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zucena\Documents\Entrega - DEEDI\Trayectorias escolares\Documentos Terminados\Enero\"/>
    </mc:Choice>
  </mc:AlternateContent>
  <xr:revisionPtr revIDLastSave="0" documentId="13_ncr:1_{F10FCFC4-78D2-4EF8-9C2B-28F8D3E9C1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ministración" sheetId="1" r:id="rId1"/>
    <sheet name="Contaduría" sheetId="2" r:id="rId2"/>
    <sheet name="Economia" sheetId="3" r:id="rId3"/>
    <sheet name="Com. Exterior" sheetId="4" r:id="rId4"/>
    <sheet name="Turismo" sheetId="5" r:id="rId5"/>
    <sheet name="Mercadotecnia" sheetId="6" r:id="rId6"/>
    <sheet name="Merca Virtual" sheetId="7" r:id="rId7"/>
    <sheet name="Gastronomía" sheetId="8" r:id="rId8"/>
    <sheet name="Esp Admon Personal" sheetId="9" r:id="rId9"/>
    <sheet name="Esp Admon Tributaria" sheetId="10" r:id="rId10"/>
    <sheet name="Esp Admon PyMES" sheetId="11" r:id="rId11"/>
    <sheet name="Mtria G Admva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1">
      <go:sheetsCustomData xmlns:go="http://customooxmlschemas.google.com/" r:id="rId16" roundtripDataSignature="AMtx7mgw8akry2AIpX7Q4biQ7qMrXtuwUw=="/>
    </ext>
  </extLst>
</workbook>
</file>

<file path=xl/calcChain.xml><?xml version="1.0" encoding="utf-8"?>
<calcChain xmlns="http://schemas.openxmlformats.org/spreadsheetml/2006/main">
  <c r="N722" i="8" l="1"/>
  <c r="M722" i="8"/>
  <c r="L722" i="8"/>
  <c r="Q675" i="8"/>
  <c r="K612" i="8"/>
  <c r="N407" i="7"/>
  <c r="M407" i="7"/>
  <c r="L407" i="7"/>
  <c r="M386" i="7"/>
  <c r="N386" i="7" s="1"/>
  <c r="L386" i="7"/>
  <c r="L365" i="7"/>
  <c r="L302" i="7"/>
  <c r="L323" i="7"/>
  <c r="L344" i="7"/>
  <c r="K281" i="7"/>
  <c r="M779" i="6"/>
  <c r="N779" i="6" s="1"/>
  <c r="L779" i="6"/>
  <c r="Q692" i="6"/>
  <c r="K695" i="6"/>
  <c r="K674" i="6"/>
  <c r="L887" i="5"/>
  <c r="M887" i="5"/>
  <c r="N887" i="5" s="1"/>
  <c r="K777" i="5"/>
  <c r="K964" i="4"/>
  <c r="K942" i="4"/>
  <c r="AC716" i="3"/>
  <c r="U1060" i="2"/>
  <c r="T1060" i="2"/>
  <c r="S1060" i="2"/>
  <c r="X1013" i="2"/>
  <c r="AA1082" i="1"/>
  <c r="AB1082" i="1" s="1"/>
  <c r="Z1082" i="1"/>
  <c r="L899" i="8"/>
  <c r="K899" i="8"/>
  <c r="M899" i="8" s="1"/>
  <c r="N899" i="8" s="1"/>
  <c r="P897" i="8"/>
  <c r="Q896" i="8"/>
  <c r="Q897" i="8" s="1"/>
  <c r="R890" i="8"/>
  <c r="Q890" i="8"/>
  <c r="O890" i="8"/>
  <c r="Q889" i="8"/>
  <c r="R889" i="8" s="1"/>
  <c r="O889" i="8"/>
  <c r="R888" i="8"/>
  <c r="Q888" i="8"/>
  <c r="O888" i="8"/>
  <c r="Q887" i="8"/>
  <c r="R887" i="8" s="1"/>
  <c r="O887" i="8"/>
  <c r="Q886" i="8"/>
  <c r="R886" i="8" s="1"/>
  <c r="O886" i="8"/>
  <c r="Q885" i="8"/>
  <c r="R885" i="8" s="1"/>
  <c r="O885" i="8"/>
  <c r="R884" i="8"/>
  <c r="Q884" i="8"/>
  <c r="O884" i="8"/>
  <c r="O883" i="8"/>
  <c r="P882" i="8"/>
  <c r="Q883" i="8" s="1"/>
  <c r="R883" i="8" s="1"/>
  <c r="O798" i="8"/>
  <c r="O777" i="8"/>
  <c r="O756" i="8"/>
  <c r="O735" i="8"/>
  <c r="O714" i="8"/>
  <c r="S884" i="8" l="1"/>
  <c r="L515" i="7"/>
  <c r="K515" i="7"/>
  <c r="M515" i="7" s="1"/>
  <c r="N515" i="7" s="1"/>
  <c r="P513" i="7"/>
  <c r="Q512" i="7"/>
  <c r="Q513" i="7" s="1"/>
  <c r="R508" i="7"/>
  <c r="Q508" i="7"/>
  <c r="O508" i="7"/>
  <c r="Q507" i="7"/>
  <c r="R507" i="7" s="1"/>
  <c r="O507" i="7"/>
  <c r="Q506" i="7"/>
  <c r="R506" i="7" s="1"/>
  <c r="O506" i="7"/>
  <c r="Q505" i="7"/>
  <c r="R505" i="7" s="1"/>
  <c r="O505" i="7"/>
  <c r="R504" i="7"/>
  <c r="Q504" i="7"/>
  <c r="O504" i="7"/>
  <c r="Q503" i="7"/>
  <c r="R503" i="7" s="1"/>
  <c r="O503" i="7"/>
  <c r="Q502" i="7"/>
  <c r="R502" i="7" s="1"/>
  <c r="O502" i="7"/>
  <c r="O501" i="7"/>
  <c r="P500" i="7"/>
  <c r="S502" i="7" s="1"/>
  <c r="O420" i="7"/>
  <c r="O398" i="7"/>
  <c r="O378" i="7"/>
  <c r="O358" i="7"/>
  <c r="L949" i="6"/>
  <c r="K949" i="6"/>
  <c r="M949" i="6" s="1"/>
  <c r="N949" i="6" s="1"/>
  <c r="P947" i="6"/>
  <c r="Q946" i="6"/>
  <c r="Q947" i="6" s="1"/>
  <c r="Q941" i="6"/>
  <c r="R941" i="6" s="1"/>
  <c r="O941" i="6"/>
  <c r="Q940" i="6"/>
  <c r="R940" i="6" s="1"/>
  <c r="O940" i="6"/>
  <c r="Q939" i="6"/>
  <c r="R939" i="6" s="1"/>
  <c r="O939" i="6"/>
  <c r="Q938" i="6"/>
  <c r="R938" i="6" s="1"/>
  <c r="O938" i="6"/>
  <c r="Q937" i="6"/>
  <c r="R937" i="6" s="1"/>
  <c r="O937" i="6"/>
  <c r="R936" i="6"/>
  <c r="Q936" i="6"/>
  <c r="O936" i="6"/>
  <c r="O935" i="6"/>
  <c r="P934" i="6"/>
  <c r="Q935" i="6" s="1"/>
  <c r="R935" i="6" s="1"/>
  <c r="O852" i="6"/>
  <c r="O832" i="6"/>
  <c r="O812" i="6"/>
  <c r="O792" i="6"/>
  <c r="O772" i="6"/>
  <c r="L1063" i="5"/>
  <c r="K1063" i="5"/>
  <c r="M1063" i="5" s="1"/>
  <c r="N1063" i="5" s="1"/>
  <c r="P1061" i="5"/>
  <c r="Q1055" i="5"/>
  <c r="R1055" i="5" s="1"/>
  <c r="O1055" i="5"/>
  <c r="Q1054" i="5"/>
  <c r="R1054" i="5" s="1"/>
  <c r="O1054" i="5"/>
  <c r="Q1053" i="5"/>
  <c r="R1053" i="5" s="1"/>
  <c r="O1053" i="5"/>
  <c r="Q1052" i="5"/>
  <c r="R1052" i="5" s="1"/>
  <c r="O1052" i="5"/>
  <c r="Q1051" i="5"/>
  <c r="R1051" i="5" s="1"/>
  <c r="O1051" i="5"/>
  <c r="Q1050" i="5"/>
  <c r="R1050" i="5" s="1"/>
  <c r="O1050" i="5"/>
  <c r="Q1049" i="5"/>
  <c r="R1049" i="5" s="1"/>
  <c r="O1049" i="5"/>
  <c r="O1048" i="5"/>
  <c r="P1047" i="5"/>
  <c r="S1049" i="5" s="1"/>
  <c r="O963" i="5"/>
  <c r="Q945" i="5"/>
  <c r="R945" i="5"/>
  <c r="O942" i="5"/>
  <c r="Q923" i="5"/>
  <c r="R923" i="5"/>
  <c r="O921" i="5"/>
  <c r="Q901" i="5"/>
  <c r="R901" i="5"/>
  <c r="O901" i="5"/>
  <c r="O900" i="5"/>
  <c r="Q879" i="5"/>
  <c r="R879" i="5"/>
  <c r="O879" i="5"/>
  <c r="L1250" i="4"/>
  <c r="K1250" i="4"/>
  <c r="M1250" i="4" s="1"/>
  <c r="P1248" i="4"/>
  <c r="Q1247" i="4"/>
  <c r="Q1248" i="4" s="1"/>
  <c r="Q1242" i="4"/>
  <c r="R1242" i="4" s="1"/>
  <c r="O1242" i="4"/>
  <c r="Q1241" i="4"/>
  <c r="R1241" i="4" s="1"/>
  <c r="O1241" i="4"/>
  <c r="Q1240" i="4"/>
  <c r="R1240" i="4" s="1"/>
  <c r="O1240" i="4"/>
  <c r="Q1239" i="4"/>
  <c r="R1239" i="4" s="1"/>
  <c r="O1239" i="4"/>
  <c r="Q1238" i="4"/>
  <c r="R1238" i="4" s="1"/>
  <c r="O1238" i="4"/>
  <c r="Q1237" i="4"/>
  <c r="R1237" i="4" s="1"/>
  <c r="O1237" i="4"/>
  <c r="Q1236" i="4"/>
  <c r="R1236" i="4" s="1"/>
  <c r="O1236" i="4"/>
  <c r="O1235" i="4"/>
  <c r="P1234" i="4"/>
  <c r="S1236" i="4" s="1"/>
  <c r="O1150" i="4"/>
  <c r="O1129" i="4"/>
  <c r="O1108" i="4"/>
  <c r="Q1110" i="4"/>
  <c r="R1110" i="4"/>
  <c r="O1110" i="4"/>
  <c r="O1087" i="4"/>
  <c r="O1088" i="4"/>
  <c r="Q1088" i="4"/>
  <c r="R1088" i="4"/>
  <c r="O1066" i="4"/>
  <c r="Q1066" i="4"/>
  <c r="R1066" i="4"/>
  <c r="X834" i="3"/>
  <c r="W834" i="3"/>
  <c r="Y834" i="3" s="1"/>
  <c r="Z834" i="3" s="1"/>
  <c r="AB832" i="3"/>
  <c r="AC831" i="3"/>
  <c r="AC832" i="3" s="1"/>
  <c r="AD825" i="3"/>
  <c r="AC825" i="3"/>
  <c r="AA825" i="3"/>
  <c r="AD824" i="3"/>
  <c r="AC824" i="3"/>
  <c r="AA824" i="3"/>
  <c r="AD823" i="3"/>
  <c r="AC823" i="3"/>
  <c r="AA823" i="3"/>
  <c r="AD822" i="3"/>
  <c r="AC822" i="3"/>
  <c r="AA822" i="3"/>
  <c r="AD821" i="3"/>
  <c r="AC821" i="3"/>
  <c r="AA821" i="3"/>
  <c r="AD820" i="3"/>
  <c r="AC820" i="3"/>
  <c r="AA820" i="3"/>
  <c r="AC819" i="3"/>
  <c r="AD819" i="3" s="1"/>
  <c r="AA819" i="3"/>
  <c r="AA818" i="3"/>
  <c r="AB817" i="3"/>
  <c r="AE819" i="3" s="1"/>
  <c r="S1236" i="2"/>
  <c r="R1236" i="2"/>
  <c r="T1236" i="2" s="1"/>
  <c r="U1236" i="2" s="1"/>
  <c r="W1234" i="2"/>
  <c r="X1233" i="2"/>
  <c r="X1234" i="2" s="1"/>
  <c r="X1228" i="2"/>
  <c r="Y1228" i="2" s="1"/>
  <c r="V1228" i="2"/>
  <c r="X1227" i="2"/>
  <c r="Y1227" i="2" s="1"/>
  <c r="V1227" i="2"/>
  <c r="X1226" i="2"/>
  <c r="Y1226" i="2" s="1"/>
  <c r="V1226" i="2"/>
  <c r="X1225" i="2"/>
  <c r="Y1225" i="2" s="1"/>
  <c r="V1225" i="2"/>
  <c r="X1224" i="2"/>
  <c r="Y1224" i="2" s="1"/>
  <c r="V1224" i="2"/>
  <c r="X1223" i="2"/>
  <c r="Y1223" i="2" s="1"/>
  <c r="V1223" i="2"/>
  <c r="X1222" i="2"/>
  <c r="Y1222" i="2" s="1"/>
  <c r="V1222" i="2"/>
  <c r="V1221" i="2"/>
  <c r="W1220" i="2"/>
  <c r="Z1222" i="2" s="1"/>
  <c r="V1136" i="2"/>
  <c r="X1118" i="2"/>
  <c r="Y1118" i="2"/>
  <c r="V1118" i="2"/>
  <c r="V1115" i="2"/>
  <c r="X1096" i="2"/>
  <c r="Y1096" i="2"/>
  <c r="V1096" i="2"/>
  <c r="V1094" i="2"/>
  <c r="V1073" i="2"/>
  <c r="V1074" i="2"/>
  <c r="X1074" i="2"/>
  <c r="Y1074" i="2"/>
  <c r="V1052" i="2"/>
  <c r="X1052" i="2"/>
  <c r="Y1052" i="2" s="1"/>
  <c r="Z1258" i="1"/>
  <c r="Y1258" i="1"/>
  <c r="AA1258" i="1" s="1"/>
  <c r="AD1256" i="1"/>
  <c r="AE1255" i="1"/>
  <c r="AE1256" i="1" s="1"/>
  <c r="AE1250" i="1"/>
  <c r="AF1250" i="1" s="1"/>
  <c r="AC1250" i="1"/>
  <c r="AE1249" i="1"/>
  <c r="AF1249" i="1" s="1"/>
  <c r="AC1249" i="1"/>
  <c r="AE1248" i="1"/>
  <c r="AF1248" i="1" s="1"/>
  <c r="AC1248" i="1"/>
  <c r="AE1247" i="1"/>
  <c r="AF1247" i="1" s="1"/>
  <c r="AC1247" i="1"/>
  <c r="AE1246" i="1"/>
  <c r="AF1246" i="1" s="1"/>
  <c r="AC1246" i="1"/>
  <c r="AE1245" i="1"/>
  <c r="AF1245" i="1" s="1"/>
  <c r="AC1245" i="1"/>
  <c r="AE1244" i="1"/>
  <c r="AF1244" i="1" s="1"/>
  <c r="AC1244" i="1"/>
  <c r="AC1243" i="1"/>
  <c r="AD1242" i="1"/>
  <c r="AG1244" i="1" s="1"/>
  <c r="AC1158" i="1"/>
  <c r="AC1137" i="1"/>
  <c r="AC1116" i="1"/>
  <c r="AC1095" i="1"/>
  <c r="AC1074" i="1"/>
  <c r="AE1074" i="1"/>
  <c r="AF1074" i="1"/>
  <c r="L678" i="8"/>
  <c r="K590" i="8"/>
  <c r="L758" i="6"/>
  <c r="Q671" i="6"/>
  <c r="K653" i="6"/>
  <c r="L865" i="5"/>
  <c r="K920" i="4"/>
  <c r="S1038" i="2"/>
  <c r="R906" i="2"/>
  <c r="Z1060" i="1"/>
  <c r="AC1222" i="1"/>
  <c r="AC1223" i="1"/>
  <c r="AC1224" i="1"/>
  <c r="AC1225" i="1"/>
  <c r="AC1226" i="1"/>
  <c r="AC1227" i="1"/>
  <c r="AC1228" i="1"/>
  <c r="Q846" i="8"/>
  <c r="R846" i="8"/>
  <c r="O846" i="8"/>
  <c r="Q824" i="8"/>
  <c r="R824" i="8"/>
  <c r="O824" i="8"/>
  <c r="Q802" i="8"/>
  <c r="R802" i="8"/>
  <c r="O802" i="8"/>
  <c r="Q780" i="8"/>
  <c r="R780" i="8"/>
  <c r="O780" i="8"/>
  <c r="Q758" i="8"/>
  <c r="R758" i="8"/>
  <c r="Q736" i="8"/>
  <c r="R736" i="8"/>
  <c r="O736" i="8"/>
  <c r="Q714" i="8"/>
  <c r="R714" i="8"/>
  <c r="Q466" i="7"/>
  <c r="R466" i="7"/>
  <c r="O466" i="7"/>
  <c r="Q487" i="7"/>
  <c r="R487" i="7"/>
  <c r="O487" i="7"/>
  <c r="Q445" i="7"/>
  <c r="R445" i="7"/>
  <c r="O445" i="7"/>
  <c r="Q424" i="7"/>
  <c r="R424" i="7"/>
  <c r="O424" i="7"/>
  <c r="Q400" i="7"/>
  <c r="R400" i="7"/>
  <c r="O400" i="7"/>
  <c r="Q379" i="7"/>
  <c r="R379" i="7"/>
  <c r="O379" i="7"/>
  <c r="O295" i="7"/>
  <c r="Q358" i="7"/>
  <c r="R358" i="7"/>
  <c r="O209" i="7"/>
  <c r="Q232" i="7"/>
  <c r="R232" i="7" s="1"/>
  <c r="O232" i="7"/>
  <c r="Q501" i="7" l="1"/>
  <c r="R501" i="7" s="1"/>
  <c r="S936" i="6"/>
  <c r="Q1060" i="5"/>
  <c r="Q1061" i="5" s="1"/>
  <c r="Q1048" i="5"/>
  <c r="R1048" i="5" s="1"/>
  <c r="N1250" i="4"/>
  <c r="Q1235" i="4"/>
  <c r="R1235" i="4" s="1"/>
  <c r="AC818" i="3"/>
  <c r="AD818" i="3" s="1"/>
  <c r="X1221" i="2"/>
  <c r="Y1221" i="2" s="1"/>
  <c r="AB1258" i="1"/>
  <c r="AE1243" i="1"/>
  <c r="AF1243" i="1" s="1"/>
  <c r="O1027" i="5"/>
  <c r="O1028" i="5"/>
  <c r="O1029" i="5"/>
  <c r="O1030" i="5"/>
  <c r="O1031" i="5"/>
  <c r="O1032" i="5"/>
  <c r="O1033" i="5"/>
  <c r="O1007" i="5"/>
  <c r="O1008" i="5"/>
  <c r="O1009" i="5"/>
  <c r="O1010" i="5"/>
  <c r="O985" i="5"/>
  <c r="O986" i="5"/>
  <c r="O987" i="5"/>
  <c r="O988" i="5"/>
  <c r="Z906" i="1"/>
  <c r="Y584" i="1"/>
  <c r="Z950" i="1"/>
  <c r="P588" i="8"/>
  <c r="L590" i="8"/>
  <c r="L876" i="8"/>
  <c r="K876" i="8"/>
  <c r="M876" i="8" s="1"/>
  <c r="N876" i="8" s="1"/>
  <c r="P874" i="8"/>
  <c r="Q867" i="8"/>
  <c r="R867" i="8" s="1"/>
  <c r="O867" i="8"/>
  <c r="Q866" i="8"/>
  <c r="R866" i="8" s="1"/>
  <c r="O866" i="8"/>
  <c r="Q865" i="8"/>
  <c r="R865" i="8" s="1"/>
  <c r="O865" i="8"/>
  <c r="Q864" i="8"/>
  <c r="R864" i="8" s="1"/>
  <c r="O864" i="8"/>
  <c r="Q863" i="8"/>
  <c r="R863" i="8" s="1"/>
  <c r="O863" i="8"/>
  <c r="Q862" i="8"/>
  <c r="R862" i="8" s="1"/>
  <c r="O862" i="8"/>
  <c r="O861" i="8"/>
  <c r="P860" i="8"/>
  <c r="Q861" i="8" s="1"/>
  <c r="R861" i="8" s="1"/>
  <c r="O776" i="8"/>
  <c r="O755" i="8"/>
  <c r="O734" i="8"/>
  <c r="O713" i="8"/>
  <c r="O692" i="8"/>
  <c r="Q692" i="8"/>
  <c r="R692" i="8" s="1"/>
  <c r="L494" i="7"/>
  <c r="K494" i="7"/>
  <c r="M494" i="7" s="1"/>
  <c r="P492" i="7"/>
  <c r="Q486" i="7"/>
  <c r="R486" i="7" s="1"/>
  <c r="O486" i="7"/>
  <c r="Q485" i="7"/>
  <c r="R485" i="7" s="1"/>
  <c r="O485" i="7"/>
  <c r="Q484" i="7"/>
  <c r="R484" i="7" s="1"/>
  <c r="O484" i="7"/>
  <c r="Q483" i="7"/>
  <c r="R483" i="7" s="1"/>
  <c r="O483" i="7"/>
  <c r="Q482" i="7"/>
  <c r="R482" i="7" s="1"/>
  <c r="O482" i="7"/>
  <c r="R481" i="7"/>
  <c r="Q481" i="7"/>
  <c r="O481" i="7"/>
  <c r="O480" i="7"/>
  <c r="P479" i="7"/>
  <c r="Q480" i="7" s="1"/>
  <c r="R480" i="7" s="1"/>
  <c r="O397" i="7"/>
  <c r="O377" i="7"/>
  <c r="O357" i="7"/>
  <c r="L928" i="6"/>
  <c r="K928" i="6"/>
  <c r="M928" i="6" s="1"/>
  <c r="N928" i="6" s="1"/>
  <c r="P926" i="6"/>
  <c r="Q925" i="6"/>
  <c r="Q926" i="6" s="1"/>
  <c r="Q919" i="6"/>
  <c r="R919" i="6" s="1"/>
  <c r="O919" i="6"/>
  <c r="Q918" i="6"/>
  <c r="R918" i="6" s="1"/>
  <c r="O918" i="6"/>
  <c r="Q917" i="6"/>
  <c r="R917" i="6" s="1"/>
  <c r="O917" i="6"/>
  <c r="Q916" i="6"/>
  <c r="R916" i="6" s="1"/>
  <c r="O916" i="6"/>
  <c r="Q915" i="6"/>
  <c r="R915" i="6" s="1"/>
  <c r="O915" i="6"/>
  <c r="Q914" i="6"/>
  <c r="R914" i="6" s="1"/>
  <c r="O914" i="6"/>
  <c r="Q913" i="6"/>
  <c r="R913" i="6" s="1"/>
  <c r="O913" i="6"/>
  <c r="O912" i="6"/>
  <c r="P911" i="6"/>
  <c r="S913" i="6" s="1"/>
  <c r="O831" i="6"/>
  <c r="O835" i="6"/>
  <c r="Q835" i="6"/>
  <c r="R835" i="6"/>
  <c r="O811" i="6"/>
  <c r="O791" i="6"/>
  <c r="O793" i="6"/>
  <c r="Q793" i="6"/>
  <c r="R793" i="6"/>
  <c r="Q772" i="6"/>
  <c r="R772" i="6" s="1"/>
  <c r="O771" i="6"/>
  <c r="O751" i="6"/>
  <c r="Q751" i="6"/>
  <c r="R751" i="6"/>
  <c r="L1041" i="5"/>
  <c r="K1041" i="5"/>
  <c r="M1041" i="5" s="1"/>
  <c r="N1041" i="5" s="1"/>
  <c r="P1039" i="5"/>
  <c r="Q1039" i="5"/>
  <c r="Q1033" i="5"/>
  <c r="R1033" i="5" s="1"/>
  <c r="Q1032" i="5"/>
  <c r="R1032" i="5" s="1"/>
  <c r="Q1031" i="5"/>
  <c r="R1031" i="5" s="1"/>
  <c r="Q1030" i="5"/>
  <c r="R1030" i="5" s="1"/>
  <c r="Q1029" i="5"/>
  <c r="R1029" i="5" s="1"/>
  <c r="Q1028" i="5"/>
  <c r="R1028" i="5" s="1"/>
  <c r="Q1027" i="5"/>
  <c r="R1027" i="5" s="1"/>
  <c r="O1026" i="5"/>
  <c r="P1025" i="5"/>
  <c r="Q1026" i="5" s="1"/>
  <c r="R1026" i="5" s="1"/>
  <c r="O941" i="5"/>
  <c r="O920" i="5"/>
  <c r="O899" i="5"/>
  <c r="O878" i="5"/>
  <c r="O857" i="5"/>
  <c r="Q857" i="5"/>
  <c r="R857" i="5" s="1"/>
  <c r="L1228" i="4"/>
  <c r="K1228" i="4"/>
  <c r="M1228" i="4" s="1"/>
  <c r="P1226" i="4"/>
  <c r="Q1225" i="4"/>
  <c r="Q1226" i="4" s="1"/>
  <c r="Q1219" i="4"/>
  <c r="R1219" i="4" s="1"/>
  <c r="O1219" i="4"/>
  <c r="Q1218" i="4"/>
  <c r="R1218" i="4" s="1"/>
  <c r="O1218" i="4"/>
  <c r="R1217" i="4"/>
  <c r="Q1217" i="4"/>
  <c r="O1217" i="4"/>
  <c r="Q1216" i="4"/>
  <c r="R1216" i="4" s="1"/>
  <c r="O1216" i="4"/>
  <c r="Q1215" i="4"/>
  <c r="R1215" i="4" s="1"/>
  <c r="O1215" i="4"/>
  <c r="R1214" i="4"/>
  <c r="Q1214" i="4"/>
  <c r="O1214" i="4"/>
  <c r="O1213" i="4"/>
  <c r="P1212" i="4"/>
  <c r="Q1213" i="4" s="1"/>
  <c r="R1213" i="4" s="1"/>
  <c r="O1128" i="4"/>
  <c r="O1107" i="4"/>
  <c r="O1086" i="4"/>
  <c r="O1044" i="4"/>
  <c r="Q1044" i="4"/>
  <c r="R1044" i="4" s="1"/>
  <c r="V1203" i="2"/>
  <c r="V1202" i="2"/>
  <c r="S1214" i="2"/>
  <c r="R1214" i="2"/>
  <c r="T1214" i="2" s="1"/>
  <c r="W1212" i="2"/>
  <c r="X1206" i="2"/>
  <c r="Y1206" i="2" s="1"/>
  <c r="V1206" i="2"/>
  <c r="X1205" i="2"/>
  <c r="Y1205" i="2" s="1"/>
  <c r="V1205" i="2"/>
  <c r="X1204" i="2"/>
  <c r="Y1204" i="2" s="1"/>
  <c r="V1204" i="2"/>
  <c r="X1203" i="2"/>
  <c r="Y1203" i="2" s="1"/>
  <c r="X1202" i="2"/>
  <c r="Y1202" i="2" s="1"/>
  <c r="X1201" i="2"/>
  <c r="Y1201" i="2" s="1"/>
  <c r="V1201" i="2"/>
  <c r="X1200" i="2"/>
  <c r="Y1200" i="2" s="1"/>
  <c r="V1200" i="2"/>
  <c r="V1199" i="2"/>
  <c r="W1198" i="2"/>
  <c r="Z1200" i="2" s="1"/>
  <c r="V1114" i="2"/>
  <c r="V1093" i="2"/>
  <c r="V1072" i="2"/>
  <c r="V1051" i="2"/>
  <c r="Q873" i="8" l="1"/>
  <c r="Q874" i="8" s="1"/>
  <c r="Q491" i="7"/>
  <c r="Q492" i="7" s="1"/>
  <c r="N494" i="7"/>
  <c r="N1228" i="4"/>
  <c r="X1211" i="2"/>
  <c r="X1212" i="2" s="1"/>
  <c r="S862" i="8"/>
  <c r="S481" i="7"/>
  <c r="Q912" i="6"/>
  <c r="R912" i="6" s="1"/>
  <c r="S1027" i="5"/>
  <c r="S1214" i="4"/>
  <c r="U1214" i="2"/>
  <c r="X1199" i="2"/>
  <c r="Y1199" i="2" s="1"/>
  <c r="Z1236" i="1"/>
  <c r="Y1236" i="1"/>
  <c r="AA1236" i="1" s="1"/>
  <c r="AB1236" i="1" s="1"/>
  <c r="AD1234" i="1"/>
  <c r="AE1233" i="1"/>
  <c r="AE1234" i="1" s="1"/>
  <c r="AE1228" i="1"/>
  <c r="AF1228" i="1" s="1"/>
  <c r="AE1227" i="1"/>
  <c r="AF1227" i="1" s="1"/>
  <c r="AE1226" i="1"/>
  <c r="AF1226" i="1" s="1"/>
  <c r="AE1225" i="1"/>
  <c r="AF1225" i="1" s="1"/>
  <c r="AE1224" i="1"/>
  <c r="AF1224" i="1" s="1"/>
  <c r="AE1223" i="1"/>
  <c r="AF1223" i="1" s="1"/>
  <c r="AE1222" i="1"/>
  <c r="AF1222" i="1" s="1"/>
  <c r="AC1221" i="1"/>
  <c r="AD1220" i="1"/>
  <c r="AG1222" i="1" s="1"/>
  <c r="AC1136" i="1"/>
  <c r="AF1138" i="1"/>
  <c r="AF1139" i="1"/>
  <c r="AE1136" i="1"/>
  <c r="AF1136" i="1" s="1"/>
  <c r="AE1137" i="1"/>
  <c r="AF1137" i="1" s="1"/>
  <c r="AE1138" i="1"/>
  <c r="AE1139" i="1"/>
  <c r="AC1115" i="1"/>
  <c r="AC1094" i="1"/>
  <c r="AC1073" i="1"/>
  <c r="AE1073" i="1"/>
  <c r="AF1073" i="1" s="1"/>
  <c r="AC1052" i="1"/>
  <c r="AE1052" i="1"/>
  <c r="AF1052" i="1" s="1"/>
  <c r="Z1038" i="1"/>
  <c r="AE1221" i="1" l="1"/>
  <c r="AF1221" i="1" s="1"/>
  <c r="S620" i="1"/>
  <c r="L843" i="5" l="1"/>
  <c r="K733" i="5"/>
  <c r="K711" i="5"/>
  <c r="K239" i="7"/>
  <c r="L737" i="6"/>
  <c r="Q650" i="6"/>
  <c r="K632" i="6"/>
  <c r="Q629" i="6" s="1"/>
  <c r="N854" i="8" l="1"/>
  <c r="L854" i="8"/>
  <c r="K854" i="8"/>
  <c r="M854" i="8" s="1"/>
  <c r="P852" i="8"/>
  <c r="Q851" i="8"/>
  <c r="Q852" i="8" s="1"/>
  <c r="R845" i="8"/>
  <c r="Q845" i="8"/>
  <c r="O845" i="8"/>
  <c r="R844" i="8"/>
  <c r="Q844" i="8"/>
  <c r="O844" i="8"/>
  <c r="R843" i="8"/>
  <c r="Q843" i="8"/>
  <c r="O843" i="8"/>
  <c r="R842" i="8"/>
  <c r="Q842" i="8"/>
  <c r="O842" i="8"/>
  <c r="R841" i="8"/>
  <c r="Q841" i="8"/>
  <c r="O841" i="8"/>
  <c r="S840" i="8"/>
  <c r="Q840" i="8"/>
  <c r="R840" i="8" s="1"/>
  <c r="O840" i="8"/>
  <c r="O839" i="8"/>
  <c r="P838" i="8"/>
  <c r="Q839" i="8" s="1"/>
  <c r="R839" i="8" s="1"/>
  <c r="O754" i="8"/>
  <c r="O733" i="8"/>
  <c r="O712" i="8"/>
  <c r="O691" i="8"/>
  <c r="O670" i="8"/>
  <c r="Q670" i="8"/>
  <c r="R670" i="8" s="1"/>
  <c r="N473" i="7"/>
  <c r="L473" i="7"/>
  <c r="K473" i="7"/>
  <c r="M473" i="7" s="1"/>
  <c r="P471" i="7"/>
  <c r="Q470" i="7"/>
  <c r="Q471" i="7" s="1"/>
  <c r="R465" i="7"/>
  <c r="Q465" i="7"/>
  <c r="O465" i="7"/>
  <c r="R464" i="7"/>
  <c r="Q464" i="7"/>
  <c r="O464" i="7"/>
  <c r="R463" i="7"/>
  <c r="Q463" i="7"/>
  <c r="O463" i="7"/>
  <c r="R462" i="7"/>
  <c r="Q462" i="7"/>
  <c r="O462" i="7"/>
  <c r="R461" i="7"/>
  <c r="Q461" i="7"/>
  <c r="O461" i="7"/>
  <c r="Q460" i="7"/>
  <c r="R460" i="7" s="1"/>
  <c r="O460" i="7"/>
  <c r="O459" i="7"/>
  <c r="P458" i="7"/>
  <c r="S460" i="7" s="1"/>
  <c r="O396" i="7"/>
  <c r="O376" i="7"/>
  <c r="O356" i="7"/>
  <c r="O337" i="7"/>
  <c r="Q337" i="7"/>
  <c r="R337" i="7" s="1"/>
  <c r="O316" i="7"/>
  <c r="Q316" i="7"/>
  <c r="R316" i="7"/>
  <c r="O336" i="7"/>
  <c r="Q459" i="7" l="1"/>
  <c r="R459" i="7" s="1"/>
  <c r="N905" i="6"/>
  <c r="L905" i="6"/>
  <c r="K905" i="6"/>
  <c r="M905" i="6" s="1"/>
  <c r="P903" i="6"/>
  <c r="Q902" i="6"/>
  <c r="Q903" i="6" s="1"/>
  <c r="R897" i="6"/>
  <c r="Q897" i="6"/>
  <c r="O897" i="6"/>
  <c r="R896" i="6"/>
  <c r="Q896" i="6"/>
  <c r="O896" i="6"/>
  <c r="R895" i="6"/>
  <c r="Q895" i="6"/>
  <c r="O895" i="6"/>
  <c r="R894" i="6"/>
  <c r="Q894" i="6"/>
  <c r="O894" i="6"/>
  <c r="R893" i="6"/>
  <c r="Q893" i="6"/>
  <c r="O893" i="6"/>
  <c r="Q892" i="6"/>
  <c r="R892" i="6" s="1"/>
  <c r="O892" i="6"/>
  <c r="O891" i="6"/>
  <c r="P890" i="6"/>
  <c r="Q891" i="6" s="1"/>
  <c r="R891" i="6" s="1"/>
  <c r="O810" i="6"/>
  <c r="O790" i="6"/>
  <c r="O770" i="6"/>
  <c r="O750" i="6"/>
  <c r="O730" i="6"/>
  <c r="Q730" i="6"/>
  <c r="R730" i="6" s="1"/>
  <c r="N1019" i="5"/>
  <c r="L1019" i="5"/>
  <c r="K1019" i="5"/>
  <c r="Q1016" i="5" s="1"/>
  <c r="Q1017" i="5" s="1"/>
  <c r="P1017" i="5"/>
  <c r="R1010" i="5"/>
  <c r="Q1010" i="5"/>
  <c r="R1009" i="5"/>
  <c r="Q1009" i="5"/>
  <c r="R1008" i="5"/>
  <c r="Q1008" i="5"/>
  <c r="R1007" i="5"/>
  <c r="Q1007" i="5"/>
  <c r="R1006" i="5"/>
  <c r="Q1006" i="5"/>
  <c r="O1006" i="5"/>
  <c r="R1005" i="5"/>
  <c r="Q1005" i="5"/>
  <c r="O1005" i="5"/>
  <c r="O1004" i="5"/>
  <c r="P1003" i="5"/>
  <c r="S1005" i="5" s="1"/>
  <c r="O919" i="5"/>
  <c r="O898" i="5"/>
  <c r="O877" i="5"/>
  <c r="O856" i="5"/>
  <c r="L1206" i="4"/>
  <c r="K1206" i="4"/>
  <c r="M1206" i="4" s="1"/>
  <c r="P1204" i="4"/>
  <c r="R1197" i="4"/>
  <c r="Q1197" i="4"/>
  <c r="O1197" i="4"/>
  <c r="R1196" i="4"/>
  <c r="Q1196" i="4"/>
  <c r="O1196" i="4"/>
  <c r="R1195" i="4"/>
  <c r="Q1195" i="4"/>
  <c r="O1195" i="4"/>
  <c r="R1194" i="4"/>
  <c r="Q1194" i="4"/>
  <c r="O1194" i="4"/>
  <c r="R1193" i="4"/>
  <c r="Q1193" i="4"/>
  <c r="O1193" i="4"/>
  <c r="Q1192" i="4"/>
  <c r="R1192" i="4" s="1"/>
  <c r="O1192" i="4"/>
  <c r="O1191" i="4"/>
  <c r="P1190" i="4"/>
  <c r="S1192" i="4" s="1"/>
  <c r="O1106" i="4"/>
  <c r="O1085" i="4"/>
  <c r="O1043" i="4"/>
  <c r="O1022" i="4"/>
  <c r="Q1022" i="4"/>
  <c r="R1022" i="4" s="1"/>
  <c r="X811" i="3"/>
  <c r="W811" i="3"/>
  <c r="Y811" i="3" s="1"/>
  <c r="Z811" i="3" s="1"/>
  <c r="AB809" i="3"/>
  <c r="AC808" i="3"/>
  <c r="AC809" i="3" s="1"/>
  <c r="AD802" i="3"/>
  <c r="AC802" i="3"/>
  <c r="AA802" i="3"/>
  <c r="AD801" i="3"/>
  <c r="AC801" i="3"/>
  <c r="AA801" i="3"/>
  <c r="AD800" i="3"/>
  <c r="AC800" i="3"/>
  <c r="AA800" i="3"/>
  <c r="AD799" i="3"/>
  <c r="AC799" i="3"/>
  <c r="AA799" i="3"/>
  <c r="AD798" i="3"/>
  <c r="AC798" i="3"/>
  <c r="AA798" i="3"/>
  <c r="AD797" i="3"/>
  <c r="AC797" i="3"/>
  <c r="AA797" i="3"/>
  <c r="AC796" i="3"/>
  <c r="AD796" i="3" s="1"/>
  <c r="AA796" i="3"/>
  <c r="AA795" i="3"/>
  <c r="AB794" i="3"/>
  <c r="AE796" i="3" s="1"/>
  <c r="U1192" i="2"/>
  <c r="S1192" i="2"/>
  <c r="R1192" i="2"/>
  <c r="T1192" i="2" s="1"/>
  <c r="W1190" i="2"/>
  <c r="X1189" i="2"/>
  <c r="X1190" i="2" s="1"/>
  <c r="Y1183" i="2"/>
  <c r="X1183" i="2"/>
  <c r="V1183" i="2"/>
  <c r="Y1182" i="2"/>
  <c r="X1182" i="2"/>
  <c r="V1182" i="2"/>
  <c r="Y1181" i="2"/>
  <c r="X1181" i="2"/>
  <c r="V1181" i="2"/>
  <c r="Y1180" i="2"/>
  <c r="X1180" i="2"/>
  <c r="V1180" i="2"/>
  <c r="Y1179" i="2"/>
  <c r="X1179" i="2"/>
  <c r="V1179" i="2"/>
  <c r="X1178" i="2"/>
  <c r="Y1178" i="2" s="1"/>
  <c r="V1178" i="2"/>
  <c r="V1177" i="2"/>
  <c r="W1176" i="2"/>
  <c r="Z1178" i="2" s="1"/>
  <c r="V1092" i="2"/>
  <c r="V1071" i="2"/>
  <c r="V1050" i="2"/>
  <c r="V1029" i="2"/>
  <c r="V1008" i="2"/>
  <c r="X1008" i="2"/>
  <c r="Y1008" i="2" s="1"/>
  <c r="AB1214" i="1"/>
  <c r="Z1214" i="1"/>
  <c r="Y1214" i="1"/>
  <c r="AA1214" i="1" s="1"/>
  <c r="AD1212" i="1"/>
  <c r="AE1211" i="1"/>
  <c r="AE1212" i="1" s="1"/>
  <c r="AF1205" i="1"/>
  <c r="AE1205" i="1"/>
  <c r="AC1205" i="1"/>
  <c r="AF1204" i="1"/>
  <c r="AE1204" i="1"/>
  <c r="AC1204" i="1"/>
  <c r="AF1203" i="1"/>
  <c r="AE1203" i="1"/>
  <c r="AC1203" i="1"/>
  <c r="AF1202" i="1"/>
  <c r="AE1202" i="1"/>
  <c r="AC1202" i="1"/>
  <c r="AF1201" i="1"/>
  <c r="AE1201" i="1"/>
  <c r="AC1201" i="1"/>
  <c r="AE1200" i="1"/>
  <c r="AF1200" i="1" s="1"/>
  <c r="AC1200" i="1"/>
  <c r="AC1199" i="1"/>
  <c r="AD1198" i="1"/>
  <c r="AG1200" i="1" s="1"/>
  <c r="AC1114" i="1"/>
  <c r="AE1114" i="1"/>
  <c r="AF1114" i="1" s="1"/>
  <c r="AE1115" i="1"/>
  <c r="AF1115" i="1" s="1"/>
  <c r="AE1116" i="1"/>
  <c r="AF1116" i="1" s="1"/>
  <c r="AC1093" i="1"/>
  <c r="AC795" i="3" l="1"/>
  <c r="AD795" i="3" s="1"/>
  <c r="Q1004" i="5"/>
  <c r="R1004" i="5" s="1"/>
  <c r="Q1191" i="4"/>
  <c r="R1191" i="4" s="1"/>
  <c r="AE1199" i="1"/>
  <c r="AF1199" i="1" s="1"/>
  <c r="N1206" i="4"/>
  <c r="M1019" i="5"/>
  <c r="S892" i="6"/>
  <c r="Q1203" i="4"/>
  <c r="Q1204" i="4" s="1"/>
  <c r="X1177" i="2"/>
  <c r="Y1177" i="2" s="1"/>
  <c r="AC1072" i="1" l="1"/>
  <c r="L821" i="5" l="1"/>
  <c r="K688" i="5"/>
  <c r="Q685" i="5" s="1"/>
  <c r="L716" i="6"/>
  <c r="K587" i="6"/>
  <c r="Q584" i="6" s="1"/>
  <c r="S1016" i="2"/>
  <c r="S994" i="2"/>
  <c r="Z1016" i="1"/>
  <c r="N832" i="8" l="1"/>
  <c r="L832" i="8"/>
  <c r="K832" i="8"/>
  <c r="M832" i="8" s="1"/>
  <c r="P830" i="8"/>
  <c r="Q829" i="8"/>
  <c r="Q830" i="8" s="1"/>
  <c r="R823" i="8"/>
  <c r="Q823" i="8"/>
  <c r="O823" i="8"/>
  <c r="R822" i="8"/>
  <c r="Q822" i="8"/>
  <c r="O822" i="8"/>
  <c r="R821" i="8"/>
  <c r="Q821" i="8"/>
  <c r="O821" i="8"/>
  <c r="R820" i="8"/>
  <c r="Q820" i="8"/>
  <c r="O820" i="8"/>
  <c r="Q819" i="8"/>
  <c r="R819" i="8" s="1"/>
  <c r="O819" i="8"/>
  <c r="S818" i="8"/>
  <c r="Q818" i="8"/>
  <c r="R818" i="8" s="1"/>
  <c r="O818" i="8"/>
  <c r="O817" i="8"/>
  <c r="P816" i="8"/>
  <c r="Q817" i="8" s="1"/>
  <c r="R817" i="8" s="1"/>
  <c r="O732" i="8"/>
  <c r="O711" i="8"/>
  <c r="O690" i="8"/>
  <c r="O669" i="8"/>
  <c r="Q648" i="8"/>
  <c r="R648" i="8" s="1"/>
  <c r="O648" i="8"/>
  <c r="N452" i="7"/>
  <c r="L452" i="7"/>
  <c r="K452" i="7"/>
  <c r="M452" i="7" s="1"/>
  <c r="P450" i="7"/>
  <c r="Q449" i="7"/>
  <c r="Q450" i="7" s="1"/>
  <c r="R444" i="7"/>
  <c r="Q444" i="7"/>
  <c r="O444" i="7"/>
  <c r="R443" i="7"/>
  <c r="Q443" i="7"/>
  <c r="O443" i="7"/>
  <c r="R442" i="7"/>
  <c r="Q442" i="7"/>
  <c r="O442" i="7"/>
  <c r="R441" i="7"/>
  <c r="Q441" i="7"/>
  <c r="O441" i="7"/>
  <c r="Q440" i="7"/>
  <c r="R440" i="7" s="1"/>
  <c r="O440" i="7"/>
  <c r="Q439" i="7"/>
  <c r="R439" i="7" s="1"/>
  <c r="O439" i="7"/>
  <c r="O438" i="7"/>
  <c r="P437" i="7"/>
  <c r="Q438" i="7" s="1"/>
  <c r="R438" i="7" s="1"/>
  <c r="O375" i="7"/>
  <c r="O355" i="7"/>
  <c r="O335" i="7"/>
  <c r="O315" i="7"/>
  <c r="N884" i="6"/>
  <c r="L884" i="6"/>
  <c r="K884" i="6"/>
  <c r="M884" i="6" s="1"/>
  <c r="P882" i="6"/>
  <c r="Q881" i="6"/>
  <c r="Q882" i="6" s="1"/>
  <c r="R876" i="6"/>
  <c r="Q876" i="6"/>
  <c r="O876" i="6"/>
  <c r="R875" i="6"/>
  <c r="Q875" i="6"/>
  <c r="O875" i="6"/>
  <c r="R874" i="6"/>
  <c r="Q874" i="6"/>
  <c r="O874" i="6"/>
  <c r="R873" i="6"/>
  <c r="Q873" i="6"/>
  <c r="O873" i="6"/>
  <c r="Q872" i="6"/>
  <c r="R872" i="6" s="1"/>
  <c r="O872" i="6"/>
  <c r="Q871" i="6"/>
  <c r="R871" i="6" s="1"/>
  <c r="O871" i="6"/>
  <c r="O870" i="6"/>
  <c r="P869" i="6"/>
  <c r="S871" i="6" s="1"/>
  <c r="O789" i="6"/>
  <c r="O769" i="6"/>
  <c r="O749" i="6"/>
  <c r="Q709" i="6"/>
  <c r="R709" i="6" s="1"/>
  <c r="N997" i="5"/>
  <c r="L997" i="5"/>
  <c r="K997" i="5"/>
  <c r="Q994" i="5" s="1"/>
  <c r="Q995" i="5" s="1"/>
  <c r="P995" i="5"/>
  <c r="R988" i="5"/>
  <c r="Q988" i="5"/>
  <c r="R987" i="5"/>
  <c r="Q987" i="5"/>
  <c r="R986" i="5"/>
  <c r="Q986" i="5"/>
  <c r="R985" i="5"/>
  <c r="Q985" i="5"/>
  <c r="Q984" i="5"/>
  <c r="R984" i="5" s="1"/>
  <c r="O984" i="5"/>
  <c r="Q983" i="5"/>
  <c r="R983" i="5" s="1"/>
  <c r="O983" i="5"/>
  <c r="O982" i="5"/>
  <c r="P981" i="5"/>
  <c r="S983" i="5" s="1"/>
  <c r="O876" i="5"/>
  <c r="O855" i="5"/>
  <c r="O835" i="5"/>
  <c r="Q835" i="5"/>
  <c r="R835" i="5" s="1"/>
  <c r="O834" i="5"/>
  <c r="L1184" i="4"/>
  <c r="K1184" i="4"/>
  <c r="Q1181" i="4" s="1"/>
  <c r="Q1182" i="4" s="1"/>
  <c r="P1182" i="4"/>
  <c r="R1175" i="4"/>
  <c r="Q1175" i="4"/>
  <c r="O1175" i="4"/>
  <c r="R1174" i="4"/>
  <c r="Q1174" i="4"/>
  <c r="O1174" i="4"/>
  <c r="R1173" i="4"/>
  <c r="Q1173" i="4"/>
  <c r="O1173" i="4"/>
  <c r="R1172" i="4"/>
  <c r="Q1172" i="4"/>
  <c r="O1172" i="4"/>
  <c r="Q1171" i="4"/>
  <c r="R1171" i="4" s="1"/>
  <c r="O1171" i="4"/>
  <c r="Q1170" i="4"/>
  <c r="R1170" i="4" s="1"/>
  <c r="O1170" i="4"/>
  <c r="O1169" i="4"/>
  <c r="P1168" i="4"/>
  <c r="S1170" i="4" s="1"/>
  <c r="O1084" i="4"/>
  <c r="O1065" i="4"/>
  <c r="O1064" i="4"/>
  <c r="O1063" i="4"/>
  <c r="O1000" i="4"/>
  <c r="Q870" i="6" l="1"/>
  <c r="R870" i="6" s="1"/>
  <c r="Q982" i="5"/>
  <c r="R982" i="5" s="1"/>
  <c r="Q1169" i="4"/>
  <c r="R1169" i="4" s="1"/>
  <c r="S439" i="7"/>
  <c r="M997" i="5"/>
  <c r="M1184" i="4"/>
  <c r="N1184" i="4" s="1"/>
  <c r="U1170" i="2"/>
  <c r="S1170" i="2"/>
  <c r="R1170" i="2"/>
  <c r="T1170" i="2" s="1"/>
  <c r="W1168" i="2"/>
  <c r="X1167" i="2"/>
  <c r="X1168" i="2" s="1"/>
  <c r="Y1161" i="2"/>
  <c r="X1161" i="2"/>
  <c r="V1161" i="2"/>
  <c r="Y1160" i="2"/>
  <c r="X1160" i="2"/>
  <c r="V1160" i="2"/>
  <c r="Y1159" i="2"/>
  <c r="X1159" i="2"/>
  <c r="V1159" i="2"/>
  <c r="Y1158" i="2"/>
  <c r="X1158" i="2"/>
  <c r="V1158" i="2"/>
  <c r="Y1157" i="2"/>
  <c r="X1157" i="2"/>
  <c r="V1157" i="2"/>
  <c r="X1156" i="2"/>
  <c r="Y1156" i="2" s="1"/>
  <c r="V1156" i="2"/>
  <c r="V1155" i="2"/>
  <c r="W1154" i="2"/>
  <c r="Z1156" i="2" s="1"/>
  <c r="V1070" i="2"/>
  <c r="V1049" i="2"/>
  <c r="V1028" i="2"/>
  <c r="V1007" i="2"/>
  <c r="AE1179" i="1"/>
  <c r="AF1179" i="1" s="1"/>
  <c r="AE1180" i="1"/>
  <c r="AF1180" i="1"/>
  <c r="AE1181" i="1"/>
  <c r="AF1181" i="1"/>
  <c r="AE1182" i="1"/>
  <c r="AF1182" i="1"/>
  <c r="AE1183" i="1"/>
  <c r="AF1183" i="1"/>
  <c r="AE1158" i="1"/>
  <c r="AF1158" i="1"/>
  <c r="AE1159" i="1"/>
  <c r="AF1159" i="1"/>
  <c r="AE1160" i="1"/>
  <c r="AF1160" i="1"/>
  <c r="AB1192" i="1"/>
  <c r="Z1192" i="1"/>
  <c r="Y1192" i="1"/>
  <c r="AA1192" i="1" s="1"/>
  <c r="AD1190" i="1"/>
  <c r="AE1189" i="1"/>
  <c r="AE1190" i="1" s="1"/>
  <c r="AC1183" i="1"/>
  <c r="AC1182" i="1"/>
  <c r="AC1181" i="1"/>
  <c r="AC1180" i="1"/>
  <c r="AC1179" i="1"/>
  <c r="AE1178" i="1"/>
  <c r="AF1178" i="1" s="1"/>
  <c r="AC1178" i="1"/>
  <c r="AC1177" i="1"/>
  <c r="AD1176" i="1"/>
  <c r="AG1178" i="1" s="1"/>
  <c r="AE1177" i="1" l="1"/>
  <c r="AF1177" i="1" s="1"/>
  <c r="X1155" i="2"/>
  <c r="Y1155" i="2" s="1"/>
  <c r="AC1092" i="1"/>
  <c r="AE1092" i="1"/>
  <c r="AC1071" i="1"/>
  <c r="AC1051" i="1"/>
  <c r="AC1029" i="1"/>
  <c r="AC1008" i="1"/>
  <c r="AE1008" i="1"/>
  <c r="AF1008" i="1" s="1"/>
  <c r="S873" i="1"/>
  <c r="S874" i="1"/>
  <c r="W926" i="2" l="1"/>
  <c r="P1028" i="4"/>
  <c r="P1006" i="4"/>
  <c r="P984" i="4"/>
  <c r="P962" i="4"/>
  <c r="P940" i="4"/>
  <c r="P918" i="4"/>
  <c r="P850" i="4"/>
  <c r="P873" i="4"/>
  <c r="P896" i="4"/>
  <c r="L799" i="5"/>
  <c r="L695" i="6"/>
  <c r="W696" i="3"/>
  <c r="AC693" i="3" s="1"/>
  <c r="X696" i="3"/>
  <c r="S972" i="2"/>
  <c r="L1030" i="4"/>
  <c r="L986" i="4"/>
  <c r="Z994" i="1"/>
  <c r="N810" i="8" l="1"/>
  <c r="L810" i="8"/>
  <c r="K810" i="8"/>
  <c r="M810" i="8" s="1"/>
  <c r="P808" i="8"/>
  <c r="Q807" i="8"/>
  <c r="Q808" i="8" s="1"/>
  <c r="R801" i="8"/>
  <c r="Q801" i="8"/>
  <c r="O801" i="8"/>
  <c r="R800" i="8"/>
  <c r="Q800" i="8"/>
  <c r="O800" i="8"/>
  <c r="R799" i="8"/>
  <c r="Q799" i="8"/>
  <c r="O799" i="8"/>
  <c r="Q798" i="8"/>
  <c r="R798" i="8" s="1"/>
  <c r="Q797" i="8"/>
  <c r="R797" i="8" s="1"/>
  <c r="O797" i="8"/>
  <c r="Q796" i="8"/>
  <c r="R796" i="8" s="1"/>
  <c r="O796" i="8"/>
  <c r="O795" i="8"/>
  <c r="P794" i="8"/>
  <c r="S796" i="8" s="1"/>
  <c r="O710" i="8"/>
  <c r="O689" i="8"/>
  <c r="O668" i="8"/>
  <c r="O647" i="8"/>
  <c r="O626" i="8"/>
  <c r="Q626" i="8"/>
  <c r="R626" i="8" s="1"/>
  <c r="N431" i="7"/>
  <c r="L431" i="7"/>
  <c r="K431" i="7"/>
  <c r="M431" i="7" s="1"/>
  <c r="P429" i="7"/>
  <c r="Q428" i="7"/>
  <c r="Q429" i="7" s="1"/>
  <c r="R423" i="7"/>
  <c r="Q423" i="7"/>
  <c r="O423" i="7"/>
  <c r="R422" i="7"/>
  <c r="Q422" i="7"/>
  <c r="O422" i="7"/>
  <c r="R421" i="7"/>
  <c r="Q421" i="7"/>
  <c r="O421" i="7"/>
  <c r="Q420" i="7"/>
  <c r="R420" i="7" s="1"/>
  <c r="Q419" i="7"/>
  <c r="R419" i="7" s="1"/>
  <c r="O419" i="7"/>
  <c r="Q418" i="7"/>
  <c r="R418" i="7" s="1"/>
  <c r="O418" i="7"/>
  <c r="O417" i="7"/>
  <c r="P416" i="7"/>
  <c r="Q417" i="7" s="1"/>
  <c r="R417" i="7" s="1"/>
  <c r="O354" i="7"/>
  <c r="O334" i="7"/>
  <c r="O314" i="7"/>
  <c r="Q295" i="7"/>
  <c r="R295" i="7" s="1"/>
  <c r="O294" i="7"/>
  <c r="O274" i="7"/>
  <c r="Q274" i="7"/>
  <c r="R274" i="7" s="1"/>
  <c r="N863" i="6"/>
  <c r="L863" i="6"/>
  <c r="K863" i="6"/>
  <c r="M863" i="6" s="1"/>
  <c r="P861" i="6"/>
  <c r="Q860" i="6"/>
  <c r="Q861" i="6" s="1"/>
  <c r="R855" i="6"/>
  <c r="Q855" i="6"/>
  <c r="O855" i="6"/>
  <c r="R854" i="6"/>
  <c r="Q854" i="6"/>
  <c r="O854" i="6"/>
  <c r="R853" i="6"/>
  <c r="Q853" i="6"/>
  <c r="O853" i="6"/>
  <c r="Q852" i="6"/>
  <c r="R852" i="6" s="1"/>
  <c r="Q851" i="6"/>
  <c r="R851" i="6" s="1"/>
  <c r="O851" i="6"/>
  <c r="Q850" i="6"/>
  <c r="R850" i="6" s="1"/>
  <c r="O850" i="6"/>
  <c r="O849" i="6"/>
  <c r="P848" i="6"/>
  <c r="S850" i="6" s="1"/>
  <c r="O768" i="6"/>
  <c r="O748" i="6"/>
  <c r="N975" i="5"/>
  <c r="L975" i="5"/>
  <c r="K975" i="5"/>
  <c r="Q972" i="5" s="1"/>
  <c r="Q973" i="5" s="1"/>
  <c r="P973" i="5"/>
  <c r="R966" i="5"/>
  <c r="Q966" i="5"/>
  <c r="R965" i="5"/>
  <c r="Q965" i="5"/>
  <c r="R964" i="5"/>
  <c r="Q964" i="5"/>
  <c r="Q963" i="5"/>
  <c r="R963" i="5" s="1"/>
  <c r="Q962" i="5"/>
  <c r="R962" i="5" s="1"/>
  <c r="O962" i="5"/>
  <c r="Q961" i="5"/>
  <c r="R961" i="5" s="1"/>
  <c r="O961" i="5"/>
  <c r="O960" i="5"/>
  <c r="P959" i="5"/>
  <c r="S961" i="5" s="1"/>
  <c r="O875" i="5"/>
  <c r="O854" i="5"/>
  <c r="O812" i="5"/>
  <c r="O813" i="5"/>
  <c r="Q813" i="5"/>
  <c r="R813" i="5" s="1"/>
  <c r="O791" i="5"/>
  <c r="Q791" i="5"/>
  <c r="R791" i="5" s="1"/>
  <c r="L1162" i="4"/>
  <c r="K1162" i="4"/>
  <c r="M1162" i="4" s="1"/>
  <c r="P1160" i="4"/>
  <c r="R1153" i="4"/>
  <c r="Q1153" i="4"/>
  <c r="O1153" i="4"/>
  <c r="R1152" i="4"/>
  <c r="Q1152" i="4"/>
  <c r="O1152" i="4"/>
  <c r="R1151" i="4"/>
  <c r="Q1151" i="4"/>
  <c r="O1151" i="4"/>
  <c r="Q1150" i="4"/>
  <c r="R1150" i="4" s="1"/>
  <c r="Q1149" i="4"/>
  <c r="R1149" i="4" s="1"/>
  <c r="O1149" i="4"/>
  <c r="Q1148" i="4"/>
  <c r="R1148" i="4" s="1"/>
  <c r="O1148" i="4"/>
  <c r="O1147" i="4"/>
  <c r="P1146" i="4"/>
  <c r="S1148" i="4" s="1"/>
  <c r="Q1128" i="4"/>
  <c r="Q1129" i="4"/>
  <c r="Q1130" i="4"/>
  <c r="Q1131" i="4"/>
  <c r="Q1062" i="4"/>
  <c r="Q1063" i="4"/>
  <c r="Q1064" i="4"/>
  <c r="Q1065" i="4"/>
  <c r="O1062" i="4"/>
  <c r="O1041" i="4"/>
  <c r="O1042" i="4"/>
  <c r="O1020" i="4"/>
  <c r="O1021" i="4"/>
  <c r="O999" i="4"/>
  <c r="O978" i="4"/>
  <c r="Q978" i="4"/>
  <c r="R978" i="4" s="1"/>
  <c r="X788" i="3"/>
  <c r="W788" i="3"/>
  <c r="Y788" i="3" s="1"/>
  <c r="AB786" i="3"/>
  <c r="AC785" i="3"/>
  <c r="AC786" i="3" s="1"/>
  <c r="AD779" i="3"/>
  <c r="AC779" i="3"/>
  <c r="AA779" i="3"/>
  <c r="AD778" i="3"/>
  <c r="AC778" i="3"/>
  <c r="AA778" i="3"/>
  <c r="AD777" i="3"/>
  <c r="AC777" i="3"/>
  <c r="AA777" i="3"/>
  <c r="AD776" i="3"/>
  <c r="AC776" i="3"/>
  <c r="AA776" i="3"/>
  <c r="AD775" i="3"/>
  <c r="AC775" i="3"/>
  <c r="AA775" i="3"/>
  <c r="AC774" i="3"/>
  <c r="AD774" i="3" s="1"/>
  <c r="AA774" i="3"/>
  <c r="AC773" i="3"/>
  <c r="AD773" i="3" s="1"/>
  <c r="AA773" i="3"/>
  <c r="AA772" i="3"/>
  <c r="AB771" i="3"/>
  <c r="AE773" i="3" s="1"/>
  <c r="U1148" i="2"/>
  <c r="S1148" i="2"/>
  <c r="R1148" i="2"/>
  <c r="T1148" i="2" s="1"/>
  <c r="W1146" i="2"/>
  <c r="X1145" i="2"/>
  <c r="X1146" i="2" s="1"/>
  <c r="Y1139" i="2"/>
  <c r="X1139" i="2"/>
  <c r="V1139" i="2"/>
  <c r="Y1138" i="2"/>
  <c r="X1138" i="2"/>
  <c r="V1138" i="2"/>
  <c r="Y1137" i="2"/>
  <c r="X1137" i="2"/>
  <c r="V1137" i="2"/>
  <c r="X1136" i="2"/>
  <c r="Y1136" i="2" s="1"/>
  <c r="X1135" i="2"/>
  <c r="Y1135" i="2" s="1"/>
  <c r="V1135" i="2"/>
  <c r="X1134" i="2"/>
  <c r="Y1134" i="2" s="1"/>
  <c r="V1134" i="2"/>
  <c r="V1133" i="2"/>
  <c r="W1132" i="2"/>
  <c r="Z1134" i="2" s="1"/>
  <c r="V1048" i="2"/>
  <c r="V1027" i="2"/>
  <c r="V1006" i="2"/>
  <c r="V986" i="2"/>
  <c r="X986" i="2"/>
  <c r="Y986" i="2" s="1"/>
  <c r="V964" i="2"/>
  <c r="X964" i="2"/>
  <c r="Y964" i="2" s="1"/>
  <c r="Q795" i="8" l="1"/>
  <c r="R795" i="8" s="1"/>
  <c r="Q1159" i="4"/>
  <c r="Q1160" i="4" s="1"/>
  <c r="M975" i="5"/>
  <c r="X1133" i="2"/>
  <c r="Y1133" i="2" s="1"/>
  <c r="Q1147" i="4"/>
  <c r="R1147" i="4" s="1"/>
  <c r="Q849" i="6"/>
  <c r="R849" i="6" s="1"/>
  <c r="Q960" i="5"/>
  <c r="R960" i="5" s="1"/>
  <c r="AC772" i="3"/>
  <c r="AD772" i="3" s="1"/>
  <c r="S418" i="7"/>
  <c r="N1162" i="4"/>
  <c r="Z788" i="3"/>
  <c r="AB1170" i="1"/>
  <c r="Z1170" i="1"/>
  <c r="Y1170" i="1"/>
  <c r="AA1170" i="1" s="1"/>
  <c r="AD1168" i="1"/>
  <c r="AE1167" i="1"/>
  <c r="AE1168" i="1" s="1"/>
  <c r="AF1161" i="1"/>
  <c r="AE1161" i="1"/>
  <c r="AC1161" i="1"/>
  <c r="AC1160" i="1"/>
  <c r="AC1159" i="1"/>
  <c r="AE1157" i="1"/>
  <c r="AF1157" i="1" s="1"/>
  <c r="AC1157" i="1"/>
  <c r="AE1156" i="1"/>
  <c r="AF1156" i="1" s="1"/>
  <c r="AC1156" i="1"/>
  <c r="AC1155" i="1"/>
  <c r="AD1154" i="1"/>
  <c r="AG1156" i="1" s="1"/>
  <c r="AB1148" i="1"/>
  <c r="Z1148" i="1"/>
  <c r="Y1148" i="1"/>
  <c r="AA1148" i="1" s="1"/>
  <c r="AD1146" i="1"/>
  <c r="AE1145" i="1"/>
  <c r="AE1146" i="1" s="1"/>
  <c r="AC1139" i="1"/>
  <c r="AC1138" i="1"/>
  <c r="AE1135" i="1"/>
  <c r="AF1135" i="1" s="1"/>
  <c r="AC1135" i="1"/>
  <c r="AE1134" i="1"/>
  <c r="AF1134" i="1" s="1"/>
  <c r="AC1134" i="1"/>
  <c r="AC1133" i="1"/>
  <c r="AD1132" i="1"/>
  <c r="AG1134" i="1" s="1"/>
  <c r="AE1070" i="1"/>
  <c r="AE1071" i="1"/>
  <c r="AC1070" i="1"/>
  <c r="AC1050" i="1"/>
  <c r="AC1028" i="1"/>
  <c r="AC1007" i="1"/>
  <c r="AC986" i="1"/>
  <c r="AE986" i="1"/>
  <c r="AF986" i="1" s="1"/>
  <c r="AE1155" i="1" l="1"/>
  <c r="AF1155" i="1" s="1"/>
  <c r="AE1133" i="1"/>
  <c r="AF1133" i="1" s="1"/>
  <c r="L777" i="5" l="1"/>
  <c r="X650" i="3"/>
  <c r="L260" i="7"/>
  <c r="Z972" i="1"/>
  <c r="L674" i="6" l="1"/>
  <c r="S950" i="2"/>
  <c r="N788" i="8" l="1"/>
  <c r="L788" i="8"/>
  <c r="K788" i="8"/>
  <c r="M788" i="8" s="1"/>
  <c r="P786" i="8"/>
  <c r="Q785" i="8"/>
  <c r="Q786" i="8" s="1"/>
  <c r="R779" i="8"/>
  <c r="Q779" i="8"/>
  <c r="O779" i="8"/>
  <c r="R778" i="8"/>
  <c r="Q778" i="8"/>
  <c r="O778" i="8"/>
  <c r="R777" i="8"/>
  <c r="Q777" i="8"/>
  <c r="Q776" i="8"/>
  <c r="R776" i="8" s="1"/>
  <c r="Q775" i="8"/>
  <c r="R775" i="8" s="1"/>
  <c r="O775" i="8"/>
  <c r="Q774" i="8"/>
  <c r="R774" i="8" s="1"/>
  <c r="O774" i="8"/>
  <c r="O773" i="8"/>
  <c r="P772" i="8"/>
  <c r="Q773" i="8" s="1"/>
  <c r="R773" i="8" s="1"/>
  <c r="O688" i="8"/>
  <c r="O667" i="8"/>
  <c r="O666" i="8"/>
  <c r="O646" i="8"/>
  <c r="O645" i="8"/>
  <c r="Q646" i="8"/>
  <c r="R646" i="8" s="1"/>
  <c r="Q647" i="8"/>
  <c r="R647" i="8" s="1"/>
  <c r="Q625" i="8"/>
  <c r="R625" i="8" s="1"/>
  <c r="O625" i="8"/>
  <c r="O624" i="8"/>
  <c r="O604" i="8"/>
  <c r="O603" i="8"/>
  <c r="Q604" i="8"/>
  <c r="R604" i="8" s="1"/>
  <c r="S774" i="8" l="1"/>
  <c r="O333" i="7"/>
  <c r="O313" i="7"/>
  <c r="O293" i="7"/>
  <c r="O273" i="7"/>
  <c r="N842" i="6"/>
  <c r="L842" i="6"/>
  <c r="K842" i="6"/>
  <c r="M842" i="6" s="1"/>
  <c r="P840" i="6"/>
  <c r="Q839" i="6"/>
  <c r="Q840" i="6" s="1"/>
  <c r="R834" i="6"/>
  <c r="Q834" i="6"/>
  <c r="O834" i="6"/>
  <c r="R833" i="6"/>
  <c r="Q833" i="6"/>
  <c r="O833" i="6"/>
  <c r="Q832" i="6"/>
  <c r="R832" i="6" s="1"/>
  <c r="Q831" i="6"/>
  <c r="R831" i="6" s="1"/>
  <c r="Q830" i="6"/>
  <c r="R830" i="6" s="1"/>
  <c r="O830" i="6"/>
  <c r="Q829" i="6"/>
  <c r="R829" i="6" s="1"/>
  <c r="O829" i="6"/>
  <c r="O828" i="6"/>
  <c r="P827" i="6"/>
  <c r="S829" i="6" s="1"/>
  <c r="O747" i="6"/>
  <c r="O729" i="6"/>
  <c r="O728" i="6"/>
  <c r="O727" i="6"/>
  <c r="O726" i="6"/>
  <c r="O709" i="6"/>
  <c r="O708" i="6"/>
  <c r="O707" i="6"/>
  <c r="O706" i="6"/>
  <c r="O688" i="6"/>
  <c r="Q688" i="6"/>
  <c r="R688" i="6" s="1"/>
  <c r="O687" i="6"/>
  <c r="O686" i="6"/>
  <c r="O667" i="6"/>
  <c r="O666" i="6"/>
  <c r="Q667" i="6"/>
  <c r="R667" i="6" s="1"/>
  <c r="Q828" i="6" l="1"/>
  <c r="R828" i="6" s="1"/>
  <c r="N953" i="5"/>
  <c r="L953" i="5"/>
  <c r="K953" i="5"/>
  <c r="M953" i="5" s="1"/>
  <c r="P951" i="5"/>
  <c r="R944" i="5"/>
  <c r="Q944" i="5"/>
  <c r="R943" i="5"/>
  <c r="Q943" i="5"/>
  <c r="Q942" i="5"/>
  <c r="R942" i="5" s="1"/>
  <c r="Q941" i="5"/>
  <c r="R941" i="5" s="1"/>
  <c r="Q940" i="5"/>
  <c r="R940" i="5" s="1"/>
  <c r="O940" i="5"/>
  <c r="Q939" i="5"/>
  <c r="R939" i="5" s="1"/>
  <c r="O939" i="5"/>
  <c r="O938" i="5"/>
  <c r="P937" i="5"/>
  <c r="S939" i="5" s="1"/>
  <c r="O897" i="5"/>
  <c r="O896" i="5"/>
  <c r="O874" i="5"/>
  <c r="O853" i="5"/>
  <c r="O811" i="5"/>
  <c r="O810" i="5"/>
  <c r="O790" i="5"/>
  <c r="O789" i="5"/>
  <c r="Q769" i="5"/>
  <c r="R769" i="5" s="1"/>
  <c r="O769" i="5"/>
  <c r="O768" i="5"/>
  <c r="Q1106" i="4"/>
  <c r="Q1107" i="4"/>
  <c r="Q1108" i="4"/>
  <c r="L1140" i="4"/>
  <c r="K1140" i="4"/>
  <c r="Q1137" i="4" s="1"/>
  <c r="Q1138" i="4" s="1"/>
  <c r="P1138" i="4"/>
  <c r="R1131" i="4"/>
  <c r="O1131" i="4"/>
  <c r="R1130" i="4"/>
  <c r="O1130" i="4"/>
  <c r="R1129" i="4"/>
  <c r="R1128" i="4"/>
  <c r="Q1127" i="4"/>
  <c r="R1127" i="4" s="1"/>
  <c r="O1127" i="4"/>
  <c r="Q1126" i="4"/>
  <c r="R1126" i="4" s="1"/>
  <c r="O1126" i="4"/>
  <c r="O1125" i="4"/>
  <c r="P1124" i="4"/>
  <c r="S1126" i="4" s="1"/>
  <c r="Q1084" i="4"/>
  <c r="Q1085" i="4"/>
  <c r="Q1086" i="4"/>
  <c r="O1040" i="4"/>
  <c r="Q1040" i="4"/>
  <c r="Q1041" i="4"/>
  <c r="Q1042" i="4"/>
  <c r="Q1043" i="4"/>
  <c r="O1019" i="4"/>
  <c r="O1018" i="4"/>
  <c r="Q1018" i="4"/>
  <c r="Q1019" i="4"/>
  <c r="Q1020" i="4"/>
  <c r="O998" i="4"/>
  <c r="O997" i="4"/>
  <c r="O977" i="4"/>
  <c r="O976" i="4"/>
  <c r="O956" i="4"/>
  <c r="O955" i="4"/>
  <c r="Q956" i="4"/>
  <c r="R956" i="4" s="1"/>
  <c r="Q1125" i="4" l="1"/>
  <c r="R1125" i="4" s="1"/>
  <c r="Q938" i="5"/>
  <c r="R938" i="5" s="1"/>
  <c r="Q950" i="5"/>
  <c r="Q951" i="5" s="1"/>
  <c r="M1140" i="4"/>
  <c r="N1140" i="4" s="1"/>
  <c r="U1126" i="2"/>
  <c r="S1126" i="2"/>
  <c r="R1126" i="2"/>
  <c r="T1126" i="2" s="1"/>
  <c r="W1124" i="2"/>
  <c r="X1123" i="2"/>
  <c r="X1124" i="2" s="1"/>
  <c r="Y1117" i="2"/>
  <c r="X1117" i="2"/>
  <c r="V1117" i="2"/>
  <c r="Y1116" i="2"/>
  <c r="X1116" i="2"/>
  <c r="V1116" i="2"/>
  <c r="X1115" i="2"/>
  <c r="Y1115" i="2" s="1"/>
  <c r="X1114" i="2"/>
  <c r="Y1114" i="2" s="1"/>
  <c r="X1113" i="2"/>
  <c r="Y1113" i="2" s="1"/>
  <c r="V1113" i="2"/>
  <c r="X1112" i="2"/>
  <c r="Y1112" i="2" s="1"/>
  <c r="V1112" i="2"/>
  <c r="V1111" i="2"/>
  <c r="W1110" i="2"/>
  <c r="Z1112" i="2" s="1"/>
  <c r="V1026" i="2"/>
  <c r="V1005" i="2"/>
  <c r="V1004" i="2"/>
  <c r="X1111" i="2" l="1"/>
  <c r="Y1111" i="2" s="1"/>
  <c r="V985" i="2"/>
  <c r="V984" i="2"/>
  <c r="V983" i="2"/>
  <c r="V963" i="2"/>
  <c r="V962" i="2"/>
  <c r="X942" i="2"/>
  <c r="Y942" i="2" s="1"/>
  <c r="V942" i="2"/>
  <c r="V941" i="2"/>
  <c r="AC1049" i="1" l="1"/>
  <c r="AC1048" i="1"/>
  <c r="AE1027" i="1"/>
  <c r="AF1027" i="1" s="1"/>
  <c r="AE1028" i="1"/>
  <c r="AF1028" i="1" s="1"/>
  <c r="AE1026" i="1"/>
  <c r="AC1027" i="1"/>
  <c r="AC1026" i="1"/>
  <c r="AC1006" i="1"/>
  <c r="AC1005" i="1"/>
  <c r="AC985" i="1"/>
  <c r="AC984" i="1"/>
  <c r="AC964" i="1" l="1"/>
  <c r="AC963" i="1"/>
  <c r="AE964" i="1"/>
  <c r="AF964" i="1" s="1"/>
  <c r="L632" i="6" l="1"/>
  <c r="L875" i="4"/>
  <c r="S906" i="2"/>
  <c r="S928" i="2"/>
  <c r="N766" i="8" l="1"/>
  <c r="L766" i="8"/>
  <c r="K766" i="8"/>
  <c r="M766" i="8" s="1"/>
  <c r="N744" i="8"/>
  <c r="L744" i="8"/>
  <c r="K744" i="8"/>
  <c r="M744" i="8" s="1"/>
  <c r="K722" i="8"/>
  <c r="L700" i="8"/>
  <c r="K700" i="8"/>
  <c r="M700" i="8" s="1"/>
  <c r="N700" i="8" s="1"/>
  <c r="K678" i="8"/>
  <c r="M678" i="8" s="1"/>
  <c r="N678" i="8" s="1"/>
  <c r="L656" i="8"/>
  <c r="K656" i="8"/>
  <c r="L634" i="8"/>
  <c r="K634" i="8"/>
  <c r="L612" i="8"/>
  <c r="L281" i="7"/>
  <c r="L196" i="7"/>
  <c r="L239" i="7"/>
  <c r="L653" i="6"/>
  <c r="L755" i="5"/>
  <c r="L733" i="5"/>
  <c r="L1118" i="4"/>
  <c r="K1118" i="4"/>
  <c r="M1118" i="4" s="1"/>
  <c r="L1096" i="4"/>
  <c r="K1096" i="4"/>
  <c r="M1096" i="4" s="1"/>
  <c r="N1096" i="4" s="1"/>
  <c r="L1074" i="4"/>
  <c r="K1074" i="4"/>
  <c r="L1052" i="4"/>
  <c r="K1052" i="4"/>
  <c r="M1052" i="4" s="1"/>
  <c r="N1052" i="4" s="1"/>
  <c r="K1030" i="4"/>
  <c r="M1030" i="4" s="1"/>
  <c r="N1030" i="4" s="1"/>
  <c r="L1008" i="4"/>
  <c r="K1008" i="4"/>
  <c r="M1008" i="4" s="1"/>
  <c r="K986" i="4"/>
  <c r="M986" i="4" s="1"/>
  <c r="N986" i="4" s="1"/>
  <c r="L964" i="4"/>
  <c r="M964" i="4"/>
  <c r="L942" i="4"/>
  <c r="X765" i="3"/>
  <c r="W765" i="3"/>
  <c r="Y765" i="3" s="1"/>
  <c r="Z765" i="3" s="1"/>
  <c r="X742" i="3"/>
  <c r="W742" i="3"/>
  <c r="Y742" i="3" s="1"/>
  <c r="X719" i="3"/>
  <c r="W719" i="3"/>
  <c r="Y719" i="3" s="1"/>
  <c r="Y696" i="3"/>
  <c r="Z696" i="3" s="1"/>
  <c r="X673" i="3"/>
  <c r="W673" i="3"/>
  <c r="AC670" i="3" s="1"/>
  <c r="H45" i="12"/>
  <c r="G45" i="12"/>
  <c r="I35" i="12"/>
  <c r="H35" i="12"/>
  <c r="G35" i="12"/>
  <c r="I23" i="12"/>
  <c r="H23" i="12"/>
  <c r="G23" i="12"/>
  <c r="E30" i="11"/>
  <c r="D30" i="11"/>
  <c r="E22" i="11"/>
  <c r="D22" i="11"/>
  <c r="E30" i="10"/>
  <c r="D30" i="10"/>
  <c r="E22" i="10"/>
  <c r="D22" i="10"/>
  <c r="E30" i="9"/>
  <c r="D30" i="9"/>
  <c r="E22" i="9"/>
  <c r="D22" i="9"/>
  <c r="P764" i="8"/>
  <c r="Q763" i="8"/>
  <c r="Q764" i="8" s="1"/>
  <c r="R757" i="8"/>
  <c r="Q757" i="8"/>
  <c r="O758" i="8"/>
  <c r="Q756" i="8"/>
  <c r="R756" i="8" s="1"/>
  <c r="Q755" i="8"/>
  <c r="R755" i="8" s="1"/>
  <c r="Q754" i="8"/>
  <c r="R754" i="8" s="1"/>
  <c r="Q753" i="8"/>
  <c r="R753" i="8" s="1"/>
  <c r="O753" i="8"/>
  <c r="Q752" i="8"/>
  <c r="R752" i="8" s="1"/>
  <c r="O752" i="8"/>
  <c r="O751" i="8"/>
  <c r="P750" i="8"/>
  <c r="S752" i="8" s="1"/>
  <c r="P742" i="8"/>
  <c r="Q741" i="8"/>
  <c r="Q742" i="8" s="1"/>
  <c r="Q735" i="8"/>
  <c r="R735" i="8" s="1"/>
  <c r="Q734" i="8"/>
  <c r="R734" i="8" s="1"/>
  <c r="Q733" i="8"/>
  <c r="R733" i="8" s="1"/>
  <c r="Q732" i="8"/>
  <c r="R732" i="8" s="1"/>
  <c r="Q731" i="8"/>
  <c r="R731" i="8" s="1"/>
  <c r="O731" i="8"/>
  <c r="Q730" i="8"/>
  <c r="R730" i="8" s="1"/>
  <c r="O730" i="8"/>
  <c r="O729" i="8"/>
  <c r="P728" i="8"/>
  <c r="P720" i="8"/>
  <c r="Q719" i="8"/>
  <c r="Q720" i="8" s="1"/>
  <c r="Q713" i="8"/>
  <c r="R713" i="8" s="1"/>
  <c r="Q712" i="8"/>
  <c r="R712" i="8" s="1"/>
  <c r="Q711" i="8"/>
  <c r="R711" i="8" s="1"/>
  <c r="Q710" i="8"/>
  <c r="R710" i="8" s="1"/>
  <c r="Q709" i="8"/>
  <c r="R709" i="8" s="1"/>
  <c r="O709" i="8"/>
  <c r="Q708" i="8"/>
  <c r="R708" i="8" s="1"/>
  <c r="O708" i="8"/>
  <c r="O707" i="8"/>
  <c r="P706" i="8"/>
  <c r="P698" i="8"/>
  <c r="Q697" i="8"/>
  <c r="Q698" i="8" s="1"/>
  <c r="Q691" i="8"/>
  <c r="R691" i="8" s="1"/>
  <c r="Q690" i="8"/>
  <c r="R690" i="8" s="1"/>
  <c r="Q689" i="8"/>
  <c r="R689" i="8" s="1"/>
  <c r="Q688" i="8"/>
  <c r="R688" i="8" s="1"/>
  <c r="Q687" i="8"/>
  <c r="R687" i="8" s="1"/>
  <c r="O687" i="8"/>
  <c r="Q686" i="8"/>
  <c r="R686" i="8" s="1"/>
  <c r="O686" i="8"/>
  <c r="O685" i="8"/>
  <c r="P684" i="8"/>
  <c r="P676" i="8"/>
  <c r="Q676" i="8"/>
  <c r="Q669" i="8"/>
  <c r="R669" i="8" s="1"/>
  <c r="Q668" i="8"/>
  <c r="R668" i="8" s="1"/>
  <c r="Q667" i="8"/>
  <c r="R667" i="8" s="1"/>
  <c r="Q666" i="8"/>
  <c r="R666" i="8" s="1"/>
  <c r="Q665" i="8"/>
  <c r="R665" i="8" s="1"/>
  <c r="O665" i="8"/>
  <c r="Q664" i="8"/>
  <c r="R664" i="8" s="1"/>
  <c r="O664" i="8"/>
  <c r="O663" i="8"/>
  <c r="P662" i="8"/>
  <c r="S664" i="8" s="1"/>
  <c r="P654" i="8"/>
  <c r="Q645" i="8"/>
  <c r="R645" i="8" s="1"/>
  <c r="Q644" i="8"/>
  <c r="R644" i="8" s="1"/>
  <c r="O644" i="8"/>
  <c r="Q643" i="8"/>
  <c r="R643" i="8" s="1"/>
  <c r="O643" i="8"/>
  <c r="Q642" i="8"/>
  <c r="R642" i="8" s="1"/>
  <c r="O642" i="8"/>
  <c r="O641" i="8"/>
  <c r="P640" i="8"/>
  <c r="P632" i="8"/>
  <c r="Q624" i="8"/>
  <c r="R624" i="8" s="1"/>
  <c r="Q623" i="8"/>
  <c r="R623" i="8" s="1"/>
  <c r="O623" i="8"/>
  <c r="Q622" i="8"/>
  <c r="R622" i="8" s="1"/>
  <c r="O622" i="8"/>
  <c r="Q621" i="8"/>
  <c r="R621" i="8" s="1"/>
  <c r="O621" i="8"/>
  <c r="Q620" i="8"/>
  <c r="R620" i="8" s="1"/>
  <c r="O620" i="8"/>
  <c r="O619" i="8"/>
  <c r="P618" i="8"/>
  <c r="S620" i="8" s="1"/>
  <c r="P610" i="8"/>
  <c r="Q603" i="8"/>
  <c r="R603" i="8" s="1"/>
  <c r="Q602" i="8"/>
  <c r="R602" i="8" s="1"/>
  <c r="O602" i="8"/>
  <c r="Q601" i="8"/>
  <c r="R601" i="8" s="1"/>
  <c r="O601" i="8"/>
  <c r="Q600" i="8"/>
  <c r="R600" i="8" s="1"/>
  <c r="O600" i="8"/>
  <c r="Q599" i="8"/>
  <c r="R599" i="8" s="1"/>
  <c r="O599" i="8"/>
  <c r="Q598" i="8"/>
  <c r="R598" i="8" s="1"/>
  <c r="O598" i="8"/>
  <c r="O597" i="8"/>
  <c r="P596" i="8"/>
  <c r="M590" i="8"/>
  <c r="N590" i="8" s="1"/>
  <c r="Q581" i="8"/>
  <c r="R581" i="8" s="1"/>
  <c r="O581" i="8"/>
  <c r="Q580" i="8"/>
  <c r="R580" i="8" s="1"/>
  <c r="O580" i="8"/>
  <c r="Q579" i="8"/>
  <c r="R579" i="8" s="1"/>
  <c r="O579" i="8"/>
  <c r="Q578" i="8"/>
  <c r="R578" i="8" s="1"/>
  <c r="O578" i="8"/>
  <c r="Q577" i="8"/>
  <c r="R577" i="8" s="1"/>
  <c r="O577" i="8"/>
  <c r="Q576" i="8"/>
  <c r="R576" i="8" s="1"/>
  <c r="O576" i="8"/>
  <c r="O575" i="8"/>
  <c r="P574" i="8"/>
  <c r="S576" i="8" s="1"/>
  <c r="L568" i="8"/>
  <c r="K568" i="8"/>
  <c r="P566" i="8"/>
  <c r="Q559" i="8"/>
  <c r="R559" i="8" s="1"/>
  <c r="O559" i="8"/>
  <c r="Q558" i="8"/>
  <c r="R558" i="8" s="1"/>
  <c r="O558" i="8"/>
  <c r="Q557" i="8"/>
  <c r="R557" i="8" s="1"/>
  <c r="O557" i="8"/>
  <c r="Q556" i="8"/>
  <c r="R556" i="8" s="1"/>
  <c r="O556" i="8"/>
  <c r="Q555" i="8"/>
  <c r="R555" i="8" s="1"/>
  <c r="O555" i="8"/>
  <c r="Q554" i="8"/>
  <c r="R554" i="8" s="1"/>
  <c r="O554" i="8"/>
  <c r="O553" i="8"/>
  <c r="P552" i="8"/>
  <c r="L546" i="8"/>
  <c r="K546" i="8"/>
  <c r="P544" i="8"/>
  <c r="Q537" i="8"/>
  <c r="R537" i="8" s="1"/>
  <c r="O537" i="8"/>
  <c r="Q536" i="8"/>
  <c r="R536" i="8" s="1"/>
  <c r="O536" i="8"/>
  <c r="Q535" i="8"/>
  <c r="R535" i="8" s="1"/>
  <c r="O535" i="8"/>
  <c r="Q534" i="8"/>
  <c r="R534" i="8" s="1"/>
  <c r="O534" i="8"/>
  <c r="Q533" i="8"/>
  <c r="R533" i="8" s="1"/>
  <c r="O533" i="8"/>
  <c r="Q532" i="8"/>
  <c r="R532" i="8" s="1"/>
  <c r="O532" i="8"/>
  <c r="Q531" i="8"/>
  <c r="R531" i="8" s="1"/>
  <c r="O531" i="8"/>
  <c r="O530" i="8"/>
  <c r="P529" i="8"/>
  <c r="Q530" i="8" s="1"/>
  <c r="R530" i="8" s="1"/>
  <c r="L523" i="8"/>
  <c r="K523" i="8"/>
  <c r="M523" i="8" s="1"/>
  <c r="P521" i="8"/>
  <c r="Q520" i="8"/>
  <c r="Q521" i="8" s="1"/>
  <c r="Q514" i="8"/>
  <c r="R514" i="8" s="1"/>
  <c r="O514" i="8"/>
  <c r="Q513" i="8"/>
  <c r="R513" i="8" s="1"/>
  <c r="O513" i="8"/>
  <c r="Q512" i="8"/>
  <c r="R512" i="8" s="1"/>
  <c r="O512" i="8"/>
  <c r="Q511" i="8"/>
  <c r="R511" i="8" s="1"/>
  <c r="O511" i="8"/>
  <c r="Q510" i="8"/>
  <c r="R510" i="8" s="1"/>
  <c r="O510" i="8"/>
  <c r="Q509" i="8"/>
  <c r="R509" i="8" s="1"/>
  <c r="O509" i="8"/>
  <c r="Q508" i="8"/>
  <c r="R508" i="8" s="1"/>
  <c r="O508" i="8"/>
  <c r="O507" i="8"/>
  <c r="P506" i="8"/>
  <c r="L500" i="8"/>
  <c r="K500" i="8"/>
  <c r="M500" i="8" s="1"/>
  <c r="P498" i="8"/>
  <c r="Q497" i="8"/>
  <c r="Q498" i="8" s="1"/>
  <c r="Q491" i="8"/>
  <c r="R491" i="8" s="1"/>
  <c r="O491" i="8"/>
  <c r="Q490" i="8"/>
  <c r="R490" i="8" s="1"/>
  <c r="O490" i="8"/>
  <c r="Q489" i="8"/>
  <c r="R489" i="8" s="1"/>
  <c r="O489" i="8"/>
  <c r="Q488" i="8"/>
  <c r="R488" i="8" s="1"/>
  <c r="O488" i="8"/>
  <c r="Q487" i="8"/>
  <c r="R487" i="8" s="1"/>
  <c r="O487" i="8"/>
  <c r="Q486" i="8"/>
  <c r="R486" i="8" s="1"/>
  <c r="O486" i="8"/>
  <c r="Q485" i="8"/>
  <c r="R485" i="8" s="1"/>
  <c r="O485" i="8"/>
  <c r="O484" i="8"/>
  <c r="P483" i="8"/>
  <c r="L477" i="8"/>
  <c r="K477" i="8"/>
  <c r="M477" i="8" s="1"/>
  <c r="P475" i="8"/>
  <c r="Q474" i="8"/>
  <c r="Q475" i="8" s="1"/>
  <c r="Q468" i="8"/>
  <c r="R468" i="8" s="1"/>
  <c r="O468" i="8"/>
  <c r="Q467" i="8"/>
  <c r="R467" i="8" s="1"/>
  <c r="O467" i="8"/>
  <c r="Q466" i="8"/>
  <c r="R466" i="8" s="1"/>
  <c r="O466" i="8"/>
  <c r="Q465" i="8"/>
  <c r="R465" i="8" s="1"/>
  <c r="O465" i="8"/>
  <c r="Q464" i="8"/>
  <c r="R464" i="8" s="1"/>
  <c r="O464" i="8"/>
  <c r="Q463" i="8"/>
  <c r="R463" i="8" s="1"/>
  <c r="O463" i="8"/>
  <c r="Q462" i="8"/>
  <c r="R462" i="8" s="1"/>
  <c r="O462" i="8"/>
  <c r="O461" i="8"/>
  <c r="P460" i="8"/>
  <c r="L454" i="8"/>
  <c r="K454" i="8"/>
  <c r="M454" i="8" s="1"/>
  <c r="N454" i="8" s="1"/>
  <c r="P452" i="8"/>
  <c r="Q451" i="8"/>
  <c r="Q452" i="8" s="1"/>
  <c r="Q445" i="8"/>
  <c r="R445" i="8" s="1"/>
  <c r="O445" i="8"/>
  <c r="Q444" i="8"/>
  <c r="R444" i="8" s="1"/>
  <c r="O444" i="8"/>
  <c r="Q443" i="8"/>
  <c r="R443" i="8" s="1"/>
  <c r="O443" i="8"/>
  <c r="Q442" i="8"/>
  <c r="R442" i="8" s="1"/>
  <c r="O442" i="8"/>
  <c r="Q441" i="8"/>
  <c r="R441" i="8" s="1"/>
  <c r="O441" i="8"/>
  <c r="Q440" i="8"/>
  <c r="R440" i="8" s="1"/>
  <c r="O440" i="8"/>
  <c r="Q439" i="8"/>
  <c r="R439" i="8" s="1"/>
  <c r="O439" i="8"/>
  <c r="O438" i="8"/>
  <c r="P437" i="8"/>
  <c r="S439" i="8" s="1"/>
  <c r="L431" i="8"/>
  <c r="K431" i="8"/>
  <c r="M431" i="8" s="1"/>
  <c r="P429" i="8"/>
  <c r="Q428" i="8"/>
  <c r="Q429" i="8" s="1"/>
  <c r="Q422" i="8"/>
  <c r="R422" i="8" s="1"/>
  <c r="O422" i="8"/>
  <c r="Q421" i="8"/>
  <c r="R421" i="8" s="1"/>
  <c r="O421" i="8"/>
  <c r="Q420" i="8"/>
  <c r="R420" i="8" s="1"/>
  <c r="O420" i="8"/>
  <c r="Q419" i="8"/>
  <c r="R419" i="8" s="1"/>
  <c r="O419" i="8"/>
  <c r="Q418" i="8"/>
  <c r="R418" i="8" s="1"/>
  <c r="O418" i="8"/>
  <c r="Q417" i="8"/>
  <c r="R417" i="8" s="1"/>
  <c r="O417" i="8"/>
  <c r="Q416" i="8"/>
  <c r="R416" i="8" s="1"/>
  <c r="O416" i="8"/>
  <c r="O415" i="8"/>
  <c r="P414" i="8"/>
  <c r="L408" i="8"/>
  <c r="K408" i="8"/>
  <c r="M408" i="8" s="1"/>
  <c r="P406" i="8"/>
  <c r="Q405" i="8"/>
  <c r="Q406" i="8" s="1"/>
  <c r="Q399" i="8"/>
  <c r="R399" i="8" s="1"/>
  <c r="O399" i="8"/>
  <c r="Q398" i="8"/>
  <c r="R398" i="8" s="1"/>
  <c r="O398" i="8"/>
  <c r="Q397" i="8"/>
  <c r="R397" i="8" s="1"/>
  <c r="O397" i="8"/>
  <c r="Q396" i="8"/>
  <c r="R396" i="8" s="1"/>
  <c r="O396" i="8"/>
  <c r="Q395" i="8"/>
  <c r="R395" i="8" s="1"/>
  <c r="O395" i="8"/>
  <c r="Q394" i="8"/>
  <c r="R394" i="8" s="1"/>
  <c r="O394" i="8"/>
  <c r="Q393" i="8"/>
  <c r="R393" i="8" s="1"/>
  <c r="O393" i="8"/>
  <c r="O392" i="8"/>
  <c r="P391" i="8"/>
  <c r="L385" i="8"/>
  <c r="K385" i="8"/>
  <c r="M385" i="8" s="1"/>
  <c r="P383" i="8"/>
  <c r="Q382" i="8"/>
  <c r="Q383" i="8" s="1"/>
  <c r="Q376" i="8"/>
  <c r="R376" i="8" s="1"/>
  <c r="O376" i="8"/>
  <c r="Q375" i="8"/>
  <c r="R375" i="8" s="1"/>
  <c r="O375" i="8"/>
  <c r="Q374" i="8"/>
  <c r="R374" i="8" s="1"/>
  <c r="O374" i="8"/>
  <c r="Q373" i="8"/>
  <c r="R373" i="8" s="1"/>
  <c r="O373" i="8"/>
  <c r="Q372" i="8"/>
  <c r="R372" i="8" s="1"/>
  <c r="O372" i="8"/>
  <c r="Q371" i="8"/>
  <c r="R371" i="8" s="1"/>
  <c r="O371" i="8"/>
  <c r="Q370" i="8"/>
  <c r="R370" i="8" s="1"/>
  <c r="O370" i="8"/>
  <c r="O369" i="8"/>
  <c r="P368" i="8"/>
  <c r="L362" i="8"/>
  <c r="K362" i="8"/>
  <c r="P360" i="8"/>
  <c r="Q353" i="8"/>
  <c r="R353" i="8" s="1"/>
  <c r="O353" i="8"/>
  <c r="Q352" i="8"/>
  <c r="R352" i="8" s="1"/>
  <c r="O352" i="8"/>
  <c r="Q351" i="8"/>
  <c r="R351" i="8" s="1"/>
  <c r="O351" i="8"/>
  <c r="Q350" i="8"/>
  <c r="R350" i="8" s="1"/>
  <c r="O350" i="8"/>
  <c r="Q349" i="8"/>
  <c r="R349" i="8" s="1"/>
  <c r="O349" i="8"/>
  <c r="Q348" i="8"/>
  <c r="R348" i="8" s="1"/>
  <c r="O348" i="8"/>
  <c r="Q347" i="8"/>
  <c r="R347" i="8" s="1"/>
  <c r="O347" i="8"/>
  <c r="O346" i="8"/>
  <c r="P345" i="8"/>
  <c r="L339" i="8"/>
  <c r="K339" i="8"/>
  <c r="M339" i="8" s="1"/>
  <c r="P337" i="8"/>
  <c r="Q336" i="8"/>
  <c r="Q337" i="8" s="1"/>
  <c r="Q330" i="8"/>
  <c r="R330" i="8" s="1"/>
  <c r="O330" i="8"/>
  <c r="Q329" i="8"/>
  <c r="R329" i="8" s="1"/>
  <c r="O329" i="8"/>
  <c r="Q328" i="8"/>
  <c r="R328" i="8" s="1"/>
  <c r="O328" i="8"/>
  <c r="Q327" i="8"/>
  <c r="R327" i="8" s="1"/>
  <c r="O327" i="8"/>
  <c r="Q326" i="8"/>
  <c r="R326" i="8" s="1"/>
  <c r="O326" i="8"/>
  <c r="Q325" i="8"/>
  <c r="R325" i="8" s="1"/>
  <c r="O325" i="8"/>
  <c r="Q324" i="8"/>
  <c r="R324" i="8" s="1"/>
  <c r="O324" i="8"/>
  <c r="O323" i="8"/>
  <c r="P322" i="8"/>
  <c r="S324" i="8" s="1"/>
  <c r="L316" i="8"/>
  <c r="K316" i="8"/>
  <c r="Q313" i="8" s="1"/>
  <c r="Q314" i="8" s="1"/>
  <c r="P314" i="8"/>
  <c r="Q307" i="8"/>
  <c r="R307" i="8" s="1"/>
  <c r="O307" i="8"/>
  <c r="Q306" i="8"/>
  <c r="R306" i="8" s="1"/>
  <c r="O306" i="8"/>
  <c r="Q305" i="8"/>
  <c r="R305" i="8" s="1"/>
  <c r="O305" i="8"/>
  <c r="Q304" i="8"/>
  <c r="R304" i="8" s="1"/>
  <c r="O304" i="8"/>
  <c r="Q303" i="8"/>
  <c r="R303" i="8" s="1"/>
  <c r="O303" i="8"/>
  <c r="Q302" i="8"/>
  <c r="R302" i="8" s="1"/>
  <c r="O302" i="8"/>
  <c r="Q301" i="8"/>
  <c r="R301" i="8" s="1"/>
  <c r="O301" i="8"/>
  <c r="O300" i="8"/>
  <c r="P299" i="8"/>
  <c r="L293" i="8"/>
  <c r="K293" i="8"/>
  <c r="M293" i="8" s="1"/>
  <c r="P291" i="8"/>
  <c r="Q284" i="8"/>
  <c r="R284" i="8" s="1"/>
  <c r="O284" i="8"/>
  <c r="Q283" i="8"/>
  <c r="R283" i="8" s="1"/>
  <c r="O283" i="8"/>
  <c r="Q282" i="8"/>
  <c r="R282" i="8" s="1"/>
  <c r="O282" i="8"/>
  <c r="Q281" i="8"/>
  <c r="R281" i="8" s="1"/>
  <c r="O281" i="8"/>
  <c r="Q280" i="8"/>
  <c r="R280" i="8" s="1"/>
  <c r="O280" i="8"/>
  <c r="Q279" i="8"/>
  <c r="R279" i="8" s="1"/>
  <c r="O279" i="8"/>
  <c r="Q278" i="8"/>
  <c r="R278" i="8" s="1"/>
  <c r="O278" i="8"/>
  <c r="O277" i="8"/>
  <c r="P276" i="8"/>
  <c r="L270" i="8"/>
  <c r="K270" i="8"/>
  <c r="P268" i="8"/>
  <c r="Q261" i="8"/>
  <c r="R261" i="8" s="1"/>
  <c r="O261" i="8"/>
  <c r="Q260" i="8"/>
  <c r="R260" i="8" s="1"/>
  <c r="O260" i="8"/>
  <c r="Q259" i="8"/>
  <c r="R259" i="8" s="1"/>
  <c r="O259" i="8"/>
  <c r="Q258" i="8"/>
  <c r="R258" i="8" s="1"/>
  <c r="O258" i="8"/>
  <c r="Q257" i="8"/>
  <c r="R257" i="8" s="1"/>
  <c r="O257" i="8"/>
  <c r="Q256" i="8"/>
  <c r="R256" i="8" s="1"/>
  <c r="O256" i="8"/>
  <c r="S255" i="8"/>
  <c r="Q255" i="8"/>
  <c r="R255" i="8" s="1"/>
  <c r="O255" i="8"/>
  <c r="O254" i="8"/>
  <c r="P253" i="8"/>
  <c r="Q254" i="8" s="1"/>
  <c r="R254" i="8" s="1"/>
  <c r="L247" i="8"/>
  <c r="K247" i="8"/>
  <c r="M247" i="8" s="1"/>
  <c r="N247" i="8" s="1"/>
  <c r="P245" i="8"/>
  <c r="Q244" i="8"/>
  <c r="Q245" i="8" s="1"/>
  <c r="Q238" i="8"/>
  <c r="R238" i="8" s="1"/>
  <c r="O238" i="8"/>
  <c r="Q237" i="8"/>
  <c r="R237" i="8" s="1"/>
  <c r="O237" i="8"/>
  <c r="Q236" i="8"/>
  <c r="R236" i="8" s="1"/>
  <c r="O236" i="8"/>
  <c r="Q235" i="8"/>
  <c r="R235" i="8" s="1"/>
  <c r="O235" i="8"/>
  <c r="Q234" i="8"/>
  <c r="R234" i="8" s="1"/>
  <c r="O234" i="8"/>
  <c r="Q233" i="8"/>
  <c r="R233" i="8" s="1"/>
  <c r="O233" i="8"/>
  <c r="Q232" i="8"/>
  <c r="R232" i="8" s="1"/>
  <c r="O232" i="8"/>
  <c r="O231" i="8"/>
  <c r="P230" i="8"/>
  <c r="S232" i="8" s="1"/>
  <c r="L224" i="8"/>
  <c r="K224" i="8"/>
  <c r="M224" i="8" s="1"/>
  <c r="P222" i="8"/>
  <c r="Q221" i="8"/>
  <c r="Q222" i="8" s="1"/>
  <c r="Q215" i="8"/>
  <c r="R215" i="8" s="1"/>
  <c r="O215" i="8"/>
  <c r="Q214" i="8"/>
  <c r="R214" i="8" s="1"/>
  <c r="O214" i="8"/>
  <c r="Q213" i="8"/>
  <c r="R213" i="8" s="1"/>
  <c r="O213" i="8"/>
  <c r="Q212" i="8"/>
  <c r="R212" i="8" s="1"/>
  <c r="O212" i="8"/>
  <c r="Q211" i="8"/>
  <c r="R211" i="8" s="1"/>
  <c r="O211" i="8"/>
  <c r="Q210" i="8"/>
  <c r="R210" i="8" s="1"/>
  <c r="O210" i="8"/>
  <c r="Q209" i="8"/>
  <c r="R209" i="8" s="1"/>
  <c r="O209" i="8"/>
  <c r="O208" i="8"/>
  <c r="P207" i="8"/>
  <c r="L201" i="8"/>
  <c r="K201" i="8"/>
  <c r="M201" i="8" s="1"/>
  <c r="P199" i="8"/>
  <c r="Q192" i="8"/>
  <c r="R192" i="8" s="1"/>
  <c r="O192" i="8"/>
  <c r="Q191" i="8"/>
  <c r="R191" i="8" s="1"/>
  <c r="O191" i="8"/>
  <c r="Q190" i="8"/>
  <c r="R190" i="8" s="1"/>
  <c r="O190" i="8"/>
  <c r="Q189" i="8"/>
  <c r="R189" i="8" s="1"/>
  <c r="O189" i="8"/>
  <c r="Q188" i="8"/>
  <c r="R188" i="8" s="1"/>
  <c r="O188" i="8"/>
  <c r="Q187" i="8"/>
  <c r="R187" i="8" s="1"/>
  <c r="O187" i="8"/>
  <c r="Q186" i="8"/>
  <c r="R186" i="8" s="1"/>
  <c r="O186" i="8"/>
  <c r="O185" i="8"/>
  <c r="P184" i="8"/>
  <c r="L178" i="8"/>
  <c r="K178" i="8"/>
  <c r="T175" i="8"/>
  <c r="Q172" i="8"/>
  <c r="R172" i="8" s="1"/>
  <c r="O172" i="8"/>
  <c r="Q171" i="8"/>
  <c r="R171" i="8" s="1"/>
  <c r="O171" i="8"/>
  <c r="Q170" i="8"/>
  <c r="R170" i="8" s="1"/>
  <c r="O170" i="8"/>
  <c r="Q169" i="8"/>
  <c r="R169" i="8" s="1"/>
  <c r="O169" i="8"/>
  <c r="Q168" i="8"/>
  <c r="R168" i="8" s="1"/>
  <c r="O168" i="8"/>
  <c r="Q167" i="8"/>
  <c r="R167" i="8" s="1"/>
  <c r="O167" i="8"/>
  <c r="Q166" i="8"/>
  <c r="R166" i="8" s="1"/>
  <c r="O166" i="8"/>
  <c r="O165" i="8"/>
  <c r="P164" i="8"/>
  <c r="AB72" i="8" s="1"/>
  <c r="L159" i="8"/>
  <c r="K159" i="8"/>
  <c r="M159" i="8" s="1"/>
  <c r="T157" i="8"/>
  <c r="Q154" i="8"/>
  <c r="R154" i="8" s="1"/>
  <c r="O154" i="8"/>
  <c r="Q153" i="8"/>
  <c r="R153" i="8" s="1"/>
  <c r="O153" i="8"/>
  <c r="Q152" i="8"/>
  <c r="R152" i="8" s="1"/>
  <c r="O152" i="8"/>
  <c r="Q151" i="8"/>
  <c r="R151" i="8" s="1"/>
  <c r="O151" i="8"/>
  <c r="Q150" i="8"/>
  <c r="R150" i="8" s="1"/>
  <c r="O150" i="8"/>
  <c r="Q149" i="8"/>
  <c r="R149" i="8" s="1"/>
  <c r="O149" i="8"/>
  <c r="Q148" i="8"/>
  <c r="R148" i="8" s="1"/>
  <c r="O148" i="8"/>
  <c r="O147" i="8"/>
  <c r="P146" i="8"/>
  <c r="L140" i="8"/>
  <c r="K140" i="8"/>
  <c r="U137" i="8" s="1"/>
  <c r="U138" i="8" s="1"/>
  <c r="T138" i="8"/>
  <c r="Q135" i="8"/>
  <c r="R135" i="8" s="1"/>
  <c r="O135" i="8"/>
  <c r="Q134" i="8"/>
  <c r="R134" i="8" s="1"/>
  <c r="O134" i="8"/>
  <c r="Q133" i="8"/>
  <c r="R133" i="8" s="1"/>
  <c r="O133" i="8"/>
  <c r="Q132" i="8"/>
  <c r="R132" i="8" s="1"/>
  <c r="O132" i="8"/>
  <c r="Q131" i="8"/>
  <c r="R131" i="8" s="1"/>
  <c r="O131" i="8"/>
  <c r="Q130" i="8"/>
  <c r="R130" i="8" s="1"/>
  <c r="O130" i="8"/>
  <c r="Q129" i="8"/>
  <c r="R129" i="8" s="1"/>
  <c r="O129" i="8"/>
  <c r="O128" i="8"/>
  <c r="P127" i="8"/>
  <c r="Q128" i="8" s="1"/>
  <c r="R128" i="8" s="1"/>
  <c r="L123" i="8"/>
  <c r="K123" i="8"/>
  <c r="T120" i="8"/>
  <c r="Q117" i="8"/>
  <c r="R117" i="8" s="1"/>
  <c r="O117" i="8"/>
  <c r="Q116" i="8"/>
  <c r="R116" i="8" s="1"/>
  <c r="O116" i="8"/>
  <c r="Q115" i="8"/>
  <c r="R115" i="8" s="1"/>
  <c r="O115" i="8"/>
  <c r="Q114" i="8"/>
  <c r="R114" i="8" s="1"/>
  <c r="O114" i="8"/>
  <c r="Q113" i="8"/>
  <c r="R113" i="8" s="1"/>
  <c r="O113" i="8"/>
  <c r="Q112" i="8"/>
  <c r="R112" i="8" s="1"/>
  <c r="O112" i="8"/>
  <c r="Q111" i="8"/>
  <c r="R111" i="8" s="1"/>
  <c r="O111" i="8"/>
  <c r="O110" i="8"/>
  <c r="P109" i="8"/>
  <c r="Q110" i="8" s="1"/>
  <c r="R110" i="8" s="1"/>
  <c r="L105" i="8"/>
  <c r="K105" i="8"/>
  <c r="M105" i="8" s="1"/>
  <c r="N105" i="8" s="1"/>
  <c r="T102" i="8"/>
  <c r="Q99" i="8"/>
  <c r="R99" i="8" s="1"/>
  <c r="O99" i="8"/>
  <c r="Q98" i="8"/>
  <c r="R98" i="8" s="1"/>
  <c r="O98" i="8"/>
  <c r="Q97" i="8"/>
  <c r="R97" i="8" s="1"/>
  <c r="O97" i="8"/>
  <c r="Q96" i="8"/>
  <c r="R96" i="8" s="1"/>
  <c r="O96" i="8"/>
  <c r="Q95" i="8"/>
  <c r="R95" i="8" s="1"/>
  <c r="O95" i="8"/>
  <c r="Q94" i="8"/>
  <c r="R94" i="8" s="1"/>
  <c r="O94" i="8"/>
  <c r="Q93" i="8"/>
  <c r="R93" i="8" s="1"/>
  <c r="O93" i="8"/>
  <c r="O92" i="8"/>
  <c r="P91" i="8"/>
  <c r="L87" i="8"/>
  <c r="K87" i="8"/>
  <c r="U84" i="8" s="1"/>
  <c r="U85" i="8" s="1"/>
  <c r="T85" i="8"/>
  <c r="Q82" i="8"/>
  <c r="R82" i="8" s="1"/>
  <c r="O82" i="8"/>
  <c r="Q81" i="8"/>
  <c r="R81" i="8" s="1"/>
  <c r="O81" i="8"/>
  <c r="Q80" i="8"/>
  <c r="R80" i="8" s="1"/>
  <c r="O80" i="8"/>
  <c r="Q79" i="8"/>
  <c r="R79" i="8" s="1"/>
  <c r="O79" i="8"/>
  <c r="Q78" i="8"/>
  <c r="R78" i="8" s="1"/>
  <c r="O78" i="8"/>
  <c r="Q77" i="8"/>
  <c r="R77" i="8" s="1"/>
  <c r="O77" i="8"/>
  <c r="Q76" i="8"/>
  <c r="R76" i="8" s="1"/>
  <c r="O76" i="8"/>
  <c r="O75" i="8"/>
  <c r="P74" i="8"/>
  <c r="Q75" i="8" s="1"/>
  <c r="R75" i="8" s="1"/>
  <c r="L70" i="8"/>
  <c r="K70" i="8"/>
  <c r="M70" i="8" s="1"/>
  <c r="N70" i="8" s="1"/>
  <c r="Q64" i="8"/>
  <c r="R64" i="8" s="1"/>
  <c r="O64" i="8"/>
  <c r="Q63" i="8"/>
  <c r="R63" i="8" s="1"/>
  <c r="O63" i="8"/>
  <c r="Q62" i="8"/>
  <c r="R62" i="8" s="1"/>
  <c r="O62" i="8"/>
  <c r="Q61" i="8"/>
  <c r="R61" i="8" s="1"/>
  <c r="O61" i="8"/>
  <c r="Q60" i="8"/>
  <c r="R60" i="8" s="1"/>
  <c r="O60" i="8"/>
  <c r="Q59" i="8"/>
  <c r="R59" i="8" s="1"/>
  <c r="O59" i="8"/>
  <c r="Q58" i="8"/>
  <c r="R58" i="8" s="1"/>
  <c r="O58" i="8"/>
  <c r="O57" i="8"/>
  <c r="P56" i="8"/>
  <c r="V72" i="8" s="1"/>
  <c r="L52" i="8"/>
  <c r="K52" i="8"/>
  <c r="M52" i="8" s="1"/>
  <c r="N52" i="8" s="1"/>
  <c r="Q45" i="8"/>
  <c r="R45" i="8" s="1"/>
  <c r="O45" i="8"/>
  <c r="Q44" i="8"/>
  <c r="R44" i="8" s="1"/>
  <c r="O44" i="8"/>
  <c r="Q43" i="8"/>
  <c r="R43" i="8" s="1"/>
  <c r="O43" i="8"/>
  <c r="Q42" i="8"/>
  <c r="R42" i="8" s="1"/>
  <c r="O42" i="8"/>
  <c r="Q41" i="8"/>
  <c r="R41" i="8" s="1"/>
  <c r="O41" i="8"/>
  <c r="Q40" i="8"/>
  <c r="R40" i="8" s="1"/>
  <c r="O40" i="8"/>
  <c r="Q39" i="8"/>
  <c r="R39" i="8" s="1"/>
  <c r="O39" i="8"/>
  <c r="O38" i="8"/>
  <c r="P37" i="8"/>
  <c r="M33" i="8"/>
  <c r="L33" i="8"/>
  <c r="K33" i="8"/>
  <c r="Q26" i="8"/>
  <c r="R26" i="8" s="1"/>
  <c r="O26" i="8"/>
  <c r="Q25" i="8"/>
  <c r="R25" i="8" s="1"/>
  <c r="O25" i="8"/>
  <c r="Q24" i="8"/>
  <c r="R24" i="8" s="1"/>
  <c r="O24" i="8"/>
  <c r="Q23" i="8"/>
  <c r="R23" i="8" s="1"/>
  <c r="O23" i="8"/>
  <c r="Q22" i="8"/>
  <c r="R22" i="8" s="1"/>
  <c r="O22" i="8"/>
  <c r="Q21" i="8"/>
  <c r="R21" i="8" s="1"/>
  <c r="O21" i="8"/>
  <c r="Q20" i="8"/>
  <c r="R20" i="8" s="1"/>
  <c r="O20" i="8"/>
  <c r="O19" i="8"/>
  <c r="P18" i="8"/>
  <c r="K407" i="7"/>
  <c r="P405" i="7"/>
  <c r="Q404" i="7"/>
  <c r="Q405" i="7" s="1"/>
  <c r="R399" i="7"/>
  <c r="Q399" i="7"/>
  <c r="O399" i="7"/>
  <c r="R398" i="7"/>
  <c r="Q398" i="7"/>
  <c r="Q397" i="7"/>
  <c r="R397" i="7" s="1"/>
  <c r="Q396" i="7"/>
  <c r="R396" i="7" s="1"/>
  <c r="Q395" i="7"/>
  <c r="R395" i="7" s="1"/>
  <c r="O395" i="7"/>
  <c r="Q394" i="7"/>
  <c r="R394" i="7" s="1"/>
  <c r="O394" i="7"/>
  <c r="O393" i="7"/>
  <c r="P392" i="7"/>
  <c r="S394" i="7" s="1"/>
  <c r="K386" i="7"/>
  <c r="P384" i="7"/>
  <c r="Q383" i="7"/>
  <c r="Q384" i="7" s="1"/>
  <c r="Q378" i="7"/>
  <c r="R378" i="7" s="1"/>
  <c r="Q377" i="7"/>
  <c r="R377" i="7" s="1"/>
  <c r="Q376" i="7"/>
  <c r="R376" i="7" s="1"/>
  <c r="Q375" i="7"/>
  <c r="R375" i="7" s="1"/>
  <c r="Q374" i="7"/>
  <c r="R374" i="7" s="1"/>
  <c r="O374" i="7"/>
  <c r="Q373" i="7"/>
  <c r="R373" i="7" s="1"/>
  <c r="O373" i="7"/>
  <c r="O372" i="7"/>
  <c r="P371" i="7"/>
  <c r="K365" i="7"/>
  <c r="M365" i="7" s="1"/>
  <c r="P363" i="7"/>
  <c r="Q362" i="7"/>
  <c r="Q363" i="7" s="1"/>
  <c r="Q357" i="7"/>
  <c r="R357" i="7" s="1"/>
  <c r="Q356" i="7"/>
  <c r="R356" i="7" s="1"/>
  <c r="Q355" i="7"/>
  <c r="R355" i="7" s="1"/>
  <c r="Q354" i="7"/>
  <c r="R354" i="7" s="1"/>
  <c r="Q353" i="7"/>
  <c r="R353" i="7" s="1"/>
  <c r="O353" i="7"/>
  <c r="Q352" i="7"/>
  <c r="R352" i="7" s="1"/>
  <c r="O352" i="7"/>
  <c r="O351" i="7"/>
  <c r="P350" i="7"/>
  <c r="S352" i="7" s="1"/>
  <c r="K344" i="7"/>
  <c r="M344" i="7" s="1"/>
  <c r="P342" i="7"/>
  <c r="Q341" i="7"/>
  <c r="Q342" i="7" s="1"/>
  <c r="Q336" i="7"/>
  <c r="R336" i="7" s="1"/>
  <c r="Q335" i="7"/>
  <c r="R335" i="7" s="1"/>
  <c r="Q334" i="7"/>
  <c r="R334" i="7" s="1"/>
  <c r="Q333" i="7"/>
  <c r="R333" i="7" s="1"/>
  <c r="Q332" i="7"/>
  <c r="R332" i="7" s="1"/>
  <c r="O332" i="7"/>
  <c r="Q331" i="7"/>
  <c r="R331" i="7" s="1"/>
  <c r="O331" i="7"/>
  <c r="O330" i="7"/>
  <c r="P329" i="7"/>
  <c r="Q330" i="7" s="1"/>
  <c r="R330" i="7" s="1"/>
  <c r="K323" i="7"/>
  <c r="M323" i="7" s="1"/>
  <c r="N323" i="7" s="1"/>
  <c r="P321" i="7"/>
  <c r="Q320" i="7"/>
  <c r="Q321" i="7" s="1"/>
  <c r="Q315" i="7"/>
  <c r="R315" i="7" s="1"/>
  <c r="Q314" i="7"/>
  <c r="R314" i="7" s="1"/>
  <c r="Q313" i="7"/>
  <c r="R313" i="7" s="1"/>
  <c r="Q312" i="7"/>
  <c r="R312" i="7" s="1"/>
  <c r="O312" i="7"/>
  <c r="Q311" i="7"/>
  <c r="R311" i="7" s="1"/>
  <c r="O311" i="7"/>
  <c r="Q310" i="7"/>
  <c r="R310" i="7" s="1"/>
  <c r="O310" i="7"/>
  <c r="O309" i="7"/>
  <c r="P308" i="7"/>
  <c r="S310" i="7" s="1"/>
  <c r="K302" i="7"/>
  <c r="M302" i="7" s="1"/>
  <c r="N302" i="7" s="1"/>
  <c r="P300" i="7"/>
  <c r="Q299" i="7"/>
  <c r="Q300" i="7" s="1"/>
  <c r="Q294" i="7"/>
  <c r="R294" i="7" s="1"/>
  <c r="Q293" i="7"/>
  <c r="R293" i="7" s="1"/>
  <c r="Q292" i="7"/>
  <c r="R292" i="7" s="1"/>
  <c r="O292" i="7"/>
  <c r="Q291" i="7"/>
  <c r="R291" i="7" s="1"/>
  <c r="O291" i="7"/>
  <c r="Q290" i="7"/>
  <c r="R290" i="7" s="1"/>
  <c r="O290" i="7"/>
  <c r="Q289" i="7"/>
  <c r="R289" i="7" s="1"/>
  <c r="O289" i="7"/>
  <c r="O288" i="7"/>
  <c r="P287" i="7"/>
  <c r="Q288" i="7" s="1"/>
  <c r="R288" i="7" s="1"/>
  <c r="P279" i="7"/>
  <c r="Q273" i="7"/>
  <c r="R273" i="7" s="1"/>
  <c r="Q272" i="7"/>
  <c r="R272" i="7" s="1"/>
  <c r="O272" i="7"/>
  <c r="Q271" i="7"/>
  <c r="R271" i="7" s="1"/>
  <c r="O271" i="7"/>
  <c r="Q270" i="7"/>
  <c r="R270" i="7" s="1"/>
  <c r="O270" i="7"/>
  <c r="Q269" i="7"/>
  <c r="R269" i="7" s="1"/>
  <c r="O269" i="7"/>
  <c r="Q268" i="7"/>
  <c r="R268" i="7" s="1"/>
  <c r="O268" i="7"/>
  <c r="O267" i="7"/>
  <c r="P266" i="7"/>
  <c r="S268" i="7" s="1"/>
  <c r="K260" i="7"/>
  <c r="Q257" i="7" s="1"/>
  <c r="Q258" i="7" s="1"/>
  <c r="P258" i="7"/>
  <c r="Q252" i="7"/>
  <c r="R252" i="7" s="1"/>
  <c r="O252" i="7"/>
  <c r="Q251" i="7"/>
  <c r="R251" i="7" s="1"/>
  <c r="O251" i="7"/>
  <c r="Q250" i="7"/>
  <c r="R250" i="7" s="1"/>
  <c r="O250" i="7"/>
  <c r="Q249" i="7"/>
  <c r="R249" i="7" s="1"/>
  <c r="O249" i="7"/>
  <c r="Q248" i="7"/>
  <c r="R248" i="7" s="1"/>
  <c r="O248" i="7"/>
  <c r="Q247" i="7"/>
  <c r="R247" i="7" s="1"/>
  <c r="O247" i="7"/>
  <c r="O246" i="7"/>
  <c r="P245" i="7"/>
  <c r="Q246" i="7" s="1"/>
  <c r="R246" i="7" s="1"/>
  <c r="P237" i="7"/>
  <c r="Q231" i="7"/>
  <c r="R231" i="7" s="1"/>
  <c r="O231" i="7"/>
  <c r="Q230" i="7"/>
  <c r="R230" i="7" s="1"/>
  <c r="O230" i="7"/>
  <c r="Q229" i="7"/>
  <c r="R229" i="7" s="1"/>
  <c r="O229" i="7"/>
  <c r="Q228" i="7"/>
  <c r="R228" i="7" s="1"/>
  <c r="O228" i="7"/>
  <c r="Q227" i="7"/>
  <c r="R227" i="7" s="1"/>
  <c r="O227" i="7"/>
  <c r="Q226" i="7"/>
  <c r="R226" i="7" s="1"/>
  <c r="O226" i="7"/>
  <c r="O225" i="7"/>
  <c r="P224" i="7"/>
  <c r="S226" i="7" s="1"/>
  <c r="N218" i="7"/>
  <c r="L218" i="7"/>
  <c r="K218" i="7"/>
  <c r="M218" i="7" s="1"/>
  <c r="P216" i="7"/>
  <c r="Q215" i="7"/>
  <c r="Q216" i="7" s="1"/>
  <c r="R209" i="7"/>
  <c r="Q209" i="7"/>
  <c r="R208" i="7"/>
  <c r="Q208" i="7"/>
  <c r="O208" i="7"/>
  <c r="R207" i="7"/>
  <c r="Q207" i="7"/>
  <c r="O207" i="7"/>
  <c r="R206" i="7"/>
  <c r="Q206" i="7"/>
  <c r="O206" i="7"/>
  <c r="R205" i="7"/>
  <c r="Q205" i="7"/>
  <c r="O205" i="7"/>
  <c r="R204" i="7"/>
  <c r="Q204" i="7"/>
  <c r="O204" i="7"/>
  <c r="R203" i="7"/>
  <c r="Q203" i="7"/>
  <c r="O203" i="7"/>
  <c r="P202" i="7"/>
  <c r="S204" i="7" s="1"/>
  <c r="K196" i="7"/>
  <c r="P194" i="7"/>
  <c r="Q187" i="7"/>
  <c r="R187" i="7" s="1"/>
  <c r="O187" i="7"/>
  <c r="Q186" i="7"/>
  <c r="R186" i="7" s="1"/>
  <c r="O186" i="7"/>
  <c r="Q185" i="7"/>
  <c r="R185" i="7" s="1"/>
  <c r="O185" i="7"/>
  <c r="Q184" i="7"/>
  <c r="R184" i="7" s="1"/>
  <c r="O184" i="7"/>
  <c r="Q183" i="7"/>
  <c r="R183" i="7" s="1"/>
  <c r="O183" i="7"/>
  <c r="Q182" i="7"/>
  <c r="R182" i="7" s="1"/>
  <c r="O182" i="7"/>
  <c r="Q181" i="7"/>
  <c r="R181" i="7" s="1"/>
  <c r="O181" i="7"/>
  <c r="O180" i="7"/>
  <c r="P179" i="7"/>
  <c r="Q180" i="7" s="1"/>
  <c r="R180" i="7" s="1"/>
  <c r="L173" i="7"/>
  <c r="K173" i="7"/>
  <c r="M173" i="7" s="1"/>
  <c r="N173" i="7" s="1"/>
  <c r="P171" i="7"/>
  <c r="Q170" i="7"/>
  <c r="Q171" i="7" s="1"/>
  <c r="Q164" i="7"/>
  <c r="R164" i="7" s="1"/>
  <c r="O164" i="7"/>
  <c r="Q163" i="7"/>
  <c r="R163" i="7" s="1"/>
  <c r="O163" i="7"/>
  <c r="Q162" i="7"/>
  <c r="R162" i="7" s="1"/>
  <c r="O162" i="7"/>
  <c r="Q161" i="7"/>
  <c r="R161" i="7" s="1"/>
  <c r="O161" i="7"/>
  <c r="Q160" i="7"/>
  <c r="R160" i="7" s="1"/>
  <c r="O160" i="7"/>
  <c r="Q159" i="7"/>
  <c r="R159" i="7" s="1"/>
  <c r="O159" i="7"/>
  <c r="Q158" i="7"/>
  <c r="R158" i="7" s="1"/>
  <c r="O158" i="7"/>
  <c r="O157" i="7"/>
  <c r="P156" i="7"/>
  <c r="Q157" i="7" s="1"/>
  <c r="R157" i="7" s="1"/>
  <c r="L150" i="7"/>
  <c r="K150" i="7"/>
  <c r="M150" i="7" s="1"/>
  <c r="P148" i="7"/>
  <c r="Q147" i="7"/>
  <c r="Q148" i="7" s="1"/>
  <c r="Q141" i="7"/>
  <c r="R141" i="7" s="1"/>
  <c r="O141" i="7"/>
  <c r="Q140" i="7"/>
  <c r="R140" i="7" s="1"/>
  <c r="O140" i="7"/>
  <c r="Q139" i="7"/>
  <c r="R139" i="7" s="1"/>
  <c r="O139" i="7"/>
  <c r="Q138" i="7"/>
  <c r="R138" i="7" s="1"/>
  <c r="O138" i="7"/>
  <c r="Q137" i="7"/>
  <c r="R137" i="7" s="1"/>
  <c r="O137" i="7"/>
  <c r="Q136" i="7"/>
  <c r="R136" i="7" s="1"/>
  <c r="O136" i="7"/>
  <c r="Q135" i="7"/>
  <c r="R135" i="7" s="1"/>
  <c r="O135" i="7"/>
  <c r="O134" i="7"/>
  <c r="P133" i="7"/>
  <c r="S135" i="7" s="1"/>
  <c r="L127" i="7"/>
  <c r="K127" i="7"/>
  <c r="M127" i="7" s="1"/>
  <c r="P125" i="7"/>
  <c r="Q124" i="7"/>
  <c r="Q125" i="7" s="1"/>
  <c r="Q118" i="7"/>
  <c r="R118" i="7" s="1"/>
  <c r="O118" i="7"/>
  <c r="Q117" i="7"/>
  <c r="R117" i="7" s="1"/>
  <c r="O117" i="7"/>
  <c r="Q116" i="7"/>
  <c r="R116" i="7" s="1"/>
  <c r="O116" i="7"/>
  <c r="Q115" i="7"/>
  <c r="R115" i="7" s="1"/>
  <c r="O115" i="7"/>
  <c r="Q114" i="7"/>
  <c r="R114" i="7" s="1"/>
  <c r="O114" i="7"/>
  <c r="Q113" i="7"/>
  <c r="R113" i="7" s="1"/>
  <c r="O113" i="7"/>
  <c r="S112" i="7"/>
  <c r="Q112" i="7"/>
  <c r="R112" i="7" s="1"/>
  <c r="O112" i="7"/>
  <c r="O111" i="7"/>
  <c r="P110" i="7"/>
  <c r="Q111" i="7" s="1"/>
  <c r="R111" i="7" s="1"/>
  <c r="K104" i="7"/>
  <c r="M104" i="7" s="1"/>
  <c r="N104" i="7" s="1"/>
  <c r="P102" i="7"/>
  <c r="Q101" i="7"/>
  <c r="Q102" i="7" s="1"/>
  <c r="Q95" i="7"/>
  <c r="R95" i="7" s="1"/>
  <c r="O95" i="7"/>
  <c r="Q94" i="7"/>
  <c r="R94" i="7" s="1"/>
  <c r="O94" i="7"/>
  <c r="Q93" i="7"/>
  <c r="R93" i="7" s="1"/>
  <c r="O93" i="7"/>
  <c r="Q92" i="7"/>
  <c r="R92" i="7" s="1"/>
  <c r="O92" i="7"/>
  <c r="Q91" i="7"/>
  <c r="R91" i="7" s="1"/>
  <c r="O91" i="7"/>
  <c r="Q90" i="7"/>
  <c r="R90" i="7" s="1"/>
  <c r="O90" i="7"/>
  <c r="Q89" i="7"/>
  <c r="R89" i="7" s="1"/>
  <c r="O89" i="7"/>
  <c r="O88" i="7"/>
  <c r="P87" i="7"/>
  <c r="S89" i="7" s="1"/>
  <c r="K81" i="7"/>
  <c r="M81" i="7" s="1"/>
  <c r="N81" i="7" s="1"/>
  <c r="P79" i="7"/>
  <c r="Q78" i="7"/>
  <c r="Q79" i="7" s="1"/>
  <c r="Q72" i="7"/>
  <c r="R72" i="7" s="1"/>
  <c r="O72" i="7"/>
  <c r="Q71" i="7"/>
  <c r="R71" i="7" s="1"/>
  <c r="O71" i="7"/>
  <c r="Q70" i="7"/>
  <c r="R70" i="7" s="1"/>
  <c r="O70" i="7"/>
  <c r="Q69" i="7"/>
  <c r="R69" i="7" s="1"/>
  <c r="O69" i="7"/>
  <c r="Q68" i="7"/>
  <c r="R68" i="7" s="1"/>
  <c r="O68" i="7"/>
  <c r="Q67" i="7"/>
  <c r="R67" i="7" s="1"/>
  <c r="O67" i="7"/>
  <c r="Q66" i="7"/>
  <c r="R66" i="7" s="1"/>
  <c r="O66" i="7"/>
  <c r="O65" i="7"/>
  <c r="P64" i="7"/>
  <c r="Q65" i="7" s="1"/>
  <c r="R65" i="7" s="1"/>
  <c r="K58" i="7"/>
  <c r="M58" i="7" s="1"/>
  <c r="N58" i="7" s="1"/>
  <c r="P56" i="7"/>
  <c r="Q55" i="7"/>
  <c r="Q56" i="7" s="1"/>
  <c r="Q49" i="7"/>
  <c r="R49" i="7" s="1"/>
  <c r="O49" i="7"/>
  <c r="Q48" i="7"/>
  <c r="R48" i="7" s="1"/>
  <c r="O48" i="7"/>
  <c r="Q47" i="7"/>
  <c r="R47" i="7" s="1"/>
  <c r="O47" i="7"/>
  <c r="Q46" i="7"/>
  <c r="R46" i="7" s="1"/>
  <c r="O46" i="7"/>
  <c r="Q45" i="7"/>
  <c r="R45" i="7" s="1"/>
  <c r="O45" i="7"/>
  <c r="Q44" i="7"/>
  <c r="R44" i="7" s="1"/>
  <c r="O44" i="7"/>
  <c r="Q43" i="7"/>
  <c r="R43" i="7" s="1"/>
  <c r="O43" i="7"/>
  <c r="O42" i="7"/>
  <c r="P41" i="7"/>
  <c r="S43" i="7" s="1"/>
  <c r="K35" i="7"/>
  <c r="Q32" i="7" s="1"/>
  <c r="Q33" i="7" s="1"/>
  <c r="P33" i="7"/>
  <c r="Q26" i="7"/>
  <c r="R26" i="7" s="1"/>
  <c r="O26" i="7"/>
  <c r="Q25" i="7"/>
  <c r="R25" i="7" s="1"/>
  <c r="O25" i="7"/>
  <c r="Q24" i="7"/>
  <c r="R24" i="7" s="1"/>
  <c r="O24" i="7"/>
  <c r="Q23" i="7"/>
  <c r="R23" i="7" s="1"/>
  <c r="O23" i="7"/>
  <c r="Q22" i="7"/>
  <c r="R22" i="7" s="1"/>
  <c r="O22" i="7"/>
  <c r="Q21" i="7"/>
  <c r="R21" i="7" s="1"/>
  <c r="O21" i="7"/>
  <c r="Q20" i="7"/>
  <c r="R20" i="7" s="1"/>
  <c r="O20" i="7"/>
  <c r="O19" i="7"/>
  <c r="P18" i="7"/>
  <c r="S20" i="7" s="1"/>
  <c r="N821" i="6"/>
  <c r="L821" i="6"/>
  <c r="K821" i="6"/>
  <c r="M821" i="6" s="1"/>
  <c r="P819" i="6"/>
  <c r="Q818" i="6"/>
  <c r="Q819" i="6" s="1"/>
  <c r="R813" i="6"/>
  <c r="Q813" i="6"/>
  <c r="O813" i="6"/>
  <c r="Q812" i="6"/>
  <c r="R812" i="6" s="1"/>
  <c r="Q811" i="6"/>
  <c r="R811" i="6" s="1"/>
  <c r="Q810" i="6"/>
  <c r="R810" i="6" s="1"/>
  <c r="Q809" i="6"/>
  <c r="R809" i="6" s="1"/>
  <c r="O809" i="6"/>
  <c r="Q808" i="6"/>
  <c r="R808" i="6" s="1"/>
  <c r="O808" i="6"/>
  <c r="O807" i="6"/>
  <c r="P806" i="6"/>
  <c r="N800" i="6"/>
  <c r="L800" i="6"/>
  <c r="K800" i="6"/>
  <c r="M800" i="6" s="1"/>
  <c r="P798" i="6"/>
  <c r="Q797" i="6"/>
  <c r="Q798" i="6" s="1"/>
  <c r="Q792" i="6"/>
  <c r="R792" i="6" s="1"/>
  <c r="Q791" i="6"/>
  <c r="R791" i="6" s="1"/>
  <c r="Q790" i="6"/>
  <c r="R790" i="6" s="1"/>
  <c r="Q789" i="6"/>
  <c r="R789" i="6" s="1"/>
  <c r="Q788" i="6"/>
  <c r="R788" i="6" s="1"/>
  <c r="O788" i="6"/>
  <c r="Q787" i="6"/>
  <c r="R787" i="6" s="1"/>
  <c r="O787" i="6"/>
  <c r="O786" i="6"/>
  <c r="P785" i="6"/>
  <c r="S787" i="6" s="1"/>
  <c r="K779" i="6"/>
  <c r="P777" i="6"/>
  <c r="Q776" i="6"/>
  <c r="Q777" i="6" s="1"/>
  <c r="Q771" i="6"/>
  <c r="R771" i="6" s="1"/>
  <c r="Q770" i="6"/>
  <c r="R770" i="6" s="1"/>
  <c r="Q769" i="6"/>
  <c r="R769" i="6" s="1"/>
  <c r="Q768" i="6"/>
  <c r="R768" i="6" s="1"/>
  <c r="Q767" i="6"/>
  <c r="R767" i="6" s="1"/>
  <c r="O767" i="6"/>
  <c r="Q766" i="6"/>
  <c r="R766" i="6" s="1"/>
  <c r="O766" i="6"/>
  <c r="O765" i="6"/>
  <c r="P764" i="6"/>
  <c r="S766" i="6" s="1"/>
  <c r="K758" i="6"/>
  <c r="M758" i="6" s="1"/>
  <c r="N758" i="6" s="1"/>
  <c r="P756" i="6"/>
  <c r="Q755" i="6"/>
  <c r="Q756" i="6" s="1"/>
  <c r="Q750" i="6"/>
  <c r="R750" i="6" s="1"/>
  <c r="Q749" i="6"/>
  <c r="R749" i="6" s="1"/>
  <c r="Q748" i="6"/>
  <c r="R748" i="6" s="1"/>
  <c r="Q747" i="6"/>
  <c r="R747" i="6" s="1"/>
  <c r="Q746" i="6"/>
  <c r="R746" i="6" s="1"/>
  <c r="O746" i="6"/>
  <c r="Q745" i="6"/>
  <c r="R745" i="6" s="1"/>
  <c r="O745" i="6"/>
  <c r="O744" i="6"/>
  <c r="P743" i="6"/>
  <c r="K737" i="6"/>
  <c r="M737" i="6" s="1"/>
  <c r="N737" i="6" s="1"/>
  <c r="P735" i="6"/>
  <c r="Q734" i="6"/>
  <c r="Q735" i="6" s="1"/>
  <c r="Q729" i="6"/>
  <c r="R729" i="6" s="1"/>
  <c r="Q728" i="6"/>
  <c r="R728" i="6" s="1"/>
  <c r="Q727" i="6"/>
  <c r="R727" i="6" s="1"/>
  <c r="Q726" i="6"/>
  <c r="R726" i="6" s="1"/>
  <c r="Q725" i="6"/>
  <c r="R725" i="6" s="1"/>
  <c r="O725" i="6"/>
  <c r="Q724" i="6"/>
  <c r="R724" i="6" s="1"/>
  <c r="O724" i="6"/>
  <c r="O723" i="6"/>
  <c r="P722" i="6"/>
  <c r="S724" i="6" s="1"/>
  <c r="K716" i="6"/>
  <c r="M716" i="6" s="1"/>
  <c r="N716" i="6" s="1"/>
  <c r="P714" i="6"/>
  <c r="Q713" i="6"/>
  <c r="Q714" i="6" s="1"/>
  <c r="Q708" i="6"/>
  <c r="R708" i="6" s="1"/>
  <c r="Q707" i="6"/>
  <c r="R707" i="6" s="1"/>
  <c r="Q706" i="6"/>
  <c r="R706" i="6" s="1"/>
  <c r="Q705" i="6"/>
  <c r="R705" i="6" s="1"/>
  <c r="O705" i="6"/>
  <c r="Q704" i="6"/>
  <c r="R704" i="6" s="1"/>
  <c r="O704" i="6"/>
  <c r="Q703" i="6"/>
  <c r="R703" i="6" s="1"/>
  <c r="O703" i="6"/>
  <c r="O702" i="6"/>
  <c r="P701" i="6"/>
  <c r="M695" i="6"/>
  <c r="N695" i="6" s="1"/>
  <c r="P693" i="6"/>
  <c r="Q693" i="6"/>
  <c r="Q687" i="6"/>
  <c r="R687" i="6" s="1"/>
  <c r="Q686" i="6"/>
  <c r="R686" i="6" s="1"/>
  <c r="Q685" i="6"/>
  <c r="R685" i="6" s="1"/>
  <c r="O685" i="6"/>
  <c r="Q684" i="6"/>
  <c r="R684" i="6" s="1"/>
  <c r="O684" i="6"/>
  <c r="Q683" i="6"/>
  <c r="R683" i="6" s="1"/>
  <c r="O683" i="6"/>
  <c r="Q682" i="6"/>
  <c r="R682" i="6" s="1"/>
  <c r="O682" i="6"/>
  <c r="O681" i="6"/>
  <c r="P680" i="6"/>
  <c r="M674" i="6"/>
  <c r="N674" i="6" s="1"/>
  <c r="P672" i="6"/>
  <c r="Q672" i="6"/>
  <c r="Q666" i="6"/>
  <c r="R666" i="6" s="1"/>
  <c r="Q665" i="6"/>
  <c r="R665" i="6" s="1"/>
  <c r="O665" i="6"/>
  <c r="Q664" i="6"/>
  <c r="R664" i="6" s="1"/>
  <c r="O664" i="6"/>
  <c r="Q663" i="6"/>
  <c r="R663" i="6" s="1"/>
  <c r="O663" i="6"/>
  <c r="Q662" i="6"/>
  <c r="R662" i="6" s="1"/>
  <c r="O662" i="6"/>
  <c r="Q661" i="6"/>
  <c r="R661" i="6" s="1"/>
  <c r="O661" i="6"/>
  <c r="O660" i="6"/>
  <c r="P659" i="6"/>
  <c r="Q660" i="6" s="1"/>
  <c r="R660" i="6" s="1"/>
  <c r="M653" i="6"/>
  <c r="P651" i="6"/>
  <c r="Q651" i="6"/>
  <c r="Q645" i="6"/>
  <c r="R645" i="6" s="1"/>
  <c r="O645" i="6"/>
  <c r="Q644" i="6"/>
  <c r="R644" i="6" s="1"/>
  <c r="O644" i="6"/>
  <c r="Q643" i="6"/>
  <c r="R643" i="6" s="1"/>
  <c r="O643" i="6"/>
  <c r="Q642" i="6"/>
  <c r="R642" i="6" s="1"/>
  <c r="O642" i="6"/>
  <c r="Q641" i="6"/>
  <c r="R641" i="6" s="1"/>
  <c r="O641" i="6"/>
  <c r="Q640" i="6"/>
  <c r="R640" i="6" s="1"/>
  <c r="O640" i="6"/>
  <c r="O639" i="6"/>
  <c r="P638" i="6"/>
  <c r="Q639" i="6" s="1"/>
  <c r="R639" i="6" s="1"/>
  <c r="M632" i="6"/>
  <c r="N632" i="6" s="1"/>
  <c r="P630" i="6"/>
  <c r="Q630" i="6"/>
  <c r="Q623" i="6"/>
  <c r="R623" i="6" s="1"/>
  <c r="O623" i="6"/>
  <c r="Q622" i="6"/>
  <c r="R622" i="6" s="1"/>
  <c r="O622" i="6"/>
  <c r="Q621" i="6"/>
  <c r="R621" i="6" s="1"/>
  <c r="O621" i="6"/>
  <c r="Q620" i="6"/>
  <c r="R620" i="6" s="1"/>
  <c r="O620" i="6"/>
  <c r="Q619" i="6"/>
  <c r="R619" i="6" s="1"/>
  <c r="O619" i="6"/>
  <c r="Q618" i="6"/>
  <c r="R618" i="6" s="1"/>
  <c r="O618" i="6"/>
  <c r="O617" i="6"/>
  <c r="P616" i="6"/>
  <c r="S618" i="6" s="1"/>
  <c r="L610" i="6"/>
  <c r="K610" i="6"/>
  <c r="M610" i="6" s="1"/>
  <c r="P608" i="6"/>
  <c r="Q607" i="6"/>
  <c r="Q608" i="6" s="1"/>
  <c r="Q601" i="6"/>
  <c r="R601" i="6" s="1"/>
  <c r="O601" i="6"/>
  <c r="Q600" i="6"/>
  <c r="R600" i="6" s="1"/>
  <c r="O600" i="6"/>
  <c r="Q599" i="6"/>
  <c r="R599" i="6" s="1"/>
  <c r="O599" i="6"/>
  <c r="Q598" i="6"/>
  <c r="R598" i="6" s="1"/>
  <c r="O598" i="6"/>
  <c r="Q597" i="6"/>
  <c r="R597" i="6" s="1"/>
  <c r="O597" i="6"/>
  <c r="Q596" i="6"/>
  <c r="R596" i="6" s="1"/>
  <c r="O596" i="6"/>
  <c r="Q595" i="6"/>
  <c r="R595" i="6" s="1"/>
  <c r="O595" i="6"/>
  <c r="O594" i="6"/>
  <c r="P593" i="6"/>
  <c r="Q594" i="6" s="1"/>
  <c r="R594" i="6" s="1"/>
  <c r="L587" i="6"/>
  <c r="M587" i="6"/>
  <c r="P585" i="6"/>
  <c r="Q585" i="6"/>
  <c r="Q578" i="6"/>
  <c r="R578" i="6" s="1"/>
  <c r="O578" i="6"/>
  <c r="Q577" i="6"/>
  <c r="R577" i="6" s="1"/>
  <c r="O577" i="6"/>
  <c r="Q576" i="6"/>
  <c r="R576" i="6" s="1"/>
  <c r="O576" i="6"/>
  <c r="Q575" i="6"/>
  <c r="R575" i="6" s="1"/>
  <c r="O575" i="6"/>
  <c r="Q574" i="6"/>
  <c r="R574" i="6" s="1"/>
  <c r="O574" i="6"/>
  <c r="Q573" i="6"/>
  <c r="R573" i="6" s="1"/>
  <c r="O573" i="6"/>
  <c r="Q572" i="6"/>
  <c r="R572" i="6" s="1"/>
  <c r="O572" i="6"/>
  <c r="O571" i="6"/>
  <c r="P570" i="6"/>
  <c r="T572" i="6" s="1"/>
  <c r="L564" i="6"/>
  <c r="K564" i="6"/>
  <c r="M564" i="6" s="1"/>
  <c r="N564" i="6" s="1"/>
  <c r="P562" i="6"/>
  <c r="Q561" i="6"/>
  <c r="Q562" i="6" s="1"/>
  <c r="Q555" i="6"/>
  <c r="R555" i="6" s="1"/>
  <c r="O555" i="6"/>
  <c r="Q554" i="6"/>
  <c r="R554" i="6" s="1"/>
  <c r="O554" i="6"/>
  <c r="Q553" i="6"/>
  <c r="R553" i="6" s="1"/>
  <c r="O553" i="6"/>
  <c r="Q552" i="6"/>
  <c r="R552" i="6" s="1"/>
  <c r="O552" i="6"/>
  <c r="Q551" i="6"/>
  <c r="R551" i="6" s="1"/>
  <c r="O551" i="6"/>
  <c r="Q550" i="6"/>
  <c r="R550" i="6" s="1"/>
  <c r="O550" i="6"/>
  <c r="Q549" i="6"/>
  <c r="R549" i="6" s="1"/>
  <c r="O549" i="6"/>
  <c r="O548" i="6"/>
  <c r="P547" i="6"/>
  <c r="S549" i="6" s="1"/>
  <c r="L541" i="6"/>
  <c r="K541" i="6"/>
  <c r="M541" i="6" s="1"/>
  <c r="P539" i="6"/>
  <c r="Q538" i="6"/>
  <c r="Q539" i="6" s="1"/>
  <c r="Q532" i="6"/>
  <c r="R532" i="6" s="1"/>
  <c r="O532" i="6"/>
  <c r="Q531" i="6"/>
  <c r="R531" i="6" s="1"/>
  <c r="O531" i="6"/>
  <c r="Q530" i="6"/>
  <c r="R530" i="6" s="1"/>
  <c r="O530" i="6"/>
  <c r="Q529" i="6"/>
  <c r="R529" i="6" s="1"/>
  <c r="O529" i="6"/>
  <c r="Q528" i="6"/>
  <c r="R528" i="6" s="1"/>
  <c r="O528" i="6"/>
  <c r="Q527" i="6"/>
  <c r="R527" i="6" s="1"/>
  <c r="O527" i="6"/>
  <c r="Q526" i="6"/>
  <c r="R526" i="6" s="1"/>
  <c r="O526" i="6"/>
  <c r="O525" i="6"/>
  <c r="P524" i="6"/>
  <c r="L518" i="6"/>
  <c r="K518" i="6"/>
  <c r="M518" i="6" s="1"/>
  <c r="P516" i="6"/>
  <c r="Q515" i="6"/>
  <c r="Q516" i="6" s="1"/>
  <c r="Q509" i="6"/>
  <c r="R509" i="6" s="1"/>
  <c r="O509" i="6"/>
  <c r="Q508" i="6"/>
  <c r="R508" i="6" s="1"/>
  <c r="O508" i="6"/>
  <c r="Q507" i="6"/>
  <c r="R507" i="6" s="1"/>
  <c r="O507" i="6"/>
  <c r="Q506" i="6"/>
  <c r="R506" i="6" s="1"/>
  <c r="O506" i="6"/>
  <c r="Q505" i="6"/>
  <c r="R505" i="6" s="1"/>
  <c r="O505" i="6"/>
  <c r="Q504" i="6"/>
  <c r="R504" i="6" s="1"/>
  <c r="O504" i="6"/>
  <c r="Q503" i="6"/>
  <c r="R503" i="6" s="1"/>
  <c r="O503" i="6"/>
  <c r="O502" i="6"/>
  <c r="P501" i="6"/>
  <c r="L495" i="6"/>
  <c r="K495" i="6"/>
  <c r="M495" i="6" s="1"/>
  <c r="P493" i="6"/>
  <c r="Q492" i="6"/>
  <c r="Q493" i="6" s="1"/>
  <c r="Q486" i="6"/>
  <c r="R486" i="6" s="1"/>
  <c r="O486" i="6"/>
  <c r="Q485" i="6"/>
  <c r="R485" i="6" s="1"/>
  <c r="O485" i="6"/>
  <c r="Q484" i="6"/>
  <c r="R484" i="6" s="1"/>
  <c r="O484" i="6"/>
  <c r="Q483" i="6"/>
  <c r="R483" i="6" s="1"/>
  <c r="O483" i="6"/>
  <c r="Q482" i="6"/>
  <c r="R482" i="6" s="1"/>
  <c r="O482" i="6"/>
  <c r="Q481" i="6"/>
  <c r="R481" i="6" s="1"/>
  <c r="O481" i="6"/>
  <c r="Q480" i="6"/>
  <c r="R480" i="6" s="1"/>
  <c r="O480" i="6"/>
  <c r="O479" i="6"/>
  <c r="P478" i="6"/>
  <c r="L472" i="6"/>
  <c r="K472" i="6"/>
  <c r="M472" i="6" s="1"/>
  <c r="P470" i="6"/>
  <c r="Q469" i="6"/>
  <c r="Q470" i="6" s="1"/>
  <c r="Q463" i="6"/>
  <c r="R463" i="6" s="1"/>
  <c r="O463" i="6"/>
  <c r="Q462" i="6"/>
  <c r="R462" i="6" s="1"/>
  <c r="O462" i="6"/>
  <c r="Q461" i="6"/>
  <c r="R461" i="6" s="1"/>
  <c r="O461" i="6"/>
  <c r="Q460" i="6"/>
  <c r="R460" i="6" s="1"/>
  <c r="O460" i="6"/>
  <c r="Q459" i="6"/>
  <c r="R459" i="6" s="1"/>
  <c r="O459" i="6"/>
  <c r="Q458" i="6"/>
  <c r="R458" i="6" s="1"/>
  <c r="O458" i="6"/>
  <c r="Q457" i="6"/>
  <c r="R457" i="6" s="1"/>
  <c r="O457" i="6"/>
  <c r="O456" i="6"/>
  <c r="P455" i="6"/>
  <c r="L449" i="6"/>
  <c r="K449" i="6"/>
  <c r="M449" i="6" s="1"/>
  <c r="P447" i="6"/>
  <c r="Q446" i="6"/>
  <c r="Q447" i="6" s="1"/>
  <c r="Q440" i="6"/>
  <c r="R440" i="6" s="1"/>
  <c r="O440" i="6"/>
  <c r="Q439" i="6"/>
  <c r="R439" i="6" s="1"/>
  <c r="O439" i="6"/>
  <c r="Q438" i="6"/>
  <c r="R438" i="6" s="1"/>
  <c r="O438" i="6"/>
  <c r="Q437" i="6"/>
  <c r="R437" i="6" s="1"/>
  <c r="O437" i="6"/>
  <c r="Q436" i="6"/>
  <c r="R436" i="6" s="1"/>
  <c r="O436" i="6"/>
  <c r="Q435" i="6"/>
  <c r="R435" i="6" s="1"/>
  <c r="O435" i="6"/>
  <c r="Q434" i="6"/>
  <c r="R434" i="6" s="1"/>
  <c r="O434" i="6"/>
  <c r="O433" i="6"/>
  <c r="P432" i="6"/>
  <c r="S434" i="6" s="1"/>
  <c r="L426" i="6"/>
  <c r="K426" i="6"/>
  <c r="M426" i="6" s="1"/>
  <c r="N426" i="6" s="1"/>
  <c r="P424" i="6"/>
  <c r="Q423" i="6"/>
  <c r="Q424" i="6" s="1"/>
  <c r="Q417" i="6"/>
  <c r="R417" i="6" s="1"/>
  <c r="O417" i="6"/>
  <c r="Q416" i="6"/>
  <c r="R416" i="6" s="1"/>
  <c r="O416" i="6"/>
  <c r="Q415" i="6"/>
  <c r="R415" i="6" s="1"/>
  <c r="O415" i="6"/>
  <c r="Q414" i="6"/>
  <c r="R414" i="6" s="1"/>
  <c r="O414" i="6"/>
  <c r="Q413" i="6"/>
  <c r="R413" i="6" s="1"/>
  <c r="O413" i="6"/>
  <c r="Q412" i="6"/>
  <c r="R412" i="6" s="1"/>
  <c r="O412" i="6"/>
  <c r="S411" i="6"/>
  <c r="Q411" i="6"/>
  <c r="R411" i="6" s="1"/>
  <c r="O411" i="6"/>
  <c r="Q410" i="6"/>
  <c r="R410" i="6" s="1"/>
  <c r="O410" i="6"/>
  <c r="P409" i="6"/>
  <c r="L403" i="6"/>
  <c r="K403" i="6"/>
  <c r="M403" i="6" s="1"/>
  <c r="N403" i="6" s="1"/>
  <c r="P401" i="6"/>
  <c r="Q400" i="6"/>
  <c r="Q401" i="6" s="1"/>
  <c r="Q394" i="6"/>
  <c r="R394" i="6" s="1"/>
  <c r="O394" i="6"/>
  <c r="Q393" i="6"/>
  <c r="R393" i="6" s="1"/>
  <c r="O393" i="6"/>
  <c r="Q392" i="6"/>
  <c r="R392" i="6" s="1"/>
  <c r="O392" i="6"/>
  <c r="Q391" i="6"/>
  <c r="R391" i="6" s="1"/>
  <c r="O391" i="6"/>
  <c r="Q390" i="6"/>
  <c r="R390" i="6" s="1"/>
  <c r="O390" i="6"/>
  <c r="Q389" i="6"/>
  <c r="R389" i="6" s="1"/>
  <c r="O389" i="6"/>
  <c r="Q388" i="6"/>
  <c r="R388" i="6" s="1"/>
  <c r="O388" i="6"/>
  <c r="O387" i="6"/>
  <c r="P386" i="6"/>
  <c r="Q387" i="6" s="1"/>
  <c r="R387" i="6" s="1"/>
  <c r="L380" i="6"/>
  <c r="K380" i="6"/>
  <c r="P378" i="6"/>
  <c r="Q371" i="6"/>
  <c r="R371" i="6" s="1"/>
  <c r="O371" i="6"/>
  <c r="Q370" i="6"/>
  <c r="R370" i="6" s="1"/>
  <c r="O370" i="6"/>
  <c r="Q369" i="6"/>
  <c r="R369" i="6" s="1"/>
  <c r="O369" i="6"/>
  <c r="Q368" i="6"/>
  <c r="R368" i="6" s="1"/>
  <c r="O368" i="6"/>
  <c r="Q367" i="6"/>
  <c r="R367" i="6" s="1"/>
  <c r="O367" i="6"/>
  <c r="Q366" i="6"/>
  <c r="R366" i="6" s="1"/>
  <c r="O366" i="6"/>
  <c r="Q365" i="6"/>
  <c r="R365" i="6" s="1"/>
  <c r="O365" i="6"/>
  <c r="O364" i="6"/>
  <c r="P363" i="6"/>
  <c r="S365" i="6" s="1"/>
  <c r="M357" i="6"/>
  <c r="L357" i="6"/>
  <c r="K357" i="6"/>
  <c r="P355" i="6"/>
  <c r="Q354" i="6"/>
  <c r="Q355" i="6" s="1"/>
  <c r="Q348" i="6"/>
  <c r="R348" i="6" s="1"/>
  <c r="O348" i="6"/>
  <c r="Q347" i="6"/>
  <c r="R347" i="6" s="1"/>
  <c r="O347" i="6"/>
  <c r="Q346" i="6"/>
  <c r="R346" i="6" s="1"/>
  <c r="O346" i="6"/>
  <c r="Q345" i="6"/>
  <c r="R345" i="6" s="1"/>
  <c r="O345" i="6"/>
  <c r="Q344" i="6"/>
  <c r="R344" i="6" s="1"/>
  <c r="O344" i="6"/>
  <c r="Q343" i="6"/>
  <c r="R343" i="6" s="1"/>
  <c r="O343" i="6"/>
  <c r="Q342" i="6"/>
  <c r="R342" i="6" s="1"/>
  <c r="O342" i="6"/>
  <c r="O341" i="6"/>
  <c r="P340" i="6"/>
  <c r="S342" i="6" s="1"/>
  <c r="L334" i="6"/>
  <c r="K334" i="6"/>
  <c r="M334" i="6" s="1"/>
  <c r="N334" i="6" s="1"/>
  <c r="P332" i="6"/>
  <c r="Q331" i="6"/>
  <c r="Q332" i="6" s="1"/>
  <c r="Q325" i="6"/>
  <c r="R325" i="6" s="1"/>
  <c r="O325" i="6"/>
  <c r="Q324" i="6"/>
  <c r="R324" i="6" s="1"/>
  <c r="O324" i="6"/>
  <c r="Q323" i="6"/>
  <c r="R323" i="6" s="1"/>
  <c r="O323" i="6"/>
  <c r="Q322" i="6"/>
  <c r="R322" i="6" s="1"/>
  <c r="O322" i="6"/>
  <c r="Q321" i="6"/>
  <c r="R321" i="6" s="1"/>
  <c r="O321" i="6"/>
  <c r="Q320" i="6"/>
  <c r="R320" i="6" s="1"/>
  <c r="O320" i="6"/>
  <c r="Q319" i="6"/>
  <c r="R319" i="6" s="1"/>
  <c r="O319" i="6"/>
  <c r="O318" i="6"/>
  <c r="P317" i="6"/>
  <c r="L311" i="6"/>
  <c r="K311" i="6"/>
  <c r="M311" i="6" s="1"/>
  <c r="P309" i="6"/>
  <c r="Q308" i="6"/>
  <c r="Q309" i="6" s="1"/>
  <c r="Q302" i="6"/>
  <c r="R302" i="6" s="1"/>
  <c r="O302" i="6"/>
  <c r="Q301" i="6"/>
  <c r="R301" i="6" s="1"/>
  <c r="O301" i="6"/>
  <c r="Q300" i="6"/>
  <c r="R300" i="6" s="1"/>
  <c r="O300" i="6"/>
  <c r="Q299" i="6"/>
  <c r="R299" i="6" s="1"/>
  <c r="O299" i="6"/>
  <c r="Q298" i="6"/>
  <c r="R298" i="6" s="1"/>
  <c r="O298" i="6"/>
  <c r="Q297" i="6"/>
  <c r="R297" i="6" s="1"/>
  <c r="O297" i="6"/>
  <c r="Q296" i="6"/>
  <c r="R296" i="6" s="1"/>
  <c r="O296" i="6"/>
  <c r="O295" i="6"/>
  <c r="P294" i="6"/>
  <c r="Q295" i="6" s="1"/>
  <c r="R295" i="6" s="1"/>
  <c r="L288" i="6"/>
  <c r="K288" i="6"/>
  <c r="M288" i="6" s="1"/>
  <c r="N288" i="6" s="1"/>
  <c r="P286" i="6"/>
  <c r="Q279" i="6"/>
  <c r="R279" i="6" s="1"/>
  <c r="O279" i="6"/>
  <c r="Q278" i="6"/>
  <c r="R278" i="6" s="1"/>
  <c r="O278" i="6"/>
  <c r="Q277" i="6"/>
  <c r="R277" i="6" s="1"/>
  <c r="O277" i="6"/>
  <c r="Q276" i="6"/>
  <c r="R276" i="6" s="1"/>
  <c r="O276" i="6"/>
  <c r="Q275" i="6"/>
  <c r="R275" i="6" s="1"/>
  <c r="O275" i="6"/>
  <c r="Q274" i="6"/>
  <c r="R274" i="6" s="1"/>
  <c r="O274" i="6"/>
  <c r="Q273" i="6"/>
  <c r="R273" i="6" s="1"/>
  <c r="O273" i="6"/>
  <c r="O272" i="6"/>
  <c r="P271" i="6"/>
  <c r="S273" i="6" s="1"/>
  <c r="L265" i="6"/>
  <c r="K265" i="6"/>
  <c r="P263" i="6"/>
  <c r="Q256" i="6"/>
  <c r="R256" i="6" s="1"/>
  <c r="O256" i="6"/>
  <c r="Q255" i="6"/>
  <c r="R255" i="6" s="1"/>
  <c r="O255" i="6"/>
  <c r="Q254" i="6"/>
  <c r="R254" i="6" s="1"/>
  <c r="O254" i="6"/>
  <c r="Q253" i="6"/>
  <c r="R253" i="6" s="1"/>
  <c r="O253" i="6"/>
  <c r="Q252" i="6"/>
  <c r="R252" i="6" s="1"/>
  <c r="O252" i="6"/>
  <c r="Q251" i="6"/>
  <c r="R251" i="6" s="1"/>
  <c r="O251" i="6"/>
  <c r="Q250" i="6"/>
  <c r="R250" i="6" s="1"/>
  <c r="O250" i="6"/>
  <c r="O249" i="6"/>
  <c r="P248" i="6"/>
  <c r="S250" i="6" s="1"/>
  <c r="L241" i="6"/>
  <c r="K241" i="6"/>
  <c r="M241" i="6" s="1"/>
  <c r="T240" i="6"/>
  <c r="U239" i="6"/>
  <c r="U240" i="6" s="1"/>
  <c r="Q237" i="6"/>
  <c r="R237" i="6" s="1"/>
  <c r="O237" i="6"/>
  <c r="Q236" i="6"/>
  <c r="R236" i="6" s="1"/>
  <c r="O236" i="6"/>
  <c r="Q235" i="6"/>
  <c r="R235" i="6" s="1"/>
  <c r="O235" i="6"/>
  <c r="Q234" i="6"/>
  <c r="R234" i="6" s="1"/>
  <c r="O234" i="6"/>
  <c r="Q233" i="6"/>
  <c r="R233" i="6" s="1"/>
  <c r="O233" i="6"/>
  <c r="Q232" i="6"/>
  <c r="R232" i="6" s="1"/>
  <c r="O232" i="6"/>
  <c r="Q231" i="6"/>
  <c r="R231" i="6" s="1"/>
  <c r="O231" i="6"/>
  <c r="O230" i="6"/>
  <c r="P229" i="6"/>
  <c r="Q230" i="6" s="1"/>
  <c r="R230" i="6" s="1"/>
  <c r="L224" i="6"/>
  <c r="K224" i="6"/>
  <c r="U221" i="6" s="1"/>
  <c r="U222" i="6" s="1"/>
  <c r="T222" i="6"/>
  <c r="Q219" i="6"/>
  <c r="R219" i="6" s="1"/>
  <c r="O219" i="6"/>
  <c r="Q218" i="6"/>
  <c r="R218" i="6" s="1"/>
  <c r="O218" i="6"/>
  <c r="Q217" i="6"/>
  <c r="R217" i="6" s="1"/>
  <c r="O217" i="6"/>
  <c r="Q216" i="6"/>
  <c r="R216" i="6" s="1"/>
  <c r="O216" i="6"/>
  <c r="Q215" i="6"/>
  <c r="R215" i="6" s="1"/>
  <c r="O215" i="6"/>
  <c r="Q214" i="6"/>
  <c r="R214" i="6" s="1"/>
  <c r="O214" i="6"/>
  <c r="Q213" i="6"/>
  <c r="R213" i="6" s="1"/>
  <c r="O213" i="6"/>
  <c r="O212" i="6"/>
  <c r="P211" i="6"/>
  <c r="L207" i="6"/>
  <c r="K207" i="6"/>
  <c r="U203" i="6" s="1"/>
  <c r="U204" i="6" s="1"/>
  <c r="T204" i="6"/>
  <c r="Q201" i="6"/>
  <c r="R201" i="6" s="1"/>
  <c r="O201" i="6"/>
  <c r="Q200" i="6"/>
  <c r="R200" i="6" s="1"/>
  <c r="O200" i="6"/>
  <c r="Q199" i="6"/>
  <c r="R199" i="6" s="1"/>
  <c r="O199" i="6"/>
  <c r="Q198" i="6"/>
  <c r="R198" i="6" s="1"/>
  <c r="O198" i="6"/>
  <c r="Q197" i="6"/>
  <c r="R197" i="6" s="1"/>
  <c r="O197" i="6"/>
  <c r="Q196" i="6"/>
  <c r="R196" i="6" s="1"/>
  <c r="O196" i="6"/>
  <c r="Q195" i="6"/>
  <c r="R195" i="6" s="1"/>
  <c r="O195" i="6"/>
  <c r="O194" i="6"/>
  <c r="P193" i="6"/>
  <c r="Q194" i="6" s="1"/>
  <c r="R194" i="6" s="1"/>
  <c r="L189" i="6"/>
  <c r="K189" i="6"/>
  <c r="M189" i="6" s="1"/>
  <c r="N189" i="6" s="1"/>
  <c r="T186" i="6"/>
  <c r="R183" i="6"/>
  <c r="Q183" i="6"/>
  <c r="O183" i="6"/>
  <c r="Q182" i="6"/>
  <c r="R182" i="6" s="1"/>
  <c r="O182" i="6"/>
  <c r="Q181" i="6"/>
  <c r="R181" i="6" s="1"/>
  <c r="O181" i="6"/>
  <c r="Q180" i="6"/>
  <c r="R180" i="6" s="1"/>
  <c r="O180" i="6"/>
  <c r="Q179" i="6"/>
  <c r="R179" i="6" s="1"/>
  <c r="O179" i="6"/>
  <c r="Q178" i="6"/>
  <c r="R178" i="6" s="1"/>
  <c r="O178" i="6"/>
  <c r="Q177" i="6"/>
  <c r="R177" i="6" s="1"/>
  <c r="O177" i="6"/>
  <c r="O176" i="6"/>
  <c r="P175" i="6"/>
  <c r="Q176" i="6" s="1"/>
  <c r="R176" i="6" s="1"/>
  <c r="L171" i="6"/>
  <c r="K171" i="6"/>
  <c r="U167" i="6" s="1"/>
  <c r="U168" i="6" s="1"/>
  <c r="T168" i="6"/>
  <c r="Q165" i="6"/>
  <c r="R165" i="6" s="1"/>
  <c r="O165" i="6"/>
  <c r="R164" i="6"/>
  <c r="Q164" i="6"/>
  <c r="O164" i="6"/>
  <c r="Q163" i="6"/>
  <c r="R163" i="6" s="1"/>
  <c r="O163" i="6"/>
  <c r="Q162" i="6"/>
  <c r="R162" i="6" s="1"/>
  <c r="O162" i="6"/>
  <c r="Q161" i="6"/>
  <c r="R161" i="6" s="1"/>
  <c r="O161" i="6"/>
  <c r="Q160" i="6"/>
  <c r="R160" i="6" s="1"/>
  <c r="O160" i="6"/>
  <c r="Q159" i="6"/>
  <c r="R159" i="6" s="1"/>
  <c r="O159" i="6"/>
  <c r="O158" i="6"/>
  <c r="P157" i="6"/>
  <c r="Q158" i="6" s="1"/>
  <c r="R158" i="6" s="1"/>
  <c r="L153" i="6"/>
  <c r="K153" i="6"/>
  <c r="T150" i="6"/>
  <c r="Q147" i="6"/>
  <c r="R147" i="6" s="1"/>
  <c r="O147" i="6"/>
  <c r="Q146" i="6"/>
  <c r="R146" i="6" s="1"/>
  <c r="O146" i="6"/>
  <c r="Q145" i="6"/>
  <c r="R145" i="6" s="1"/>
  <c r="O145" i="6"/>
  <c r="Q144" i="6"/>
  <c r="R144" i="6" s="1"/>
  <c r="O144" i="6"/>
  <c r="Q143" i="6"/>
  <c r="R143" i="6" s="1"/>
  <c r="O143" i="6"/>
  <c r="Q142" i="6"/>
  <c r="R142" i="6" s="1"/>
  <c r="O142" i="6"/>
  <c r="Q141" i="6"/>
  <c r="R141" i="6" s="1"/>
  <c r="O141" i="6"/>
  <c r="O140" i="6"/>
  <c r="P139" i="6"/>
  <c r="AB85" i="6" s="1"/>
  <c r="L135" i="6"/>
  <c r="K135" i="6"/>
  <c r="M135" i="6" s="1"/>
  <c r="Q130" i="6"/>
  <c r="R130" i="6" s="1"/>
  <c r="O130" i="6"/>
  <c r="Q129" i="6"/>
  <c r="R129" i="6" s="1"/>
  <c r="O129" i="6"/>
  <c r="Q128" i="6"/>
  <c r="R128" i="6" s="1"/>
  <c r="O128" i="6"/>
  <c r="Q127" i="6"/>
  <c r="R127" i="6" s="1"/>
  <c r="O127" i="6"/>
  <c r="Q126" i="6"/>
  <c r="R126" i="6" s="1"/>
  <c r="O126" i="6"/>
  <c r="R125" i="6"/>
  <c r="Q125" i="6"/>
  <c r="O125" i="6"/>
  <c r="Q124" i="6"/>
  <c r="R124" i="6" s="1"/>
  <c r="O124" i="6"/>
  <c r="O123" i="6"/>
  <c r="P122" i="6"/>
  <c r="Q123" i="6" s="1"/>
  <c r="R123" i="6" s="1"/>
  <c r="L117" i="6"/>
  <c r="K117" i="6"/>
  <c r="M117" i="6" s="1"/>
  <c r="N117" i="6" s="1"/>
  <c r="Q111" i="6"/>
  <c r="R111" i="6" s="1"/>
  <c r="O111" i="6"/>
  <c r="Q110" i="6"/>
  <c r="R110" i="6" s="1"/>
  <c r="O110" i="6"/>
  <c r="Q109" i="6"/>
  <c r="R109" i="6" s="1"/>
  <c r="O109" i="6"/>
  <c r="Q108" i="6"/>
  <c r="R108" i="6" s="1"/>
  <c r="O108" i="6"/>
  <c r="Q107" i="6"/>
  <c r="R107" i="6" s="1"/>
  <c r="O107" i="6"/>
  <c r="Q106" i="6"/>
  <c r="R106" i="6" s="1"/>
  <c r="O106" i="6"/>
  <c r="Q105" i="6"/>
  <c r="R105" i="6" s="1"/>
  <c r="O105" i="6"/>
  <c r="O104" i="6"/>
  <c r="P103" i="6"/>
  <c r="L99" i="6"/>
  <c r="K99" i="6"/>
  <c r="M99" i="6" s="1"/>
  <c r="N99" i="6" s="1"/>
  <c r="Q94" i="6"/>
  <c r="R94" i="6" s="1"/>
  <c r="O94" i="6"/>
  <c r="Q93" i="6"/>
  <c r="R93" i="6" s="1"/>
  <c r="O93" i="6"/>
  <c r="Q92" i="6"/>
  <c r="R92" i="6" s="1"/>
  <c r="O92" i="6"/>
  <c r="Q91" i="6"/>
  <c r="R91" i="6" s="1"/>
  <c r="O91" i="6"/>
  <c r="Q90" i="6"/>
  <c r="R90" i="6" s="1"/>
  <c r="O90" i="6"/>
  <c r="Q89" i="6"/>
  <c r="R89" i="6" s="1"/>
  <c r="O89" i="6"/>
  <c r="Q88" i="6"/>
  <c r="R88" i="6" s="1"/>
  <c r="O88" i="6"/>
  <c r="O87" i="6"/>
  <c r="P86" i="6"/>
  <c r="AC85" i="6"/>
  <c r="L82" i="6"/>
  <c r="K82" i="6"/>
  <c r="M82" i="6" s="1"/>
  <c r="Q78" i="6"/>
  <c r="R78" i="6" s="1"/>
  <c r="O78" i="6"/>
  <c r="Q77" i="6"/>
  <c r="R77" i="6" s="1"/>
  <c r="O77" i="6"/>
  <c r="Q76" i="6"/>
  <c r="R76" i="6" s="1"/>
  <c r="O76" i="6"/>
  <c r="Q75" i="6"/>
  <c r="R75" i="6" s="1"/>
  <c r="O75" i="6"/>
  <c r="Q74" i="6"/>
  <c r="R74" i="6" s="1"/>
  <c r="O74" i="6"/>
  <c r="Q73" i="6"/>
  <c r="R73" i="6" s="1"/>
  <c r="O73" i="6"/>
  <c r="Q72" i="6"/>
  <c r="R72" i="6" s="1"/>
  <c r="O72" i="6"/>
  <c r="O71" i="6"/>
  <c r="P70" i="6"/>
  <c r="Q71" i="6" s="1"/>
  <c r="R71" i="6" s="1"/>
  <c r="L66" i="6"/>
  <c r="K66" i="6"/>
  <c r="M66" i="6" s="1"/>
  <c r="Q61" i="6"/>
  <c r="R61" i="6" s="1"/>
  <c r="O61" i="6"/>
  <c r="Q60" i="6"/>
  <c r="R60" i="6" s="1"/>
  <c r="O60" i="6"/>
  <c r="Q59" i="6"/>
  <c r="R59" i="6" s="1"/>
  <c r="O59" i="6"/>
  <c r="Q58" i="6"/>
  <c r="R58" i="6" s="1"/>
  <c r="O58" i="6"/>
  <c r="Q57" i="6"/>
  <c r="R57" i="6" s="1"/>
  <c r="O57" i="6"/>
  <c r="Q56" i="6"/>
  <c r="R56" i="6" s="1"/>
  <c r="O56" i="6"/>
  <c r="Q55" i="6"/>
  <c r="R55" i="6" s="1"/>
  <c r="O55" i="6"/>
  <c r="O54" i="6"/>
  <c r="W17" i="6" s="1"/>
  <c r="P53" i="6"/>
  <c r="W85" i="6" s="1"/>
  <c r="L48" i="6"/>
  <c r="K48" i="6"/>
  <c r="M48" i="6" s="1"/>
  <c r="Q42" i="6"/>
  <c r="R42" i="6" s="1"/>
  <c r="O42" i="6"/>
  <c r="Q41" i="6"/>
  <c r="R41" i="6" s="1"/>
  <c r="O41" i="6"/>
  <c r="Q40" i="6"/>
  <c r="R40" i="6" s="1"/>
  <c r="O40" i="6"/>
  <c r="Q39" i="6"/>
  <c r="R39" i="6" s="1"/>
  <c r="O39" i="6"/>
  <c r="Q38" i="6"/>
  <c r="R38" i="6" s="1"/>
  <c r="O38" i="6"/>
  <c r="Q37" i="6"/>
  <c r="R37" i="6" s="1"/>
  <c r="O37" i="6"/>
  <c r="Q36" i="6"/>
  <c r="V35" i="6" s="1"/>
  <c r="O36" i="6"/>
  <c r="O35" i="6"/>
  <c r="V17" i="6" s="1"/>
  <c r="P34" i="6"/>
  <c r="L30" i="6"/>
  <c r="K30" i="6"/>
  <c r="M30" i="6" s="1"/>
  <c r="Q26" i="6"/>
  <c r="R26" i="6" s="1"/>
  <c r="O26" i="6"/>
  <c r="Q25" i="6"/>
  <c r="R25" i="6" s="1"/>
  <c r="O25" i="6"/>
  <c r="Q24" i="6"/>
  <c r="R24" i="6" s="1"/>
  <c r="O24" i="6"/>
  <c r="Q23" i="6"/>
  <c r="R23" i="6" s="1"/>
  <c r="O23" i="6"/>
  <c r="Q22" i="6"/>
  <c r="R22" i="6" s="1"/>
  <c r="O22" i="6"/>
  <c r="Q21" i="6"/>
  <c r="U36" i="6" s="1"/>
  <c r="O21" i="6"/>
  <c r="U19" i="6" s="1"/>
  <c r="Q20" i="6"/>
  <c r="R20" i="6" s="1"/>
  <c r="U66" i="6" s="1"/>
  <c r="O20" i="6"/>
  <c r="U18" i="6" s="1"/>
  <c r="O19" i="6"/>
  <c r="U17" i="6" s="1"/>
  <c r="V18" i="6"/>
  <c r="P18" i="6"/>
  <c r="U85" i="6" s="1"/>
  <c r="N931" i="5"/>
  <c r="L931" i="5"/>
  <c r="K931" i="5"/>
  <c r="M931" i="5" s="1"/>
  <c r="P929" i="5"/>
  <c r="Q928" i="5"/>
  <c r="Q929" i="5" s="1"/>
  <c r="R922" i="5"/>
  <c r="Q922" i="5"/>
  <c r="Q921" i="5"/>
  <c r="R921" i="5" s="1"/>
  <c r="Q920" i="5"/>
  <c r="R920" i="5" s="1"/>
  <c r="Q919" i="5"/>
  <c r="R919" i="5" s="1"/>
  <c r="Q918" i="5"/>
  <c r="R918" i="5" s="1"/>
  <c r="O918" i="5"/>
  <c r="Q917" i="5"/>
  <c r="R917" i="5" s="1"/>
  <c r="O917" i="5"/>
  <c r="O916" i="5"/>
  <c r="P915" i="5"/>
  <c r="S917" i="5" s="1"/>
  <c r="N909" i="5"/>
  <c r="L909" i="5"/>
  <c r="K909" i="5"/>
  <c r="P907" i="5"/>
  <c r="Q900" i="5"/>
  <c r="R900" i="5" s="1"/>
  <c r="Q899" i="5"/>
  <c r="R899" i="5" s="1"/>
  <c r="Q898" i="5"/>
  <c r="R898" i="5" s="1"/>
  <c r="Q897" i="5"/>
  <c r="R897" i="5" s="1"/>
  <c r="Q896" i="5"/>
  <c r="R896" i="5" s="1"/>
  <c r="Q895" i="5"/>
  <c r="R895" i="5" s="1"/>
  <c r="O895" i="5"/>
  <c r="O894" i="5"/>
  <c r="P893" i="5"/>
  <c r="Q894" i="5" s="1"/>
  <c r="R894" i="5" s="1"/>
  <c r="K887" i="5"/>
  <c r="P885" i="5"/>
  <c r="Q878" i="5"/>
  <c r="R878" i="5" s="1"/>
  <c r="Q877" i="5"/>
  <c r="R877" i="5" s="1"/>
  <c r="Q876" i="5"/>
  <c r="R876" i="5" s="1"/>
  <c r="Q875" i="5"/>
  <c r="R875" i="5" s="1"/>
  <c r="Q874" i="5"/>
  <c r="R874" i="5" s="1"/>
  <c r="Q873" i="5"/>
  <c r="R873" i="5" s="1"/>
  <c r="O873" i="5"/>
  <c r="O872" i="5"/>
  <c r="P871" i="5"/>
  <c r="S873" i="5" s="1"/>
  <c r="K865" i="5"/>
  <c r="Q862" i="5" s="1"/>
  <c r="Q863" i="5" s="1"/>
  <c r="P863" i="5"/>
  <c r="Q856" i="5"/>
  <c r="R856" i="5" s="1"/>
  <c r="Q855" i="5"/>
  <c r="R855" i="5" s="1"/>
  <c r="Q854" i="5"/>
  <c r="R854" i="5" s="1"/>
  <c r="Q853" i="5"/>
  <c r="R853" i="5" s="1"/>
  <c r="Q852" i="5"/>
  <c r="R852" i="5" s="1"/>
  <c r="O852" i="5"/>
  <c r="Q851" i="5"/>
  <c r="R851" i="5" s="1"/>
  <c r="O851" i="5"/>
  <c r="O850" i="5"/>
  <c r="P849" i="5"/>
  <c r="Q850" i="5" s="1"/>
  <c r="R850" i="5" s="1"/>
  <c r="K843" i="5"/>
  <c r="M843" i="5" s="1"/>
  <c r="N843" i="5" s="1"/>
  <c r="P841" i="5"/>
  <c r="Q834" i="5"/>
  <c r="R834" i="5" s="1"/>
  <c r="Q833" i="5"/>
  <c r="R833" i="5" s="1"/>
  <c r="O833" i="5"/>
  <c r="Q832" i="5"/>
  <c r="R832" i="5" s="1"/>
  <c r="O832" i="5"/>
  <c r="Q831" i="5"/>
  <c r="R831" i="5" s="1"/>
  <c r="O831" i="5"/>
  <c r="Q830" i="5"/>
  <c r="R830" i="5" s="1"/>
  <c r="O830" i="5"/>
  <c r="Q829" i="5"/>
  <c r="R829" i="5" s="1"/>
  <c r="O829" i="5"/>
  <c r="O828" i="5"/>
  <c r="P827" i="5"/>
  <c r="S829" i="5" s="1"/>
  <c r="K821" i="5"/>
  <c r="M821" i="5" s="1"/>
  <c r="N821" i="5" s="1"/>
  <c r="P819" i="5"/>
  <c r="Q812" i="5"/>
  <c r="R812" i="5" s="1"/>
  <c r="Q811" i="5"/>
  <c r="R811" i="5" s="1"/>
  <c r="Q810" i="5"/>
  <c r="R810" i="5" s="1"/>
  <c r="Q809" i="5"/>
  <c r="R809" i="5" s="1"/>
  <c r="O809" i="5"/>
  <c r="Q808" i="5"/>
  <c r="R808" i="5" s="1"/>
  <c r="O808" i="5"/>
  <c r="Q807" i="5"/>
  <c r="R807" i="5" s="1"/>
  <c r="O807" i="5"/>
  <c r="O806" i="5"/>
  <c r="P805" i="5"/>
  <c r="Q806" i="5" s="1"/>
  <c r="R806" i="5" s="1"/>
  <c r="K799" i="5"/>
  <c r="M799" i="5" s="1"/>
  <c r="N799" i="5" s="1"/>
  <c r="P797" i="5"/>
  <c r="Q790" i="5"/>
  <c r="R790" i="5" s="1"/>
  <c r="Q789" i="5"/>
  <c r="R789" i="5" s="1"/>
  <c r="Q788" i="5"/>
  <c r="R788" i="5" s="1"/>
  <c r="O788" i="5"/>
  <c r="Q787" i="5"/>
  <c r="R787" i="5" s="1"/>
  <c r="O787" i="5"/>
  <c r="Q786" i="5"/>
  <c r="R786" i="5" s="1"/>
  <c r="O786" i="5"/>
  <c r="R785" i="5"/>
  <c r="Q785" i="5"/>
  <c r="O785" i="5"/>
  <c r="O784" i="5"/>
  <c r="P783" i="5"/>
  <c r="S785" i="5" s="1"/>
  <c r="Q774" i="5"/>
  <c r="Q775" i="5" s="1"/>
  <c r="P775" i="5"/>
  <c r="Q768" i="5"/>
  <c r="R768" i="5" s="1"/>
  <c r="Q767" i="5"/>
  <c r="R767" i="5" s="1"/>
  <c r="O767" i="5"/>
  <c r="Q766" i="5"/>
  <c r="R766" i="5" s="1"/>
  <c r="O766" i="5"/>
  <c r="Q765" i="5"/>
  <c r="R765" i="5" s="1"/>
  <c r="O765" i="5"/>
  <c r="Q764" i="5"/>
  <c r="R764" i="5" s="1"/>
  <c r="O764" i="5"/>
  <c r="Q763" i="5"/>
  <c r="R763" i="5" s="1"/>
  <c r="O763" i="5"/>
  <c r="O762" i="5"/>
  <c r="P761" i="5"/>
  <c r="K755" i="5"/>
  <c r="Q752" i="5" s="1"/>
  <c r="Q753" i="5" s="1"/>
  <c r="P753" i="5"/>
  <c r="Q746" i="5"/>
  <c r="R746" i="5" s="1"/>
  <c r="O746" i="5"/>
  <c r="Q745" i="5"/>
  <c r="R745" i="5" s="1"/>
  <c r="O745" i="5"/>
  <c r="Q744" i="5"/>
  <c r="R744" i="5" s="1"/>
  <c r="O744" i="5"/>
  <c r="Q743" i="5"/>
  <c r="R743" i="5" s="1"/>
  <c r="O743" i="5"/>
  <c r="Q742" i="5"/>
  <c r="R742" i="5" s="1"/>
  <c r="O742" i="5"/>
  <c r="Q741" i="5"/>
  <c r="R741" i="5" s="1"/>
  <c r="O741" i="5"/>
  <c r="O740" i="5"/>
  <c r="P739" i="5"/>
  <c r="S741" i="5" s="1"/>
  <c r="M733" i="5"/>
  <c r="P731" i="5"/>
  <c r="Q724" i="5"/>
  <c r="R724" i="5" s="1"/>
  <c r="O724" i="5"/>
  <c r="Q723" i="5"/>
  <c r="R723" i="5" s="1"/>
  <c r="O723" i="5"/>
  <c r="Q722" i="5"/>
  <c r="R722" i="5" s="1"/>
  <c r="O722" i="5"/>
  <c r="Q721" i="5"/>
  <c r="R721" i="5" s="1"/>
  <c r="O721" i="5"/>
  <c r="Q720" i="5"/>
  <c r="R720" i="5" s="1"/>
  <c r="O720" i="5"/>
  <c r="R719" i="5"/>
  <c r="Q719" i="5"/>
  <c r="O719" i="5"/>
  <c r="O718" i="5"/>
  <c r="P717" i="5"/>
  <c r="L711" i="5"/>
  <c r="Q708" i="5"/>
  <c r="Q709" i="5" s="1"/>
  <c r="P709" i="5"/>
  <c r="Q702" i="5"/>
  <c r="R702" i="5" s="1"/>
  <c r="O702" i="5"/>
  <c r="Q701" i="5"/>
  <c r="R701" i="5" s="1"/>
  <c r="O701" i="5"/>
  <c r="Q700" i="5"/>
  <c r="R700" i="5" s="1"/>
  <c r="O700" i="5"/>
  <c r="Q699" i="5"/>
  <c r="R699" i="5" s="1"/>
  <c r="O699" i="5"/>
  <c r="Q698" i="5"/>
  <c r="R698" i="5" s="1"/>
  <c r="O698" i="5"/>
  <c r="Q697" i="5"/>
  <c r="R697" i="5" s="1"/>
  <c r="O697" i="5"/>
  <c r="Q696" i="5"/>
  <c r="R696" i="5" s="1"/>
  <c r="O696" i="5"/>
  <c r="O695" i="5"/>
  <c r="P694" i="5"/>
  <c r="L688" i="5"/>
  <c r="M688" i="5"/>
  <c r="P686" i="5"/>
  <c r="Q686" i="5"/>
  <c r="Q679" i="5"/>
  <c r="R679" i="5" s="1"/>
  <c r="O679" i="5"/>
  <c r="Q678" i="5"/>
  <c r="R678" i="5" s="1"/>
  <c r="O678" i="5"/>
  <c r="Q677" i="5"/>
  <c r="R677" i="5" s="1"/>
  <c r="O677" i="5"/>
  <c r="Q676" i="5"/>
  <c r="R676" i="5" s="1"/>
  <c r="O676" i="5"/>
  <c r="Q675" i="5"/>
  <c r="R675" i="5" s="1"/>
  <c r="O675" i="5"/>
  <c r="Q674" i="5"/>
  <c r="R674" i="5" s="1"/>
  <c r="O674" i="5"/>
  <c r="Q673" i="5"/>
  <c r="R673" i="5" s="1"/>
  <c r="O673" i="5"/>
  <c r="O672" i="5"/>
  <c r="P671" i="5"/>
  <c r="Q672" i="5" s="1"/>
  <c r="R672" i="5" s="1"/>
  <c r="L665" i="5"/>
  <c r="K665" i="5"/>
  <c r="M665" i="5" s="1"/>
  <c r="P663" i="5"/>
  <c r="Q662" i="5"/>
  <c r="Q663" i="5" s="1"/>
  <c r="Q656" i="5"/>
  <c r="R656" i="5" s="1"/>
  <c r="O656" i="5"/>
  <c r="Q655" i="5"/>
  <c r="R655" i="5" s="1"/>
  <c r="O655" i="5"/>
  <c r="Q654" i="5"/>
  <c r="R654" i="5" s="1"/>
  <c r="O654" i="5"/>
  <c r="Q653" i="5"/>
  <c r="R653" i="5" s="1"/>
  <c r="O653" i="5"/>
  <c r="Q652" i="5"/>
  <c r="R652" i="5" s="1"/>
  <c r="O652" i="5"/>
  <c r="Q651" i="5"/>
  <c r="R651" i="5" s="1"/>
  <c r="O651" i="5"/>
  <c r="Q650" i="5"/>
  <c r="R650" i="5" s="1"/>
  <c r="O650" i="5"/>
  <c r="O649" i="5"/>
  <c r="P648" i="5"/>
  <c r="S650" i="5" s="1"/>
  <c r="L642" i="5"/>
  <c r="K642" i="5"/>
  <c r="M642" i="5" s="1"/>
  <c r="P640" i="5"/>
  <c r="Q639" i="5"/>
  <c r="Q640" i="5" s="1"/>
  <c r="Q633" i="5"/>
  <c r="R633" i="5" s="1"/>
  <c r="O633" i="5"/>
  <c r="Q632" i="5"/>
  <c r="R632" i="5" s="1"/>
  <c r="O632" i="5"/>
  <c r="Q631" i="5"/>
  <c r="R631" i="5" s="1"/>
  <c r="O631" i="5"/>
  <c r="Q630" i="5"/>
  <c r="R630" i="5" s="1"/>
  <c r="O630" i="5"/>
  <c r="Q629" i="5"/>
  <c r="R629" i="5" s="1"/>
  <c r="O629" i="5"/>
  <c r="Q628" i="5"/>
  <c r="R628" i="5" s="1"/>
  <c r="O628" i="5"/>
  <c r="Q627" i="5"/>
  <c r="R627" i="5" s="1"/>
  <c r="O627" i="5"/>
  <c r="O626" i="5"/>
  <c r="P625" i="5"/>
  <c r="L619" i="5"/>
  <c r="K619" i="5"/>
  <c r="M619" i="5" s="1"/>
  <c r="N619" i="5" s="1"/>
  <c r="P617" i="5"/>
  <c r="Q616" i="5"/>
  <c r="Q617" i="5" s="1"/>
  <c r="Q610" i="5"/>
  <c r="R610" i="5" s="1"/>
  <c r="O610" i="5"/>
  <c r="Q609" i="5"/>
  <c r="R609" i="5" s="1"/>
  <c r="O609" i="5"/>
  <c r="Q608" i="5"/>
  <c r="R608" i="5" s="1"/>
  <c r="O608" i="5"/>
  <c r="Q607" i="5"/>
  <c r="R607" i="5" s="1"/>
  <c r="O607" i="5"/>
  <c r="Q606" i="5"/>
  <c r="R606" i="5" s="1"/>
  <c r="O606" i="5"/>
  <c r="Q605" i="5"/>
  <c r="R605" i="5" s="1"/>
  <c r="O605" i="5"/>
  <c r="Q604" i="5"/>
  <c r="R604" i="5" s="1"/>
  <c r="O604" i="5"/>
  <c r="O603" i="5"/>
  <c r="P602" i="5"/>
  <c r="S604" i="5" s="1"/>
  <c r="L596" i="5"/>
  <c r="K596" i="5"/>
  <c r="M596" i="5" s="1"/>
  <c r="P594" i="5"/>
  <c r="Q593" i="5"/>
  <c r="Q594" i="5" s="1"/>
  <c r="Q587" i="5"/>
  <c r="R587" i="5" s="1"/>
  <c r="O587" i="5"/>
  <c r="Q586" i="5"/>
  <c r="R586" i="5" s="1"/>
  <c r="O586" i="5"/>
  <c r="Q585" i="5"/>
  <c r="R585" i="5" s="1"/>
  <c r="O585" i="5"/>
  <c r="Q584" i="5"/>
  <c r="R584" i="5" s="1"/>
  <c r="O584" i="5"/>
  <c r="Q583" i="5"/>
  <c r="R583" i="5" s="1"/>
  <c r="O583" i="5"/>
  <c r="Q582" i="5"/>
  <c r="R582" i="5" s="1"/>
  <c r="O582" i="5"/>
  <c r="Q581" i="5"/>
  <c r="R581" i="5" s="1"/>
  <c r="O581" i="5"/>
  <c r="O580" i="5"/>
  <c r="P579" i="5"/>
  <c r="Q580" i="5" s="1"/>
  <c r="R580" i="5" s="1"/>
  <c r="L573" i="5"/>
  <c r="K573" i="5"/>
  <c r="M573" i="5" s="1"/>
  <c r="P571" i="5"/>
  <c r="Q570" i="5"/>
  <c r="Q571" i="5" s="1"/>
  <c r="Q564" i="5"/>
  <c r="R564" i="5" s="1"/>
  <c r="O564" i="5"/>
  <c r="Q563" i="5"/>
  <c r="R563" i="5" s="1"/>
  <c r="O563" i="5"/>
  <c r="Q562" i="5"/>
  <c r="R562" i="5" s="1"/>
  <c r="O562" i="5"/>
  <c r="Q561" i="5"/>
  <c r="R561" i="5" s="1"/>
  <c r="O561" i="5"/>
  <c r="R560" i="5"/>
  <c r="Q560" i="5"/>
  <c r="O560" i="5"/>
  <c r="Q559" i="5"/>
  <c r="R559" i="5" s="1"/>
  <c r="O559" i="5"/>
  <c r="Q558" i="5"/>
  <c r="R558" i="5" s="1"/>
  <c r="O558" i="5"/>
  <c r="O557" i="5"/>
  <c r="P556" i="5"/>
  <c r="T558" i="5" s="1"/>
  <c r="L550" i="5"/>
  <c r="K550" i="5"/>
  <c r="M550" i="5" s="1"/>
  <c r="P548" i="5"/>
  <c r="Q547" i="5"/>
  <c r="Q548" i="5" s="1"/>
  <c r="Q541" i="5"/>
  <c r="R541" i="5" s="1"/>
  <c r="O541" i="5"/>
  <c r="Q540" i="5"/>
  <c r="R540" i="5" s="1"/>
  <c r="O540" i="5"/>
  <c r="Q539" i="5"/>
  <c r="R539" i="5" s="1"/>
  <c r="O539" i="5"/>
  <c r="Q538" i="5"/>
  <c r="R538" i="5" s="1"/>
  <c r="O538" i="5"/>
  <c r="Q537" i="5"/>
  <c r="R537" i="5" s="1"/>
  <c r="O537" i="5"/>
  <c r="Q536" i="5"/>
  <c r="R536" i="5" s="1"/>
  <c r="O536" i="5"/>
  <c r="Q535" i="5"/>
  <c r="R535" i="5" s="1"/>
  <c r="O535" i="5"/>
  <c r="O534" i="5"/>
  <c r="P533" i="5"/>
  <c r="T535" i="5" s="1"/>
  <c r="L527" i="5"/>
  <c r="K527" i="5"/>
  <c r="M527" i="5" s="1"/>
  <c r="P525" i="5"/>
  <c r="Q524" i="5"/>
  <c r="Q525" i="5" s="1"/>
  <c r="Q518" i="5"/>
  <c r="R518" i="5" s="1"/>
  <c r="O518" i="5"/>
  <c r="Q517" i="5"/>
  <c r="R517" i="5" s="1"/>
  <c r="O517" i="5"/>
  <c r="Q516" i="5"/>
  <c r="R516" i="5" s="1"/>
  <c r="O516" i="5"/>
  <c r="Q515" i="5"/>
  <c r="R515" i="5" s="1"/>
  <c r="O515" i="5"/>
  <c r="Q514" i="5"/>
  <c r="R514" i="5" s="1"/>
  <c r="O514" i="5"/>
  <c r="Q513" i="5"/>
  <c r="R513" i="5" s="1"/>
  <c r="O513" i="5"/>
  <c r="Q512" i="5"/>
  <c r="R512" i="5" s="1"/>
  <c r="O512" i="5"/>
  <c r="O511" i="5"/>
  <c r="P510" i="5"/>
  <c r="Q511" i="5" s="1"/>
  <c r="R511" i="5" s="1"/>
  <c r="L504" i="5"/>
  <c r="K504" i="5"/>
  <c r="M504" i="5" s="1"/>
  <c r="N504" i="5" s="1"/>
  <c r="P502" i="5"/>
  <c r="Q501" i="5"/>
  <c r="Q502" i="5" s="1"/>
  <c r="Q495" i="5"/>
  <c r="R495" i="5" s="1"/>
  <c r="O495" i="5"/>
  <c r="Q494" i="5"/>
  <c r="R494" i="5" s="1"/>
  <c r="O494" i="5"/>
  <c r="Q493" i="5"/>
  <c r="R493" i="5" s="1"/>
  <c r="O493" i="5"/>
  <c r="Q492" i="5"/>
  <c r="R492" i="5" s="1"/>
  <c r="O492" i="5"/>
  <c r="Q491" i="5"/>
  <c r="R491" i="5" s="1"/>
  <c r="O491" i="5"/>
  <c r="Q490" i="5"/>
  <c r="R490" i="5" s="1"/>
  <c r="O490" i="5"/>
  <c r="Q489" i="5"/>
  <c r="R489" i="5" s="1"/>
  <c r="O489" i="5"/>
  <c r="O488" i="5"/>
  <c r="P487" i="5"/>
  <c r="L481" i="5"/>
  <c r="K481" i="5"/>
  <c r="M481" i="5" s="1"/>
  <c r="N481" i="5" s="1"/>
  <c r="P479" i="5"/>
  <c r="Q472" i="5"/>
  <c r="R472" i="5" s="1"/>
  <c r="O472" i="5"/>
  <c r="Q471" i="5"/>
  <c r="R471" i="5" s="1"/>
  <c r="O471" i="5"/>
  <c r="Q470" i="5"/>
  <c r="R470" i="5" s="1"/>
  <c r="O470" i="5"/>
  <c r="Q469" i="5"/>
  <c r="R469" i="5" s="1"/>
  <c r="O469" i="5"/>
  <c r="Q468" i="5"/>
  <c r="R468" i="5" s="1"/>
  <c r="O468" i="5"/>
  <c r="Q467" i="5"/>
  <c r="R467" i="5" s="1"/>
  <c r="O467" i="5"/>
  <c r="Q466" i="5"/>
  <c r="R466" i="5" s="1"/>
  <c r="O466" i="5"/>
  <c r="O465" i="5"/>
  <c r="P464" i="5"/>
  <c r="S466" i="5" s="1"/>
  <c r="L458" i="5"/>
  <c r="K458" i="5"/>
  <c r="M458" i="5" s="1"/>
  <c r="P456" i="5"/>
  <c r="Q449" i="5"/>
  <c r="R449" i="5" s="1"/>
  <c r="O449" i="5"/>
  <c r="Q448" i="5"/>
  <c r="R448" i="5" s="1"/>
  <c r="O448" i="5"/>
  <c r="Q447" i="5"/>
  <c r="R447" i="5" s="1"/>
  <c r="O447" i="5"/>
  <c r="Q446" i="5"/>
  <c r="R446" i="5" s="1"/>
  <c r="O446" i="5"/>
  <c r="Q445" i="5"/>
  <c r="R445" i="5" s="1"/>
  <c r="O445" i="5"/>
  <c r="Q444" i="5"/>
  <c r="R444" i="5" s="1"/>
  <c r="O444" i="5"/>
  <c r="S443" i="5"/>
  <c r="Q443" i="5"/>
  <c r="R443" i="5" s="1"/>
  <c r="O443" i="5"/>
  <c r="O442" i="5"/>
  <c r="P441" i="5"/>
  <c r="Q442" i="5" s="1"/>
  <c r="R442" i="5" s="1"/>
  <c r="L435" i="5"/>
  <c r="K435" i="5"/>
  <c r="Q432" i="5" s="1"/>
  <c r="Q433" i="5" s="1"/>
  <c r="P433" i="5"/>
  <c r="Q426" i="5"/>
  <c r="R426" i="5" s="1"/>
  <c r="O426" i="5"/>
  <c r="Q425" i="5"/>
  <c r="R425" i="5" s="1"/>
  <c r="O425" i="5"/>
  <c r="Q424" i="5"/>
  <c r="R424" i="5" s="1"/>
  <c r="O424" i="5"/>
  <c r="Q423" i="5"/>
  <c r="R423" i="5" s="1"/>
  <c r="O423" i="5"/>
  <c r="Q422" i="5"/>
  <c r="R422" i="5" s="1"/>
  <c r="O422" i="5"/>
  <c r="Q421" i="5"/>
  <c r="R421" i="5" s="1"/>
  <c r="O421" i="5"/>
  <c r="Q420" i="5"/>
  <c r="R420" i="5" s="1"/>
  <c r="O420" i="5"/>
  <c r="O419" i="5"/>
  <c r="P418" i="5"/>
  <c r="Q419" i="5" s="1"/>
  <c r="R419" i="5" s="1"/>
  <c r="L412" i="5"/>
  <c r="K412" i="5"/>
  <c r="M412" i="5" s="1"/>
  <c r="P410" i="5"/>
  <c r="Q403" i="5"/>
  <c r="R403" i="5" s="1"/>
  <c r="O403" i="5"/>
  <c r="Q402" i="5"/>
  <c r="R402" i="5" s="1"/>
  <c r="O402" i="5"/>
  <c r="Q401" i="5"/>
  <c r="R401" i="5" s="1"/>
  <c r="O401" i="5"/>
  <c r="Q400" i="5"/>
  <c r="R400" i="5" s="1"/>
  <c r="O400" i="5"/>
  <c r="Q399" i="5"/>
  <c r="R399" i="5" s="1"/>
  <c r="O399" i="5"/>
  <c r="Q398" i="5"/>
  <c r="R398" i="5" s="1"/>
  <c r="O398" i="5"/>
  <c r="Q397" i="5"/>
  <c r="R397" i="5" s="1"/>
  <c r="O397" i="5"/>
  <c r="O396" i="5"/>
  <c r="P395" i="5"/>
  <c r="S397" i="5" s="1"/>
  <c r="L389" i="5"/>
  <c r="K389" i="5"/>
  <c r="M389" i="5" s="1"/>
  <c r="P387" i="5"/>
  <c r="Q380" i="5"/>
  <c r="R380" i="5" s="1"/>
  <c r="O380" i="5"/>
  <c r="Q379" i="5"/>
  <c r="R379" i="5" s="1"/>
  <c r="O379" i="5"/>
  <c r="Q378" i="5"/>
  <c r="R378" i="5" s="1"/>
  <c r="O378" i="5"/>
  <c r="Q377" i="5"/>
  <c r="R377" i="5" s="1"/>
  <c r="O377" i="5"/>
  <c r="Q376" i="5"/>
  <c r="R376" i="5" s="1"/>
  <c r="O376" i="5"/>
  <c r="Q375" i="5"/>
  <c r="R375" i="5" s="1"/>
  <c r="O375" i="5"/>
  <c r="Q374" i="5"/>
  <c r="R374" i="5" s="1"/>
  <c r="O374" i="5"/>
  <c r="O373" i="5"/>
  <c r="P372" i="5"/>
  <c r="S374" i="5" s="1"/>
  <c r="L366" i="5"/>
  <c r="K366" i="5"/>
  <c r="M366" i="5" s="1"/>
  <c r="P364" i="5"/>
  <c r="Q357" i="5"/>
  <c r="R357" i="5" s="1"/>
  <c r="O357" i="5"/>
  <c r="Q356" i="5"/>
  <c r="R356" i="5" s="1"/>
  <c r="O356" i="5"/>
  <c r="Q355" i="5"/>
  <c r="R355" i="5" s="1"/>
  <c r="O355" i="5"/>
  <c r="Q354" i="5"/>
  <c r="R354" i="5" s="1"/>
  <c r="O354" i="5"/>
  <c r="Q353" i="5"/>
  <c r="R353" i="5" s="1"/>
  <c r="O353" i="5"/>
  <c r="Q352" i="5"/>
  <c r="R352" i="5" s="1"/>
  <c r="O352" i="5"/>
  <c r="Q351" i="5"/>
  <c r="R351" i="5" s="1"/>
  <c r="O351" i="5"/>
  <c r="O350" i="5"/>
  <c r="P349" i="5"/>
  <c r="Q350" i="5" s="1"/>
  <c r="R350" i="5" s="1"/>
  <c r="L342" i="5"/>
  <c r="K342" i="5"/>
  <c r="U339" i="5" s="1"/>
  <c r="U340" i="5" s="1"/>
  <c r="T340" i="5"/>
  <c r="Q337" i="5"/>
  <c r="R337" i="5" s="1"/>
  <c r="O337" i="5"/>
  <c r="Q336" i="5"/>
  <c r="R336" i="5" s="1"/>
  <c r="O336" i="5"/>
  <c r="Q335" i="5"/>
  <c r="R335" i="5" s="1"/>
  <c r="O335" i="5"/>
  <c r="Q334" i="5"/>
  <c r="R334" i="5" s="1"/>
  <c r="O334" i="5"/>
  <c r="Q333" i="5"/>
  <c r="R333" i="5" s="1"/>
  <c r="O333" i="5"/>
  <c r="Q332" i="5"/>
  <c r="R332" i="5" s="1"/>
  <c r="O332" i="5"/>
  <c r="Q331" i="5"/>
  <c r="R331" i="5" s="1"/>
  <c r="O331" i="5"/>
  <c r="O330" i="5"/>
  <c r="P329" i="5"/>
  <c r="AL129" i="5" s="1"/>
  <c r="L323" i="5"/>
  <c r="K323" i="5"/>
  <c r="M323" i="5" s="1"/>
  <c r="N323" i="5" s="1"/>
  <c r="T322" i="5"/>
  <c r="Q319" i="5"/>
  <c r="R319" i="5" s="1"/>
  <c r="O319" i="5"/>
  <c r="Q318" i="5"/>
  <c r="R318" i="5" s="1"/>
  <c r="O318" i="5"/>
  <c r="Q317" i="5"/>
  <c r="R317" i="5" s="1"/>
  <c r="O317" i="5"/>
  <c r="Q316" i="5"/>
  <c r="R316" i="5" s="1"/>
  <c r="O316" i="5"/>
  <c r="Q315" i="5"/>
  <c r="R315" i="5" s="1"/>
  <c r="O315" i="5"/>
  <c r="Q314" i="5"/>
  <c r="R314" i="5" s="1"/>
  <c r="O314" i="5"/>
  <c r="Q313" i="5"/>
  <c r="R313" i="5" s="1"/>
  <c r="O313" i="5"/>
  <c r="O312" i="5"/>
  <c r="P311" i="5"/>
  <c r="L306" i="5"/>
  <c r="K306" i="5"/>
  <c r="U303" i="5" s="1"/>
  <c r="U304" i="5" s="1"/>
  <c r="T304" i="5"/>
  <c r="R301" i="5"/>
  <c r="Q301" i="5"/>
  <c r="O301" i="5"/>
  <c r="Q300" i="5"/>
  <c r="R300" i="5" s="1"/>
  <c r="O300" i="5"/>
  <c r="Q299" i="5"/>
  <c r="R299" i="5" s="1"/>
  <c r="O299" i="5"/>
  <c r="Q298" i="5"/>
  <c r="R298" i="5" s="1"/>
  <c r="O298" i="5"/>
  <c r="Q297" i="5"/>
  <c r="R297" i="5" s="1"/>
  <c r="O297" i="5"/>
  <c r="Q296" i="5"/>
  <c r="R296" i="5" s="1"/>
  <c r="O296" i="5"/>
  <c r="Q295" i="5"/>
  <c r="R295" i="5" s="1"/>
  <c r="O295" i="5"/>
  <c r="O294" i="5"/>
  <c r="P293" i="5"/>
  <c r="AJ129" i="5" s="1"/>
  <c r="L289" i="5"/>
  <c r="K289" i="5"/>
  <c r="U286" i="5" s="1"/>
  <c r="U287" i="5" s="1"/>
  <c r="T287" i="5"/>
  <c r="Q284" i="5"/>
  <c r="R284" i="5" s="1"/>
  <c r="O284" i="5"/>
  <c r="Q283" i="5"/>
  <c r="R283" i="5" s="1"/>
  <c r="O283" i="5"/>
  <c r="Q282" i="5"/>
  <c r="R282" i="5" s="1"/>
  <c r="O282" i="5"/>
  <c r="Q281" i="5"/>
  <c r="R281" i="5" s="1"/>
  <c r="O281" i="5"/>
  <c r="Q280" i="5"/>
  <c r="R280" i="5" s="1"/>
  <c r="O280" i="5"/>
  <c r="Q279" i="5"/>
  <c r="R279" i="5" s="1"/>
  <c r="O279" i="5"/>
  <c r="Q278" i="5"/>
  <c r="R278" i="5" s="1"/>
  <c r="O278" i="5"/>
  <c r="O277" i="5"/>
  <c r="P276" i="5"/>
  <c r="AI129" i="5" s="1"/>
  <c r="L272" i="5"/>
  <c r="K272" i="5"/>
  <c r="M272" i="5" s="1"/>
  <c r="T269" i="5"/>
  <c r="Q266" i="5"/>
  <c r="R266" i="5" s="1"/>
  <c r="O266" i="5"/>
  <c r="Q265" i="5"/>
  <c r="R265" i="5" s="1"/>
  <c r="O265" i="5"/>
  <c r="Q264" i="5"/>
  <c r="R264" i="5" s="1"/>
  <c r="O264" i="5"/>
  <c r="Q263" i="5"/>
  <c r="R263" i="5" s="1"/>
  <c r="O263" i="5"/>
  <c r="Q262" i="5"/>
  <c r="R262" i="5" s="1"/>
  <c r="O262" i="5"/>
  <c r="Q261" i="5"/>
  <c r="R261" i="5" s="1"/>
  <c r="O261" i="5"/>
  <c r="Q260" i="5"/>
  <c r="R260" i="5" s="1"/>
  <c r="O260" i="5"/>
  <c r="O259" i="5"/>
  <c r="P258" i="5"/>
  <c r="AH129" i="5" s="1"/>
  <c r="M254" i="5"/>
  <c r="L254" i="5"/>
  <c r="K254" i="5"/>
  <c r="U251" i="5" s="1"/>
  <c r="U252" i="5" s="1"/>
  <c r="T252" i="5"/>
  <c r="Q249" i="5"/>
  <c r="R249" i="5" s="1"/>
  <c r="O249" i="5"/>
  <c r="Q248" i="5"/>
  <c r="R248" i="5" s="1"/>
  <c r="O248" i="5"/>
  <c r="Q247" i="5"/>
  <c r="R247" i="5" s="1"/>
  <c r="O247" i="5"/>
  <c r="Q246" i="5"/>
  <c r="R246" i="5" s="1"/>
  <c r="O246" i="5"/>
  <c r="Q245" i="5"/>
  <c r="R245" i="5" s="1"/>
  <c r="O245" i="5"/>
  <c r="Q244" i="5"/>
  <c r="R244" i="5" s="1"/>
  <c r="O244" i="5"/>
  <c r="Q243" i="5"/>
  <c r="R243" i="5" s="1"/>
  <c r="O243" i="5"/>
  <c r="O242" i="5"/>
  <c r="P241" i="5"/>
  <c r="Q242" i="5" s="1"/>
  <c r="R242" i="5" s="1"/>
  <c r="L237" i="5"/>
  <c r="K237" i="5"/>
  <c r="M237" i="5" s="1"/>
  <c r="Q232" i="5"/>
  <c r="R232" i="5" s="1"/>
  <c r="O232" i="5"/>
  <c r="Q231" i="5"/>
  <c r="R231" i="5" s="1"/>
  <c r="O231" i="5"/>
  <c r="Q230" i="5"/>
  <c r="R230" i="5" s="1"/>
  <c r="O230" i="5"/>
  <c r="Q229" i="5"/>
  <c r="R229" i="5" s="1"/>
  <c r="O229" i="5"/>
  <c r="Q228" i="5"/>
  <c r="R228" i="5" s="1"/>
  <c r="O228" i="5"/>
  <c r="Q227" i="5"/>
  <c r="R227" i="5" s="1"/>
  <c r="O227" i="5"/>
  <c r="Q226" i="5"/>
  <c r="R226" i="5" s="1"/>
  <c r="O226" i="5"/>
  <c r="O225" i="5"/>
  <c r="P224" i="5"/>
  <c r="L220" i="5"/>
  <c r="K220" i="5"/>
  <c r="M220" i="5" s="1"/>
  <c r="Q213" i="5"/>
  <c r="R213" i="5" s="1"/>
  <c r="O213" i="5"/>
  <c r="Q212" i="5"/>
  <c r="R212" i="5" s="1"/>
  <c r="O212" i="5"/>
  <c r="Q211" i="5"/>
  <c r="R211" i="5" s="1"/>
  <c r="O211" i="5"/>
  <c r="Q210" i="5"/>
  <c r="R210" i="5" s="1"/>
  <c r="O210" i="5"/>
  <c r="Q209" i="5"/>
  <c r="R209" i="5" s="1"/>
  <c r="O209" i="5"/>
  <c r="Q208" i="5"/>
  <c r="R208" i="5" s="1"/>
  <c r="O208" i="5"/>
  <c r="Q207" i="5"/>
  <c r="R207" i="5" s="1"/>
  <c r="O207" i="5"/>
  <c r="O206" i="5"/>
  <c r="P205" i="5"/>
  <c r="Q206" i="5" s="1"/>
  <c r="R206" i="5" s="1"/>
  <c r="L201" i="5"/>
  <c r="K201" i="5"/>
  <c r="M201" i="5" s="1"/>
  <c r="Q196" i="5"/>
  <c r="R196" i="5" s="1"/>
  <c r="O196" i="5"/>
  <c r="Q195" i="5"/>
  <c r="R195" i="5" s="1"/>
  <c r="O195" i="5"/>
  <c r="Q194" i="5"/>
  <c r="R194" i="5" s="1"/>
  <c r="O194" i="5"/>
  <c r="Q193" i="5"/>
  <c r="R193" i="5" s="1"/>
  <c r="O193" i="5"/>
  <c r="Q192" i="5"/>
  <c r="R192" i="5" s="1"/>
  <c r="O192" i="5"/>
  <c r="Q191" i="5"/>
  <c r="R191" i="5" s="1"/>
  <c r="O191" i="5"/>
  <c r="Q190" i="5"/>
  <c r="R190" i="5" s="1"/>
  <c r="O190" i="5"/>
  <c r="O189" i="5"/>
  <c r="P188" i="5"/>
  <c r="Q189" i="5" s="1"/>
  <c r="R189" i="5" s="1"/>
  <c r="L184" i="5"/>
  <c r="K184" i="5"/>
  <c r="M184" i="5" s="1"/>
  <c r="Q177" i="5"/>
  <c r="R177" i="5" s="1"/>
  <c r="O177" i="5"/>
  <c r="Q176" i="5"/>
  <c r="R176" i="5" s="1"/>
  <c r="O176" i="5"/>
  <c r="Q175" i="5"/>
  <c r="R175" i="5" s="1"/>
  <c r="O175" i="5"/>
  <c r="Q174" i="5"/>
  <c r="R174" i="5" s="1"/>
  <c r="O174" i="5"/>
  <c r="Q173" i="5"/>
  <c r="R173" i="5" s="1"/>
  <c r="O173" i="5"/>
  <c r="Q172" i="5"/>
  <c r="R172" i="5" s="1"/>
  <c r="O172" i="5"/>
  <c r="Q171" i="5"/>
  <c r="R171" i="5" s="1"/>
  <c r="O171" i="5"/>
  <c r="O170" i="5"/>
  <c r="P169" i="5"/>
  <c r="Q170" i="5" s="1"/>
  <c r="R170" i="5" s="1"/>
  <c r="L165" i="5"/>
  <c r="K165" i="5"/>
  <c r="M165" i="5" s="1"/>
  <c r="Q159" i="5"/>
  <c r="R159" i="5" s="1"/>
  <c r="O159" i="5"/>
  <c r="Q158" i="5"/>
  <c r="R158" i="5" s="1"/>
  <c r="O158" i="5"/>
  <c r="Q157" i="5"/>
  <c r="R157" i="5" s="1"/>
  <c r="O157" i="5"/>
  <c r="Q156" i="5"/>
  <c r="R156" i="5" s="1"/>
  <c r="O156" i="5"/>
  <c r="Q155" i="5"/>
  <c r="R155" i="5" s="1"/>
  <c r="O155" i="5"/>
  <c r="Q154" i="5"/>
  <c r="R154" i="5" s="1"/>
  <c r="O154" i="5"/>
  <c r="Q153" i="5"/>
  <c r="R153" i="5" s="1"/>
  <c r="O153" i="5"/>
  <c r="O152" i="5"/>
  <c r="AB19" i="5" s="1"/>
  <c r="P151" i="5"/>
  <c r="Q152" i="5" s="1"/>
  <c r="L147" i="5"/>
  <c r="K147" i="5"/>
  <c r="M147" i="5" s="1"/>
  <c r="Q140" i="5"/>
  <c r="R140" i="5" s="1"/>
  <c r="O140" i="5"/>
  <c r="Q139" i="5"/>
  <c r="R139" i="5" s="1"/>
  <c r="O139" i="5"/>
  <c r="Q138" i="5"/>
  <c r="R138" i="5" s="1"/>
  <c r="O138" i="5"/>
  <c r="Q137" i="5"/>
  <c r="R137" i="5" s="1"/>
  <c r="O137" i="5"/>
  <c r="Q136" i="5"/>
  <c r="R136" i="5" s="1"/>
  <c r="O136" i="5"/>
  <c r="Q135" i="5"/>
  <c r="R135" i="5" s="1"/>
  <c r="O135" i="5"/>
  <c r="Q134" i="5"/>
  <c r="AA61" i="5" s="1"/>
  <c r="O134" i="5"/>
  <c r="AA20" i="5" s="1"/>
  <c r="O133" i="5"/>
  <c r="AA19" i="5" s="1"/>
  <c r="P132" i="5"/>
  <c r="Q133" i="5" s="1"/>
  <c r="AG129" i="5"/>
  <c r="AD129" i="5"/>
  <c r="L128" i="5"/>
  <c r="K128" i="5"/>
  <c r="M128" i="5" s="1"/>
  <c r="Q120" i="5"/>
  <c r="R120" i="5" s="1"/>
  <c r="O120" i="5"/>
  <c r="Q119" i="5"/>
  <c r="R119" i="5" s="1"/>
  <c r="O119" i="5"/>
  <c r="Q118" i="5"/>
  <c r="R118" i="5" s="1"/>
  <c r="O118" i="5"/>
  <c r="Q117" i="5"/>
  <c r="R117" i="5" s="1"/>
  <c r="O117" i="5"/>
  <c r="Q116" i="5"/>
  <c r="R116" i="5" s="1"/>
  <c r="O116" i="5"/>
  <c r="Q115" i="5"/>
  <c r="R115" i="5" s="1"/>
  <c r="Z99" i="5" s="1"/>
  <c r="O115" i="5"/>
  <c r="Z21" i="5" s="1"/>
  <c r="Q114" i="5"/>
  <c r="R114" i="5" s="1"/>
  <c r="Z98" i="5" s="1"/>
  <c r="O114" i="5"/>
  <c r="O113" i="5"/>
  <c r="Z19" i="5" s="1"/>
  <c r="P112" i="5"/>
  <c r="L108" i="5"/>
  <c r="K108" i="5"/>
  <c r="M108" i="5" s="1"/>
  <c r="Q103" i="5"/>
  <c r="R103" i="5" s="1"/>
  <c r="O103" i="5"/>
  <c r="Q102" i="5"/>
  <c r="R102" i="5" s="1"/>
  <c r="O102" i="5"/>
  <c r="Q101" i="5"/>
  <c r="R101" i="5" s="1"/>
  <c r="O101" i="5"/>
  <c r="Q100" i="5"/>
  <c r="R100" i="5" s="1"/>
  <c r="O100" i="5"/>
  <c r="Q99" i="5"/>
  <c r="R99" i="5" s="1"/>
  <c r="Y100" i="5" s="1"/>
  <c r="O99" i="5"/>
  <c r="Y22" i="5" s="1"/>
  <c r="Q98" i="5"/>
  <c r="O98" i="5"/>
  <c r="Y21" i="5" s="1"/>
  <c r="Q97" i="5"/>
  <c r="O97" i="5"/>
  <c r="Y20" i="5" s="1"/>
  <c r="O96" i="5"/>
  <c r="Y19" i="5" s="1"/>
  <c r="P95" i="5"/>
  <c r="Y129" i="5" s="1"/>
  <c r="L91" i="5"/>
  <c r="K91" i="5"/>
  <c r="M91" i="5" s="1"/>
  <c r="N91" i="5" s="1"/>
  <c r="Q85" i="5"/>
  <c r="R85" i="5" s="1"/>
  <c r="O85" i="5"/>
  <c r="Q84" i="5"/>
  <c r="R84" i="5" s="1"/>
  <c r="O84" i="5"/>
  <c r="Q83" i="5"/>
  <c r="R83" i="5" s="1"/>
  <c r="O83" i="5"/>
  <c r="Q82" i="5"/>
  <c r="O82" i="5"/>
  <c r="X23" i="5" s="1"/>
  <c r="Q81" i="5"/>
  <c r="R81" i="5" s="1"/>
  <c r="X100" i="5" s="1"/>
  <c r="O81" i="5"/>
  <c r="X22" i="5" s="1"/>
  <c r="Q80" i="5"/>
  <c r="R80" i="5" s="1"/>
  <c r="X99" i="5" s="1"/>
  <c r="O80" i="5"/>
  <c r="Q79" i="5"/>
  <c r="R79" i="5" s="1"/>
  <c r="X98" i="5" s="1"/>
  <c r="O79" i="5"/>
  <c r="X20" i="5" s="1"/>
  <c r="O78" i="5"/>
  <c r="X19" i="5" s="1"/>
  <c r="P77" i="5"/>
  <c r="X129" i="5" s="1"/>
  <c r="L73" i="5"/>
  <c r="K73" i="5"/>
  <c r="M73" i="5" s="1"/>
  <c r="N73" i="5" s="1"/>
  <c r="Q68" i="5"/>
  <c r="R68" i="5" s="1"/>
  <c r="O68" i="5"/>
  <c r="Q67" i="5"/>
  <c r="R67" i="5" s="1"/>
  <c r="W109" i="5" s="1"/>
  <c r="O67" i="5"/>
  <c r="Q66" i="5"/>
  <c r="W65" i="5" s="1"/>
  <c r="O66" i="5"/>
  <c r="Q65" i="5"/>
  <c r="R65" i="5" s="1"/>
  <c r="W100" i="5" s="1"/>
  <c r="O65" i="5"/>
  <c r="Q64" i="5"/>
  <c r="R64" i="5" s="1"/>
  <c r="W99" i="5" s="1"/>
  <c r="O64" i="5"/>
  <c r="W22" i="5" s="1"/>
  <c r="X63" i="5"/>
  <c r="Q63" i="5"/>
  <c r="R63" i="5" s="1"/>
  <c r="W98" i="5" s="1"/>
  <c r="O63" i="5"/>
  <c r="W21" i="5" s="1"/>
  <c r="Q62" i="5"/>
  <c r="W61" i="5" s="1"/>
  <c r="O62" i="5"/>
  <c r="W20" i="5" s="1"/>
  <c r="X61" i="5"/>
  <c r="O61" i="5"/>
  <c r="W19" i="5" s="1"/>
  <c r="P60" i="5"/>
  <c r="W129" i="5" s="1"/>
  <c r="L56" i="5"/>
  <c r="K56" i="5"/>
  <c r="M56" i="5" s="1"/>
  <c r="Q47" i="5"/>
  <c r="R47" i="5" s="1"/>
  <c r="O47" i="5"/>
  <c r="Q46" i="5"/>
  <c r="O46" i="5"/>
  <c r="V25" i="5" s="1"/>
  <c r="Q45" i="5"/>
  <c r="R45" i="5" s="1"/>
  <c r="V109" i="5" s="1"/>
  <c r="O45" i="5"/>
  <c r="Q44" i="5"/>
  <c r="V64" i="5" s="1"/>
  <c r="O44" i="5"/>
  <c r="V23" i="5" s="1"/>
  <c r="Q43" i="5"/>
  <c r="R43" i="5" s="1"/>
  <c r="V100" i="5" s="1"/>
  <c r="O43" i="5"/>
  <c r="V22" i="5" s="1"/>
  <c r="Q42" i="5"/>
  <c r="O42" i="5"/>
  <c r="V21" i="5" s="1"/>
  <c r="Q41" i="5"/>
  <c r="V61" i="5" s="1"/>
  <c r="O41" i="5"/>
  <c r="V20" i="5" s="1"/>
  <c r="O40" i="5"/>
  <c r="V19" i="5" s="1"/>
  <c r="P39" i="5"/>
  <c r="V129" i="5" s="1"/>
  <c r="H34" i="5"/>
  <c r="L30" i="5"/>
  <c r="K30" i="5"/>
  <c r="M30" i="5" s="1"/>
  <c r="Q26" i="5"/>
  <c r="R26" i="5" s="1"/>
  <c r="U111" i="5" s="1"/>
  <c r="O26" i="5"/>
  <c r="U26" i="5" s="1"/>
  <c r="Q25" i="5"/>
  <c r="R25" i="5" s="1"/>
  <c r="U110" i="5" s="1"/>
  <c r="O25" i="5"/>
  <c r="U25" i="5" s="1"/>
  <c r="W24" i="5"/>
  <c r="V24" i="5"/>
  <c r="Q24" i="5"/>
  <c r="U65" i="5" s="1"/>
  <c r="O24" i="5"/>
  <c r="U24" i="5" s="1"/>
  <c r="W23" i="5"/>
  <c r="Q23" i="5"/>
  <c r="U64" i="5" s="1"/>
  <c r="O23" i="5"/>
  <c r="U23" i="5" s="1"/>
  <c r="Q22" i="5"/>
  <c r="U63" i="5" s="1"/>
  <c r="O22" i="5"/>
  <c r="U22" i="5" s="1"/>
  <c r="X21" i="5"/>
  <c r="Q21" i="5"/>
  <c r="U62" i="5" s="1"/>
  <c r="O21" i="5"/>
  <c r="U21" i="5" s="1"/>
  <c r="Z20" i="5"/>
  <c r="Q20" i="5"/>
  <c r="U61" i="5" s="1"/>
  <c r="O20" i="5"/>
  <c r="U20" i="5" s="1"/>
  <c r="O19" i="5"/>
  <c r="U19" i="5" s="1"/>
  <c r="P18" i="5"/>
  <c r="Q19" i="5" s="1"/>
  <c r="P1116" i="4"/>
  <c r="R1109" i="4"/>
  <c r="Q1109" i="4"/>
  <c r="O1109" i="4"/>
  <c r="R1108" i="4"/>
  <c r="R1107" i="4"/>
  <c r="R1106" i="4"/>
  <c r="Q1105" i="4"/>
  <c r="R1105" i="4" s="1"/>
  <c r="O1105" i="4"/>
  <c r="Q1104" i="4"/>
  <c r="R1104" i="4" s="1"/>
  <c r="O1104" i="4"/>
  <c r="O1103" i="4"/>
  <c r="P1102" i="4"/>
  <c r="S1104" i="4" s="1"/>
  <c r="P1094" i="4"/>
  <c r="Q1087" i="4"/>
  <c r="R1087" i="4" s="1"/>
  <c r="R1086" i="4"/>
  <c r="R1085" i="4"/>
  <c r="R1084" i="4"/>
  <c r="Q1083" i="4"/>
  <c r="R1083" i="4" s="1"/>
  <c r="O1083" i="4"/>
  <c r="Q1082" i="4"/>
  <c r="R1082" i="4" s="1"/>
  <c r="O1082" i="4"/>
  <c r="O1081" i="4"/>
  <c r="P1080" i="4"/>
  <c r="S1082" i="4" s="1"/>
  <c r="P1072" i="4"/>
  <c r="R1065" i="4"/>
  <c r="R1064" i="4"/>
  <c r="R1063" i="4"/>
  <c r="R1062" i="4"/>
  <c r="Q1061" i="4"/>
  <c r="R1061" i="4" s="1"/>
  <c r="O1061" i="4"/>
  <c r="Q1060" i="4"/>
  <c r="R1060" i="4" s="1"/>
  <c r="O1060" i="4"/>
  <c r="O1059" i="4"/>
  <c r="P1058" i="4"/>
  <c r="S1060" i="4" s="1"/>
  <c r="P1050" i="4"/>
  <c r="R1043" i="4"/>
  <c r="R1042" i="4"/>
  <c r="R1041" i="4"/>
  <c r="R1040" i="4"/>
  <c r="Q1039" i="4"/>
  <c r="R1039" i="4" s="1"/>
  <c r="O1039" i="4"/>
  <c r="Q1038" i="4"/>
  <c r="R1038" i="4" s="1"/>
  <c r="O1038" i="4"/>
  <c r="O1037" i="4"/>
  <c r="P1036" i="4"/>
  <c r="Q1021" i="4"/>
  <c r="R1021" i="4" s="1"/>
  <c r="R1020" i="4"/>
  <c r="R1019" i="4"/>
  <c r="R1018" i="4"/>
  <c r="Q1017" i="4"/>
  <c r="R1017" i="4" s="1"/>
  <c r="O1017" i="4"/>
  <c r="Q1016" i="4"/>
  <c r="R1016" i="4" s="1"/>
  <c r="O1016" i="4"/>
  <c r="O1015" i="4"/>
  <c r="P1014" i="4"/>
  <c r="S1016" i="4" s="1"/>
  <c r="Q1000" i="4"/>
  <c r="R1000" i="4" s="1"/>
  <c r="Q999" i="4"/>
  <c r="R999" i="4" s="1"/>
  <c r="Q998" i="4"/>
  <c r="R998" i="4" s="1"/>
  <c r="Q997" i="4"/>
  <c r="R997" i="4" s="1"/>
  <c r="Q996" i="4"/>
  <c r="R996" i="4" s="1"/>
  <c r="O996" i="4"/>
  <c r="Q995" i="4"/>
  <c r="R995" i="4" s="1"/>
  <c r="O995" i="4"/>
  <c r="Q994" i="4"/>
  <c r="R994" i="4" s="1"/>
  <c r="O994" i="4"/>
  <c r="O993" i="4"/>
  <c r="P992" i="4"/>
  <c r="S994" i="4" s="1"/>
  <c r="Q977" i="4"/>
  <c r="R977" i="4" s="1"/>
  <c r="Q976" i="4"/>
  <c r="R976" i="4" s="1"/>
  <c r="Q975" i="4"/>
  <c r="R975" i="4" s="1"/>
  <c r="O975" i="4"/>
  <c r="Q974" i="4"/>
  <c r="R974" i="4" s="1"/>
  <c r="O974" i="4"/>
  <c r="Q973" i="4"/>
  <c r="R973" i="4" s="1"/>
  <c r="O973" i="4"/>
  <c r="Q972" i="4"/>
  <c r="R972" i="4" s="1"/>
  <c r="O972" i="4"/>
  <c r="O971" i="4"/>
  <c r="P970" i="4"/>
  <c r="S972" i="4" s="1"/>
  <c r="Q955" i="4"/>
  <c r="R955" i="4" s="1"/>
  <c r="Q954" i="4"/>
  <c r="R954" i="4" s="1"/>
  <c r="O954" i="4"/>
  <c r="Q953" i="4"/>
  <c r="R953" i="4" s="1"/>
  <c r="O953" i="4"/>
  <c r="Q952" i="4"/>
  <c r="R952" i="4" s="1"/>
  <c r="O952" i="4"/>
  <c r="Q951" i="4"/>
  <c r="R951" i="4" s="1"/>
  <c r="O951" i="4"/>
  <c r="Q950" i="4"/>
  <c r="R950" i="4" s="1"/>
  <c r="O950" i="4"/>
  <c r="O949" i="4"/>
  <c r="P948" i="4"/>
  <c r="M942" i="4"/>
  <c r="N942" i="4" s="1"/>
  <c r="Q933" i="4"/>
  <c r="R933" i="4" s="1"/>
  <c r="O933" i="4"/>
  <c r="Q932" i="4"/>
  <c r="R932" i="4" s="1"/>
  <c r="O932" i="4"/>
  <c r="Q931" i="4"/>
  <c r="R931" i="4" s="1"/>
  <c r="O931" i="4"/>
  <c r="Q930" i="4"/>
  <c r="R930" i="4" s="1"/>
  <c r="O930" i="4"/>
  <c r="Q929" i="4"/>
  <c r="R929" i="4" s="1"/>
  <c r="O929" i="4"/>
  <c r="Q928" i="4"/>
  <c r="R928" i="4" s="1"/>
  <c r="O928" i="4"/>
  <c r="O927" i="4"/>
  <c r="P926" i="4"/>
  <c r="Q927" i="4" s="1"/>
  <c r="R927" i="4" s="1"/>
  <c r="L920" i="4"/>
  <c r="Q917" i="4"/>
  <c r="Q918" i="4" s="1"/>
  <c r="Q911" i="4"/>
  <c r="R911" i="4" s="1"/>
  <c r="O911" i="4"/>
  <c r="Q910" i="4"/>
  <c r="R910" i="4" s="1"/>
  <c r="O910" i="4"/>
  <c r="Q909" i="4"/>
  <c r="R909" i="4" s="1"/>
  <c r="O909" i="4"/>
  <c r="Q908" i="4"/>
  <c r="R908" i="4" s="1"/>
  <c r="O908" i="4"/>
  <c r="Q907" i="4"/>
  <c r="R907" i="4" s="1"/>
  <c r="O907" i="4"/>
  <c r="Q906" i="4"/>
  <c r="R906" i="4" s="1"/>
  <c r="O906" i="4"/>
  <c r="O905" i="4"/>
  <c r="P904" i="4"/>
  <c r="S906" i="4" s="1"/>
  <c r="L898" i="4"/>
  <c r="K898" i="4"/>
  <c r="M898" i="4" s="1"/>
  <c r="Q889" i="4"/>
  <c r="R889" i="4" s="1"/>
  <c r="O889" i="4"/>
  <c r="Q888" i="4"/>
  <c r="R888" i="4" s="1"/>
  <c r="O888" i="4"/>
  <c r="Q887" i="4"/>
  <c r="R887" i="4" s="1"/>
  <c r="O887" i="4"/>
  <c r="Q886" i="4"/>
  <c r="R886" i="4" s="1"/>
  <c r="O886" i="4"/>
  <c r="Q885" i="4"/>
  <c r="R885" i="4" s="1"/>
  <c r="O885" i="4"/>
  <c r="Q884" i="4"/>
  <c r="R884" i="4" s="1"/>
  <c r="O884" i="4"/>
  <c r="Q883" i="4"/>
  <c r="R883" i="4" s="1"/>
  <c r="O883" i="4"/>
  <c r="O882" i="4"/>
  <c r="P881" i="4"/>
  <c r="S883" i="4" s="1"/>
  <c r="K875" i="4"/>
  <c r="Q872" i="4" s="1"/>
  <c r="Q873" i="4" s="1"/>
  <c r="Q866" i="4"/>
  <c r="R866" i="4" s="1"/>
  <c r="O866" i="4"/>
  <c r="Q865" i="4"/>
  <c r="R865" i="4" s="1"/>
  <c r="O865" i="4"/>
  <c r="Q864" i="4"/>
  <c r="R864" i="4" s="1"/>
  <c r="O864" i="4"/>
  <c r="Q863" i="4"/>
  <c r="R863" i="4" s="1"/>
  <c r="O863" i="4"/>
  <c r="Q862" i="4"/>
  <c r="R862" i="4" s="1"/>
  <c r="O862" i="4"/>
  <c r="Q861" i="4"/>
  <c r="R861" i="4" s="1"/>
  <c r="O861" i="4"/>
  <c r="Q860" i="4"/>
  <c r="R860" i="4" s="1"/>
  <c r="O860" i="4"/>
  <c r="O859" i="4"/>
  <c r="P858" i="4"/>
  <c r="L852" i="4"/>
  <c r="K852" i="4"/>
  <c r="Q849" i="4" s="1"/>
  <c r="Q850" i="4" s="1"/>
  <c r="Q843" i="4"/>
  <c r="R843" i="4" s="1"/>
  <c r="O843" i="4"/>
  <c r="Q842" i="4"/>
  <c r="R842" i="4" s="1"/>
  <c r="O842" i="4"/>
  <c r="Q841" i="4"/>
  <c r="R841" i="4" s="1"/>
  <c r="O841" i="4"/>
  <c r="Q840" i="4"/>
  <c r="R840" i="4" s="1"/>
  <c r="O840" i="4"/>
  <c r="Q839" i="4"/>
  <c r="R839" i="4" s="1"/>
  <c r="O839" i="4"/>
  <c r="Q838" i="4"/>
  <c r="R838" i="4" s="1"/>
  <c r="O838" i="4"/>
  <c r="Q837" i="4"/>
  <c r="R837" i="4" s="1"/>
  <c r="O837" i="4"/>
  <c r="O836" i="4"/>
  <c r="P835" i="4"/>
  <c r="Q836" i="4" s="1"/>
  <c r="R836" i="4" s="1"/>
  <c r="L829" i="4"/>
  <c r="K829" i="4"/>
  <c r="P827" i="4"/>
  <c r="Q820" i="4"/>
  <c r="R820" i="4" s="1"/>
  <c r="O820" i="4"/>
  <c r="Q819" i="4"/>
  <c r="R819" i="4" s="1"/>
  <c r="O819" i="4"/>
  <c r="Q818" i="4"/>
  <c r="R818" i="4" s="1"/>
  <c r="O818" i="4"/>
  <c r="Q817" i="4"/>
  <c r="R817" i="4" s="1"/>
  <c r="O817" i="4"/>
  <c r="Q816" i="4"/>
  <c r="R816" i="4" s="1"/>
  <c r="O816" i="4"/>
  <c r="Q815" i="4"/>
  <c r="R815" i="4" s="1"/>
  <c r="O815" i="4"/>
  <c r="Q814" i="4"/>
  <c r="R814" i="4" s="1"/>
  <c r="O814" i="4"/>
  <c r="O813" i="4"/>
  <c r="P812" i="4"/>
  <c r="L806" i="4"/>
  <c r="K806" i="4"/>
  <c r="P804" i="4"/>
  <c r="Q797" i="4"/>
  <c r="R797" i="4" s="1"/>
  <c r="O797" i="4"/>
  <c r="Q796" i="4"/>
  <c r="R796" i="4" s="1"/>
  <c r="O796" i="4"/>
  <c r="Q795" i="4"/>
  <c r="R795" i="4" s="1"/>
  <c r="O795" i="4"/>
  <c r="Q794" i="4"/>
  <c r="R794" i="4" s="1"/>
  <c r="O794" i="4"/>
  <c r="Q793" i="4"/>
  <c r="R793" i="4" s="1"/>
  <c r="O793" i="4"/>
  <c r="Q792" i="4"/>
  <c r="R792" i="4" s="1"/>
  <c r="O792" i="4"/>
  <c r="Q791" i="4"/>
  <c r="R791" i="4" s="1"/>
  <c r="O791" i="4"/>
  <c r="O790" i="4"/>
  <c r="P789" i="4"/>
  <c r="L783" i="4"/>
  <c r="K783" i="4"/>
  <c r="M783" i="4" s="1"/>
  <c r="N783" i="4" s="1"/>
  <c r="P781" i="4"/>
  <c r="Q774" i="4"/>
  <c r="R774" i="4" s="1"/>
  <c r="O774" i="4"/>
  <c r="Q773" i="4"/>
  <c r="R773" i="4" s="1"/>
  <c r="O773" i="4"/>
  <c r="Q772" i="4"/>
  <c r="R772" i="4" s="1"/>
  <c r="O772" i="4"/>
  <c r="Q771" i="4"/>
  <c r="R771" i="4" s="1"/>
  <c r="O771" i="4"/>
  <c r="Q770" i="4"/>
  <c r="R770" i="4" s="1"/>
  <c r="O770" i="4"/>
  <c r="Q769" i="4"/>
  <c r="R769" i="4" s="1"/>
  <c r="O769" i="4"/>
  <c r="Q768" i="4"/>
  <c r="R768" i="4" s="1"/>
  <c r="O768" i="4"/>
  <c r="O767" i="4"/>
  <c r="P766" i="4"/>
  <c r="Q767" i="4" s="1"/>
  <c r="R767" i="4" s="1"/>
  <c r="L760" i="4"/>
  <c r="K760" i="4"/>
  <c r="Q758" i="4" s="1"/>
  <c r="Q759" i="4" s="1"/>
  <c r="P759" i="4"/>
  <c r="Q751" i="4"/>
  <c r="R751" i="4" s="1"/>
  <c r="O751" i="4"/>
  <c r="Q750" i="4"/>
  <c r="R750" i="4" s="1"/>
  <c r="O750" i="4"/>
  <c r="Q749" i="4"/>
  <c r="R749" i="4" s="1"/>
  <c r="O749" i="4"/>
  <c r="Q748" i="4"/>
  <c r="R748" i="4" s="1"/>
  <c r="O748" i="4"/>
  <c r="Q747" i="4"/>
  <c r="R747" i="4" s="1"/>
  <c r="O747" i="4"/>
  <c r="Q746" i="4"/>
  <c r="R746" i="4" s="1"/>
  <c r="O746" i="4"/>
  <c r="Q745" i="4"/>
  <c r="R745" i="4" s="1"/>
  <c r="O745" i="4"/>
  <c r="O744" i="4"/>
  <c r="P743" i="4"/>
  <c r="S745" i="4" s="1"/>
  <c r="L737" i="4"/>
  <c r="K737" i="4"/>
  <c r="M737" i="4" s="1"/>
  <c r="P735" i="4"/>
  <c r="Q734" i="4"/>
  <c r="Q735" i="4" s="1"/>
  <c r="R728" i="4"/>
  <c r="Q728" i="4"/>
  <c r="Q727" i="4"/>
  <c r="R727" i="4" s="1"/>
  <c r="O727" i="4"/>
  <c r="Q726" i="4"/>
  <c r="R726" i="4" s="1"/>
  <c r="O726" i="4"/>
  <c r="Q725" i="4"/>
  <c r="R725" i="4" s="1"/>
  <c r="O725" i="4"/>
  <c r="Q724" i="4"/>
  <c r="R724" i="4" s="1"/>
  <c r="O724" i="4"/>
  <c r="Q723" i="4"/>
  <c r="R723" i="4" s="1"/>
  <c r="O723" i="4"/>
  <c r="Q722" i="4"/>
  <c r="R722" i="4" s="1"/>
  <c r="O722" i="4"/>
  <c r="O721" i="4"/>
  <c r="P720" i="4"/>
  <c r="S722" i="4" s="1"/>
  <c r="L714" i="4"/>
  <c r="K714" i="4"/>
  <c r="M714" i="4" s="1"/>
  <c r="P712" i="4"/>
  <c r="Q711" i="4"/>
  <c r="Q712" i="4" s="1"/>
  <c r="Q704" i="4"/>
  <c r="R704" i="4" s="1"/>
  <c r="O704" i="4"/>
  <c r="Q703" i="4"/>
  <c r="R703" i="4" s="1"/>
  <c r="O703" i="4"/>
  <c r="Q702" i="4"/>
  <c r="R702" i="4" s="1"/>
  <c r="O702" i="4"/>
  <c r="Q701" i="4"/>
  <c r="R701" i="4" s="1"/>
  <c r="O701" i="4"/>
  <c r="Q700" i="4"/>
  <c r="R700" i="4" s="1"/>
  <c r="O700" i="4"/>
  <c r="Q699" i="4"/>
  <c r="R699" i="4" s="1"/>
  <c r="O699" i="4"/>
  <c r="O698" i="4"/>
  <c r="P697" i="4"/>
  <c r="Q698" i="4" s="1"/>
  <c r="R698" i="4" s="1"/>
  <c r="L691" i="4"/>
  <c r="K691" i="4"/>
  <c r="M691" i="4" s="1"/>
  <c r="P689" i="4"/>
  <c r="Q688" i="4"/>
  <c r="Q689" i="4" s="1"/>
  <c r="Q681" i="4"/>
  <c r="R681" i="4" s="1"/>
  <c r="O681" i="4"/>
  <c r="Q680" i="4"/>
  <c r="R680" i="4" s="1"/>
  <c r="O680" i="4"/>
  <c r="Q679" i="4"/>
  <c r="R679" i="4" s="1"/>
  <c r="O679" i="4"/>
  <c r="Q678" i="4"/>
  <c r="R678" i="4" s="1"/>
  <c r="O678" i="4"/>
  <c r="Q677" i="4"/>
  <c r="R677" i="4" s="1"/>
  <c r="O677" i="4"/>
  <c r="Q676" i="4"/>
  <c r="R676" i="4" s="1"/>
  <c r="O676" i="4"/>
  <c r="O675" i="4"/>
  <c r="P674" i="4"/>
  <c r="L668" i="4"/>
  <c r="K668" i="4"/>
  <c r="M668" i="4" s="1"/>
  <c r="P666" i="4"/>
  <c r="Q658" i="4"/>
  <c r="R658" i="4" s="1"/>
  <c r="O658" i="4"/>
  <c r="Q657" i="4"/>
  <c r="R657" i="4" s="1"/>
  <c r="O657" i="4"/>
  <c r="Q656" i="4"/>
  <c r="R656" i="4" s="1"/>
  <c r="O656" i="4"/>
  <c r="Q655" i="4"/>
  <c r="R655" i="4" s="1"/>
  <c r="O655" i="4"/>
  <c r="Q654" i="4"/>
  <c r="R654" i="4" s="1"/>
  <c r="O654" i="4"/>
  <c r="Q653" i="4"/>
  <c r="R653" i="4" s="1"/>
  <c r="O653" i="4"/>
  <c r="O652" i="4"/>
  <c r="P651" i="4"/>
  <c r="Q652" i="4" s="1"/>
  <c r="R652" i="4" s="1"/>
  <c r="L645" i="4"/>
  <c r="K645" i="4"/>
  <c r="Q642" i="4" s="1"/>
  <c r="Q643" i="4" s="1"/>
  <c r="P643" i="4"/>
  <c r="Q635" i="4"/>
  <c r="R635" i="4" s="1"/>
  <c r="O635" i="4"/>
  <c r="Q634" i="4"/>
  <c r="R634" i="4" s="1"/>
  <c r="O634" i="4"/>
  <c r="Q633" i="4"/>
  <c r="R633" i="4" s="1"/>
  <c r="O633" i="4"/>
  <c r="Q632" i="4"/>
  <c r="R632" i="4" s="1"/>
  <c r="O632" i="4"/>
  <c r="Q631" i="4"/>
  <c r="R631" i="4" s="1"/>
  <c r="O631" i="4"/>
  <c r="Q630" i="4"/>
  <c r="R630" i="4" s="1"/>
  <c r="O630" i="4"/>
  <c r="O629" i="4"/>
  <c r="P628" i="4"/>
  <c r="L622" i="4"/>
  <c r="K622" i="4"/>
  <c r="P620" i="4"/>
  <c r="Q612" i="4"/>
  <c r="R612" i="4" s="1"/>
  <c r="O612" i="4"/>
  <c r="Q611" i="4"/>
  <c r="R611" i="4" s="1"/>
  <c r="O611" i="4"/>
  <c r="Q610" i="4"/>
  <c r="R610" i="4" s="1"/>
  <c r="O610" i="4"/>
  <c r="Q609" i="4"/>
  <c r="R609" i="4" s="1"/>
  <c r="O609" i="4"/>
  <c r="Q608" i="4"/>
  <c r="R608" i="4" s="1"/>
  <c r="O608" i="4"/>
  <c r="Q607" i="4"/>
  <c r="R607" i="4" s="1"/>
  <c r="O607" i="4"/>
  <c r="O606" i="4"/>
  <c r="P605" i="4"/>
  <c r="S607" i="4" s="1"/>
  <c r="L599" i="4"/>
  <c r="K599" i="4"/>
  <c r="M599" i="4" s="1"/>
  <c r="P597" i="4"/>
  <c r="Q589" i="4"/>
  <c r="R589" i="4" s="1"/>
  <c r="O589" i="4"/>
  <c r="Q588" i="4"/>
  <c r="R588" i="4" s="1"/>
  <c r="O588" i="4"/>
  <c r="Q587" i="4"/>
  <c r="R587" i="4" s="1"/>
  <c r="O587" i="4"/>
  <c r="Q586" i="4"/>
  <c r="R586" i="4" s="1"/>
  <c r="O586" i="4"/>
  <c r="Q585" i="4"/>
  <c r="R585" i="4" s="1"/>
  <c r="O585" i="4"/>
  <c r="Q584" i="4"/>
  <c r="R584" i="4" s="1"/>
  <c r="O584" i="4"/>
  <c r="O583" i="4"/>
  <c r="P582" i="4"/>
  <c r="Q583" i="4" s="1"/>
  <c r="R583" i="4" s="1"/>
  <c r="L576" i="4"/>
  <c r="K576" i="4"/>
  <c r="Q573" i="4" s="1"/>
  <c r="Q574" i="4" s="1"/>
  <c r="P574" i="4"/>
  <c r="Q566" i="4"/>
  <c r="R566" i="4" s="1"/>
  <c r="O566" i="4"/>
  <c r="Q565" i="4"/>
  <c r="R565" i="4" s="1"/>
  <c r="O565" i="4"/>
  <c r="Q564" i="4"/>
  <c r="R564" i="4" s="1"/>
  <c r="O564" i="4"/>
  <c r="Q563" i="4"/>
  <c r="R563" i="4" s="1"/>
  <c r="O563" i="4"/>
  <c r="Q562" i="4"/>
  <c r="R562" i="4" s="1"/>
  <c r="O562" i="4"/>
  <c r="Q561" i="4"/>
  <c r="R561" i="4" s="1"/>
  <c r="O561" i="4"/>
  <c r="O560" i="4"/>
  <c r="P559" i="4"/>
  <c r="S561" i="4" s="1"/>
  <c r="L553" i="4"/>
  <c r="K553" i="4"/>
  <c r="M553" i="4" s="1"/>
  <c r="N553" i="4" s="1"/>
  <c r="P551" i="4"/>
  <c r="Q543" i="4"/>
  <c r="R543" i="4" s="1"/>
  <c r="O543" i="4"/>
  <c r="Q542" i="4"/>
  <c r="R542" i="4" s="1"/>
  <c r="O542" i="4"/>
  <c r="Q541" i="4"/>
  <c r="R541" i="4" s="1"/>
  <c r="O541" i="4"/>
  <c r="Q540" i="4"/>
  <c r="R540" i="4" s="1"/>
  <c r="O540" i="4"/>
  <c r="Q539" i="4"/>
  <c r="R539" i="4" s="1"/>
  <c r="O539" i="4"/>
  <c r="Q538" i="4"/>
  <c r="R538" i="4" s="1"/>
  <c r="O538" i="4"/>
  <c r="O537" i="4"/>
  <c r="P536" i="4"/>
  <c r="M530" i="4"/>
  <c r="L530" i="4"/>
  <c r="V525" i="4" s="1"/>
  <c r="V526" i="4" s="1"/>
  <c r="U526" i="4"/>
  <c r="R522" i="4"/>
  <c r="S522" i="4" s="1"/>
  <c r="P522" i="4"/>
  <c r="R521" i="4"/>
  <c r="S521" i="4" s="1"/>
  <c r="P521" i="4"/>
  <c r="R520" i="4"/>
  <c r="S520" i="4" s="1"/>
  <c r="P520" i="4"/>
  <c r="R519" i="4"/>
  <c r="S519" i="4" s="1"/>
  <c r="P519" i="4"/>
  <c r="R518" i="4"/>
  <c r="S518" i="4" s="1"/>
  <c r="P518" i="4"/>
  <c r="R517" i="4"/>
  <c r="S517" i="4" s="1"/>
  <c r="P517" i="4"/>
  <c r="P516" i="4"/>
  <c r="Q515" i="4"/>
  <c r="M511" i="4"/>
  <c r="L511" i="4"/>
  <c r="U510" i="4"/>
  <c r="R506" i="4"/>
  <c r="S506" i="4" s="1"/>
  <c r="P506" i="4"/>
  <c r="R505" i="4"/>
  <c r="S505" i="4" s="1"/>
  <c r="P505" i="4"/>
  <c r="R504" i="4"/>
  <c r="S504" i="4" s="1"/>
  <c r="P504" i="4"/>
  <c r="R503" i="4"/>
  <c r="S503" i="4" s="1"/>
  <c r="P503" i="4"/>
  <c r="R502" i="4"/>
  <c r="S502" i="4" s="1"/>
  <c r="P502" i="4"/>
  <c r="R501" i="4"/>
  <c r="S501" i="4" s="1"/>
  <c r="P501" i="4"/>
  <c r="P500" i="4"/>
  <c r="Q499" i="4"/>
  <c r="AZ82" i="4" s="1"/>
  <c r="M495" i="4"/>
  <c r="L495" i="4"/>
  <c r="U494" i="4"/>
  <c r="R489" i="4"/>
  <c r="S489" i="4" s="1"/>
  <c r="P489" i="4"/>
  <c r="R488" i="4"/>
  <c r="S488" i="4" s="1"/>
  <c r="P488" i="4"/>
  <c r="R487" i="4"/>
  <c r="S487" i="4" s="1"/>
  <c r="P487" i="4"/>
  <c r="R486" i="4"/>
  <c r="S486" i="4" s="1"/>
  <c r="P486" i="4"/>
  <c r="R485" i="4"/>
  <c r="S485" i="4" s="1"/>
  <c r="P485" i="4"/>
  <c r="R484" i="4"/>
  <c r="S484" i="4" s="1"/>
  <c r="P484" i="4"/>
  <c r="P483" i="4"/>
  <c r="Q482" i="4"/>
  <c r="M478" i="4"/>
  <c r="L478" i="4"/>
  <c r="N478" i="4" s="1"/>
  <c r="U477" i="4"/>
  <c r="R473" i="4"/>
  <c r="S473" i="4" s="1"/>
  <c r="P473" i="4"/>
  <c r="R472" i="4"/>
  <c r="S472" i="4" s="1"/>
  <c r="P472" i="4"/>
  <c r="R471" i="4"/>
  <c r="S471" i="4" s="1"/>
  <c r="P471" i="4"/>
  <c r="R470" i="4"/>
  <c r="S470" i="4" s="1"/>
  <c r="P470" i="4"/>
  <c r="R469" i="4"/>
  <c r="S469" i="4" s="1"/>
  <c r="P469" i="4"/>
  <c r="R468" i="4"/>
  <c r="S468" i="4" s="1"/>
  <c r="P468" i="4"/>
  <c r="P467" i="4"/>
  <c r="Q466" i="4"/>
  <c r="M462" i="4"/>
  <c r="L462" i="4"/>
  <c r="U461" i="4"/>
  <c r="R457" i="4"/>
  <c r="S457" i="4" s="1"/>
  <c r="P457" i="4"/>
  <c r="R456" i="4"/>
  <c r="S456" i="4" s="1"/>
  <c r="P456" i="4"/>
  <c r="R455" i="4"/>
  <c r="S455" i="4" s="1"/>
  <c r="P455" i="4"/>
  <c r="R454" i="4"/>
  <c r="S454" i="4" s="1"/>
  <c r="P454" i="4"/>
  <c r="R453" i="4"/>
  <c r="S453" i="4" s="1"/>
  <c r="P453" i="4"/>
  <c r="R452" i="4"/>
  <c r="S452" i="4" s="1"/>
  <c r="P452" i="4"/>
  <c r="P451" i="4"/>
  <c r="Q450" i="4"/>
  <c r="R451" i="4" s="1"/>
  <c r="S451" i="4" s="1"/>
  <c r="M445" i="4"/>
  <c r="L445" i="4"/>
  <c r="N445" i="4" s="1"/>
  <c r="R440" i="4"/>
  <c r="S440" i="4" s="1"/>
  <c r="P440" i="4"/>
  <c r="R439" i="4"/>
  <c r="S439" i="4" s="1"/>
  <c r="P439" i="4"/>
  <c r="R438" i="4"/>
  <c r="S438" i="4" s="1"/>
  <c r="P438" i="4"/>
  <c r="R437" i="4"/>
  <c r="S437" i="4" s="1"/>
  <c r="P437" i="4"/>
  <c r="R436" i="4"/>
  <c r="S436" i="4" s="1"/>
  <c r="P436" i="4"/>
  <c r="R435" i="4"/>
  <c r="S435" i="4" s="1"/>
  <c r="P435" i="4"/>
  <c r="P434" i="4"/>
  <c r="Q433" i="4"/>
  <c r="R434" i="4" s="1"/>
  <c r="S434" i="4" s="1"/>
  <c r="M429" i="4"/>
  <c r="L429" i="4"/>
  <c r="N429" i="4" s="1"/>
  <c r="R424" i="4"/>
  <c r="S424" i="4" s="1"/>
  <c r="P424" i="4"/>
  <c r="R423" i="4"/>
  <c r="S423" i="4" s="1"/>
  <c r="P423" i="4"/>
  <c r="R422" i="4"/>
  <c r="S422" i="4" s="1"/>
  <c r="P422" i="4"/>
  <c r="R421" i="4"/>
  <c r="S421" i="4" s="1"/>
  <c r="P421" i="4"/>
  <c r="R420" i="4"/>
  <c r="S420" i="4" s="1"/>
  <c r="P420" i="4"/>
  <c r="R419" i="4"/>
  <c r="S419" i="4" s="1"/>
  <c r="P419" i="4"/>
  <c r="P418" i="4"/>
  <c r="Q417" i="4"/>
  <c r="M413" i="4"/>
  <c r="L413" i="4"/>
  <c r="N413" i="4" s="1"/>
  <c r="O413" i="4" s="1"/>
  <c r="R406" i="4"/>
  <c r="S406" i="4" s="1"/>
  <c r="P406" i="4"/>
  <c r="R405" i="4"/>
  <c r="S405" i="4" s="1"/>
  <c r="P405" i="4"/>
  <c r="R404" i="4"/>
  <c r="S404" i="4" s="1"/>
  <c r="P404" i="4"/>
  <c r="R403" i="4"/>
  <c r="S403" i="4" s="1"/>
  <c r="P403" i="4"/>
  <c r="R402" i="4"/>
  <c r="S402" i="4" s="1"/>
  <c r="P402" i="4"/>
  <c r="R401" i="4"/>
  <c r="S401" i="4" s="1"/>
  <c r="P401" i="4"/>
  <c r="P400" i="4"/>
  <c r="Q399" i="4"/>
  <c r="R400" i="4" s="1"/>
  <c r="S400" i="4" s="1"/>
  <c r="M395" i="4"/>
  <c r="L395" i="4"/>
  <c r="N395" i="4" s="1"/>
  <c r="R388" i="4"/>
  <c r="S388" i="4" s="1"/>
  <c r="P388" i="4"/>
  <c r="R387" i="4"/>
  <c r="S387" i="4" s="1"/>
  <c r="P387" i="4"/>
  <c r="R386" i="4"/>
  <c r="S386" i="4" s="1"/>
  <c r="P386" i="4"/>
  <c r="R385" i="4"/>
  <c r="S385" i="4" s="1"/>
  <c r="P385" i="4"/>
  <c r="R384" i="4"/>
  <c r="S384" i="4" s="1"/>
  <c r="P384" i="4"/>
  <c r="R383" i="4"/>
  <c r="S383" i="4" s="1"/>
  <c r="P383" i="4"/>
  <c r="P382" i="4"/>
  <c r="Q381" i="4"/>
  <c r="R382" i="4" s="1"/>
  <c r="S382" i="4" s="1"/>
  <c r="M377" i="4"/>
  <c r="L377" i="4"/>
  <c r="N377" i="4" s="1"/>
  <c r="R369" i="4"/>
  <c r="S369" i="4" s="1"/>
  <c r="P369" i="4"/>
  <c r="R368" i="4"/>
  <c r="S368" i="4" s="1"/>
  <c r="P368" i="4"/>
  <c r="R367" i="4"/>
  <c r="S367" i="4" s="1"/>
  <c r="P367" i="4"/>
  <c r="R366" i="4"/>
  <c r="S366" i="4" s="1"/>
  <c r="P366" i="4"/>
  <c r="R365" i="4"/>
  <c r="S365" i="4" s="1"/>
  <c r="P365" i="4"/>
  <c r="R364" i="4"/>
  <c r="S364" i="4" s="1"/>
  <c r="P364" i="4"/>
  <c r="P363" i="4"/>
  <c r="Q362" i="4"/>
  <c r="R363" i="4" s="1"/>
  <c r="S363" i="4" s="1"/>
  <c r="M358" i="4"/>
  <c r="L358" i="4"/>
  <c r="N358" i="4" s="1"/>
  <c r="R349" i="4"/>
  <c r="S349" i="4" s="1"/>
  <c r="P349" i="4"/>
  <c r="R348" i="4"/>
  <c r="S348" i="4" s="1"/>
  <c r="P348" i="4"/>
  <c r="R347" i="4"/>
  <c r="S347" i="4" s="1"/>
  <c r="P347" i="4"/>
  <c r="R346" i="4"/>
  <c r="S346" i="4" s="1"/>
  <c r="P346" i="4"/>
  <c r="R345" i="4"/>
  <c r="S345" i="4" s="1"/>
  <c r="P345" i="4"/>
  <c r="R344" i="4"/>
  <c r="S344" i="4" s="1"/>
  <c r="P344" i="4"/>
  <c r="P343" i="4"/>
  <c r="AQ19" i="4" s="1"/>
  <c r="Q342" i="4"/>
  <c r="M338" i="4"/>
  <c r="L338" i="4"/>
  <c r="N338" i="4" s="1"/>
  <c r="R331" i="4"/>
  <c r="S331" i="4" s="1"/>
  <c r="P331" i="4"/>
  <c r="R330" i="4"/>
  <c r="S330" i="4" s="1"/>
  <c r="P330" i="4"/>
  <c r="R329" i="4"/>
  <c r="S329" i="4" s="1"/>
  <c r="P329" i="4"/>
  <c r="R328" i="4"/>
  <c r="S328" i="4" s="1"/>
  <c r="P328" i="4"/>
  <c r="R327" i="4"/>
  <c r="S327" i="4" s="1"/>
  <c r="P327" i="4"/>
  <c r="R326" i="4"/>
  <c r="S326" i="4" s="1"/>
  <c r="AP70" i="4" s="1"/>
  <c r="P326" i="4"/>
  <c r="AP20" i="4" s="1"/>
  <c r="P325" i="4"/>
  <c r="AP19" i="4" s="1"/>
  <c r="Q324" i="4"/>
  <c r="R325" i="4" s="1"/>
  <c r="AP42" i="4" s="1"/>
  <c r="M320" i="4"/>
  <c r="L320" i="4"/>
  <c r="N320" i="4" s="1"/>
  <c r="R312" i="4"/>
  <c r="S312" i="4" s="1"/>
  <c r="P312" i="4"/>
  <c r="R311" i="4"/>
  <c r="S311" i="4" s="1"/>
  <c r="P311" i="4"/>
  <c r="R310" i="4"/>
  <c r="S310" i="4" s="1"/>
  <c r="P310" i="4"/>
  <c r="R309" i="4"/>
  <c r="S309" i="4" s="1"/>
  <c r="P309" i="4"/>
  <c r="R308" i="4"/>
  <c r="P308" i="4"/>
  <c r="AO21" i="4" s="1"/>
  <c r="R307" i="4"/>
  <c r="P307" i="4"/>
  <c r="AO20" i="4" s="1"/>
  <c r="P306" i="4"/>
  <c r="Q305" i="4"/>
  <c r="R306" i="4" s="1"/>
  <c r="M300" i="4"/>
  <c r="L300" i="4"/>
  <c r="N300" i="4" s="1"/>
  <c r="O300" i="4" s="1"/>
  <c r="R290" i="4"/>
  <c r="S290" i="4" s="1"/>
  <c r="P290" i="4"/>
  <c r="R289" i="4"/>
  <c r="S289" i="4" s="1"/>
  <c r="P289" i="4"/>
  <c r="R288" i="4"/>
  <c r="S288" i="4" s="1"/>
  <c r="P288" i="4"/>
  <c r="R287" i="4"/>
  <c r="S287" i="4" s="1"/>
  <c r="AN72" i="4" s="1"/>
  <c r="P287" i="4"/>
  <c r="AN22" i="4" s="1"/>
  <c r="R286" i="4"/>
  <c r="S286" i="4" s="1"/>
  <c r="P286" i="4"/>
  <c r="AN21" i="4" s="1"/>
  <c r="R285" i="4"/>
  <c r="S285" i="4" s="1"/>
  <c r="AN70" i="4" s="1"/>
  <c r="P285" i="4"/>
  <c r="AN20" i="4" s="1"/>
  <c r="P284" i="4"/>
  <c r="AN19" i="4" s="1"/>
  <c r="AO283" i="4"/>
  <c r="AP284" i="4" s="1"/>
  <c r="AQ284" i="4" s="1"/>
  <c r="Q283" i="4"/>
  <c r="AN82" i="4" s="1"/>
  <c r="M279" i="4"/>
  <c r="L279" i="4"/>
  <c r="N279" i="4" s="1"/>
  <c r="R270" i="4"/>
  <c r="S270" i="4" s="1"/>
  <c r="P270" i="4"/>
  <c r="R269" i="4"/>
  <c r="S269" i="4" s="1"/>
  <c r="P269" i="4"/>
  <c r="R268" i="4"/>
  <c r="AM46" i="4" s="1"/>
  <c r="P268" i="4"/>
  <c r="AM23" i="4" s="1"/>
  <c r="R267" i="4"/>
  <c r="S267" i="4" s="1"/>
  <c r="AM72" i="4" s="1"/>
  <c r="P267" i="4"/>
  <c r="AM22" i="4" s="1"/>
  <c r="R266" i="4"/>
  <c r="S266" i="4" s="1"/>
  <c r="AM71" i="4" s="1"/>
  <c r="P266" i="4"/>
  <c r="AM21" i="4" s="1"/>
  <c r="R265" i="4"/>
  <c r="S265" i="4" s="1"/>
  <c r="AM70" i="4" s="1"/>
  <c r="P265" i="4"/>
  <c r="AM20" i="4" s="1"/>
  <c r="P264" i="4"/>
  <c r="AM19" i="4" s="1"/>
  <c r="Q263" i="4"/>
  <c r="M259" i="4"/>
  <c r="U30" i="4" s="1"/>
  <c r="L259" i="4"/>
  <c r="N259" i="4" s="1"/>
  <c r="R252" i="4"/>
  <c r="S252" i="4" s="1"/>
  <c r="P252" i="4"/>
  <c r="R251" i="4"/>
  <c r="S251" i="4" s="1"/>
  <c r="AL74" i="4" s="1"/>
  <c r="P251" i="4"/>
  <c r="AL24" i="4" s="1"/>
  <c r="R250" i="4"/>
  <c r="S250" i="4" s="1"/>
  <c r="AL73" i="4" s="1"/>
  <c r="P250" i="4"/>
  <c r="AL23" i="4" s="1"/>
  <c r="R249" i="4"/>
  <c r="S249" i="4" s="1"/>
  <c r="AL72" i="4" s="1"/>
  <c r="P249" i="4"/>
  <c r="AL22" i="4" s="1"/>
  <c r="R248" i="4"/>
  <c r="P248" i="4"/>
  <c r="AL21" i="4" s="1"/>
  <c r="R247" i="4"/>
  <c r="P247" i="4"/>
  <c r="AL20" i="4" s="1"/>
  <c r="P246" i="4"/>
  <c r="AL19" i="4" s="1"/>
  <c r="Q245" i="4"/>
  <c r="M241" i="4"/>
  <c r="U29" i="4" s="1"/>
  <c r="L241" i="4"/>
  <c r="N241" i="4" s="1"/>
  <c r="R234" i="4"/>
  <c r="S234" i="4" s="1"/>
  <c r="AK75" i="4" s="1"/>
  <c r="P234" i="4"/>
  <c r="AK25" i="4" s="1"/>
  <c r="R233" i="4"/>
  <c r="S233" i="4" s="1"/>
  <c r="AK74" i="4" s="1"/>
  <c r="P233" i="4"/>
  <c r="AK24" i="4" s="1"/>
  <c r="R232" i="4"/>
  <c r="P232" i="4"/>
  <c r="AK23" i="4" s="1"/>
  <c r="R231" i="4"/>
  <c r="AK45" i="4" s="1"/>
  <c r="P231" i="4"/>
  <c r="AK22" i="4" s="1"/>
  <c r="R230" i="4"/>
  <c r="S230" i="4" s="1"/>
  <c r="AK71" i="4" s="1"/>
  <c r="P230" i="4"/>
  <c r="AK21" i="4" s="1"/>
  <c r="R229" i="4"/>
  <c r="S229" i="4" s="1"/>
  <c r="AK70" i="4" s="1"/>
  <c r="P229" i="4"/>
  <c r="AK20" i="4" s="1"/>
  <c r="P228" i="4"/>
  <c r="AK19" i="4" s="1"/>
  <c r="Q227" i="4"/>
  <c r="M223" i="4"/>
  <c r="U28" i="4" s="1"/>
  <c r="L223" i="4"/>
  <c r="N223" i="4" s="1"/>
  <c r="R215" i="4"/>
  <c r="P215" i="4"/>
  <c r="AJ25" i="4" s="1"/>
  <c r="R214" i="4"/>
  <c r="AJ47" i="4" s="1"/>
  <c r="P214" i="4"/>
  <c r="AJ24" i="4" s="1"/>
  <c r="R213" i="4"/>
  <c r="S213" i="4" s="1"/>
  <c r="AJ73" i="4" s="1"/>
  <c r="P213" i="4"/>
  <c r="AJ23" i="4" s="1"/>
  <c r="R212" i="4"/>
  <c r="S212" i="4" s="1"/>
  <c r="AJ72" i="4" s="1"/>
  <c r="P212" i="4"/>
  <c r="AJ22" i="4" s="1"/>
  <c r="R211" i="4"/>
  <c r="S211" i="4" s="1"/>
  <c r="AJ71" i="4" s="1"/>
  <c r="P211" i="4"/>
  <c r="AJ21" i="4" s="1"/>
  <c r="R210" i="4"/>
  <c r="P210" i="4"/>
  <c r="AJ20" i="4" s="1"/>
  <c r="P209" i="4"/>
  <c r="AJ19" i="4" s="1"/>
  <c r="Q208" i="4"/>
  <c r="R209" i="4" s="1"/>
  <c r="M204" i="4"/>
  <c r="U27" i="4" s="1"/>
  <c r="L204" i="4"/>
  <c r="N204" i="4" s="1"/>
  <c r="R197" i="4"/>
  <c r="S197" i="4" s="1"/>
  <c r="R196" i="4"/>
  <c r="S196" i="4" s="1"/>
  <c r="AI75" i="4" s="1"/>
  <c r="P196" i="4"/>
  <c r="AI25" i="4" s="1"/>
  <c r="R195" i="4"/>
  <c r="S195" i="4" s="1"/>
  <c r="AI74" i="4" s="1"/>
  <c r="P195" i="4"/>
  <c r="AI24" i="4" s="1"/>
  <c r="R194" i="4"/>
  <c r="S194" i="4" s="1"/>
  <c r="AI73" i="4" s="1"/>
  <c r="P194" i="4"/>
  <c r="AI23" i="4" s="1"/>
  <c r="R193" i="4"/>
  <c r="S193" i="4" s="1"/>
  <c r="AI72" i="4" s="1"/>
  <c r="P193" i="4"/>
  <c r="AI22" i="4" s="1"/>
  <c r="R192" i="4"/>
  <c r="P192" i="4"/>
  <c r="AI21" i="4" s="1"/>
  <c r="R191" i="4"/>
  <c r="S191" i="4" s="1"/>
  <c r="AI70" i="4" s="1"/>
  <c r="P191" i="4"/>
  <c r="AI20" i="4" s="1"/>
  <c r="P190" i="4"/>
  <c r="Q189" i="4"/>
  <c r="M181" i="4"/>
  <c r="U26" i="4" s="1"/>
  <c r="L181" i="4"/>
  <c r="N181" i="4" s="1"/>
  <c r="R176" i="4"/>
  <c r="S176" i="4" s="1"/>
  <c r="R175" i="4"/>
  <c r="P175" i="4"/>
  <c r="AH25" i="4" s="1"/>
  <c r="R174" i="4"/>
  <c r="S174" i="4" s="1"/>
  <c r="AH74" i="4" s="1"/>
  <c r="P174" i="4"/>
  <c r="AH24" i="4" s="1"/>
  <c r="R173" i="4"/>
  <c r="S173" i="4" s="1"/>
  <c r="AH73" i="4" s="1"/>
  <c r="P173" i="4"/>
  <c r="AH23" i="4" s="1"/>
  <c r="R172" i="4"/>
  <c r="S172" i="4" s="1"/>
  <c r="AH72" i="4" s="1"/>
  <c r="P172" i="4"/>
  <c r="AH22" i="4" s="1"/>
  <c r="R171" i="4"/>
  <c r="S171" i="4" s="1"/>
  <c r="AH71" i="4" s="1"/>
  <c r="P171" i="4"/>
  <c r="AH21" i="4" s="1"/>
  <c r="R170" i="4"/>
  <c r="S170" i="4" s="1"/>
  <c r="AH70" i="4" s="1"/>
  <c r="P170" i="4"/>
  <c r="AH20" i="4" s="1"/>
  <c r="P169" i="4"/>
  <c r="AH19" i="4" s="1"/>
  <c r="Q168" i="4"/>
  <c r="R169" i="4" s="1"/>
  <c r="R162" i="4"/>
  <c r="Q162" i="4"/>
  <c r="H162" i="4"/>
  <c r="M159" i="4"/>
  <c r="U25" i="4" s="1"/>
  <c r="L159" i="4"/>
  <c r="R154" i="4"/>
  <c r="S154" i="4" s="1"/>
  <c r="P154" i="4"/>
  <c r="AG26" i="4" s="1"/>
  <c r="R153" i="4"/>
  <c r="S153" i="4" s="1"/>
  <c r="AG75" i="4" s="1"/>
  <c r="P153" i="4"/>
  <c r="AG25" i="4" s="1"/>
  <c r="R152" i="4"/>
  <c r="AG47" i="4" s="1"/>
  <c r="P152" i="4"/>
  <c r="AG24" i="4" s="1"/>
  <c r="R151" i="4"/>
  <c r="S151" i="4" s="1"/>
  <c r="AG73" i="4" s="1"/>
  <c r="P151" i="4"/>
  <c r="AG23" i="4" s="1"/>
  <c r="R150" i="4"/>
  <c r="P150" i="4"/>
  <c r="R149" i="4"/>
  <c r="S149" i="4" s="1"/>
  <c r="AG71" i="4" s="1"/>
  <c r="P149" i="4"/>
  <c r="AG21" i="4" s="1"/>
  <c r="R148" i="4"/>
  <c r="S148" i="4" s="1"/>
  <c r="AG70" i="4" s="1"/>
  <c r="P148" i="4"/>
  <c r="AG20" i="4" s="1"/>
  <c r="P147" i="4"/>
  <c r="AG19" i="4" s="1"/>
  <c r="Q146" i="4"/>
  <c r="AG82" i="4" s="1"/>
  <c r="H140" i="4"/>
  <c r="M137" i="4"/>
  <c r="U24" i="4" s="1"/>
  <c r="L137" i="4"/>
  <c r="G141" i="4" s="1"/>
  <c r="R133" i="4"/>
  <c r="S133" i="4" s="1"/>
  <c r="P133" i="4"/>
  <c r="R132" i="4"/>
  <c r="S132" i="4" s="1"/>
  <c r="P132" i="4"/>
  <c r="AF26" i="4" s="1"/>
  <c r="R131" i="4"/>
  <c r="AF48" i="4" s="1"/>
  <c r="P131" i="4"/>
  <c r="AF25" i="4" s="1"/>
  <c r="R130" i="4"/>
  <c r="AF47" i="4" s="1"/>
  <c r="P130" i="4"/>
  <c r="AF24" i="4" s="1"/>
  <c r="R129" i="4"/>
  <c r="S129" i="4" s="1"/>
  <c r="AF73" i="4" s="1"/>
  <c r="P129" i="4"/>
  <c r="AF23" i="4" s="1"/>
  <c r="R128" i="4"/>
  <c r="S128" i="4" s="1"/>
  <c r="AF72" i="4" s="1"/>
  <c r="P128" i="4"/>
  <c r="AF22" i="4" s="1"/>
  <c r="R127" i="4"/>
  <c r="AF44" i="4" s="1"/>
  <c r="P127" i="4"/>
  <c r="AF21" i="4" s="1"/>
  <c r="R126" i="4"/>
  <c r="S126" i="4" s="1"/>
  <c r="AF70" i="4" s="1"/>
  <c r="P126" i="4"/>
  <c r="AF20" i="4" s="1"/>
  <c r="P125" i="4"/>
  <c r="AF19" i="4" s="1"/>
  <c r="Q124" i="4"/>
  <c r="R125" i="4" s="1"/>
  <c r="R115" i="4"/>
  <c r="S115" i="4" s="1"/>
  <c r="M115" i="4"/>
  <c r="U23" i="4" s="1"/>
  <c r="L115" i="4"/>
  <c r="N115" i="4" s="1"/>
  <c r="R109" i="4"/>
  <c r="S109" i="4" s="1"/>
  <c r="R108" i="4"/>
  <c r="S108" i="4" s="1"/>
  <c r="P108" i="4"/>
  <c r="R107" i="4"/>
  <c r="S107" i="4" s="1"/>
  <c r="P107" i="4"/>
  <c r="AE26" i="4" s="1"/>
  <c r="R106" i="4"/>
  <c r="S106" i="4" s="1"/>
  <c r="AE75" i="4" s="1"/>
  <c r="P106" i="4"/>
  <c r="AE25" i="4" s="1"/>
  <c r="R105" i="4"/>
  <c r="S105" i="4" s="1"/>
  <c r="AE74" i="4" s="1"/>
  <c r="P105" i="4"/>
  <c r="AE24" i="4" s="1"/>
  <c r="R104" i="4"/>
  <c r="S104" i="4" s="1"/>
  <c r="AE73" i="4" s="1"/>
  <c r="P104" i="4"/>
  <c r="AE23" i="4" s="1"/>
  <c r="R103" i="4"/>
  <c r="P103" i="4"/>
  <c r="AE22" i="4" s="1"/>
  <c r="R102" i="4"/>
  <c r="S102" i="4" s="1"/>
  <c r="AE71" i="4" s="1"/>
  <c r="P102" i="4"/>
  <c r="AE21" i="4" s="1"/>
  <c r="R101" i="4"/>
  <c r="S101" i="4" s="1"/>
  <c r="AE70" i="4" s="1"/>
  <c r="P101" i="4"/>
  <c r="AE20" i="4" s="1"/>
  <c r="P100" i="4"/>
  <c r="AE19" i="4" s="1"/>
  <c r="Q99" i="4"/>
  <c r="AE82" i="4" s="1"/>
  <c r="M88" i="4"/>
  <c r="U22" i="4" s="1"/>
  <c r="L88" i="4"/>
  <c r="R84" i="4"/>
  <c r="S84" i="4" s="1"/>
  <c r="R83" i="4"/>
  <c r="S83" i="4" s="1"/>
  <c r="AO82" i="4"/>
  <c r="R82" i="4"/>
  <c r="S82" i="4" s="1"/>
  <c r="P82" i="4"/>
  <c r="R81" i="4"/>
  <c r="S81" i="4" s="1"/>
  <c r="P81" i="4"/>
  <c r="AD26" i="4" s="1"/>
  <c r="R80" i="4"/>
  <c r="S80" i="4" s="1"/>
  <c r="AD75" i="4" s="1"/>
  <c r="P80" i="4"/>
  <c r="AD25" i="4" s="1"/>
  <c r="R79" i="4"/>
  <c r="S79" i="4" s="1"/>
  <c r="AD74" i="4" s="1"/>
  <c r="P79" i="4"/>
  <c r="AD24" i="4" s="1"/>
  <c r="R78" i="4"/>
  <c r="P78" i="4"/>
  <c r="AD23" i="4" s="1"/>
  <c r="R77" i="4"/>
  <c r="S77" i="4" s="1"/>
  <c r="AD72" i="4" s="1"/>
  <c r="P77" i="4"/>
  <c r="AD22" i="4" s="1"/>
  <c r="R76" i="4"/>
  <c r="S76" i="4" s="1"/>
  <c r="AD71" i="4" s="1"/>
  <c r="P76" i="4"/>
  <c r="AD21" i="4" s="1"/>
  <c r="R75" i="4"/>
  <c r="S75" i="4" s="1"/>
  <c r="AD70" i="4" s="1"/>
  <c r="P75" i="4"/>
  <c r="AD20" i="4" s="1"/>
  <c r="P74" i="4"/>
  <c r="AD19" i="4" s="1"/>
  <c r="Q73" i="4"/>
  <c r="AD82" i="4" s="1"/>
  <c r="AN71" i="4"/>
  <c r="M62" i="4"/>
  <c r="U21" i="4" s="1"/>
  <c r="L62" i="4"/>
  <c r="G68" i="4" s="1"/>
  <c r="R55" i="4"/>
  <c r="S55" i="4" s="1"/>
  <c r="R54" i="4"/>
  <c r="S54" i="4" s="1"/>
  <c r="R53" i="4"/>
  <c r="S53" i="4" s="1"/>
  <c r="P53" i="4"/>
  <c r="R52" i="4"/>
  <c r="S52" i="4" s="1"/>
  <c r="P52" i="4"/>
  <c r="AC26" i="4" s="1"/>
  <c r="R51" i="4"/>
  <c r="S51" i="4" s="1"/>
  <c r="AC75" i="4" s="1"/>
  <c r="P51" i="4"/>
  <c r="AC25" i="4" s="1"/>
  <c r="R50" i="4"/>
  <c r="P50" i="4"/>
  <c r="AC24" i="4" s="1"/>
  <c r="R49" i="4"/>
  <c r="P49" i="4"/>
  <c r="AC23" i="4" s="1"/>
  <c r="R48" i="4"/>
  <c r="AC45" i="4" s="1"/>
  <c r="P48" i="4"/>
  <c r="AC22" i="4" s="1"/>
  <c r="R47" i="4"/>
  <c r="AC44" i="4" s="1"/>
  <c r="P47" i="4"/>
  <c r="AC21" i="4" s="1"/>
  <c r="AH46" i="4"/>
  <c r="R46" i="4"/>
  <c r="AC43" i="4" s="1"/>
  <c r="P46" i="4"/>
  <c r="AC20" i="4" s="1"/>
  <c r="P45" i="4"/>
  <c r="AC19" i="4" s="1"/>
  <c r="AN44" i="4"/>
  <c r="Q44" i="4"/>
  <c r="AF43" i="4"/>
  <c r="M33" i="4"/>
  <c r="U20" i="4" s="1"/>
  <c r="L33" i="4"/>
  <c r="H36" i="4" s="1"/>
  <c r="R29" i="4"/>
  <c r="S29" i="4" s="1"/>
  <c r="R28" i="4"/>
  <c r="S28" i="4" s="1"/>
  <c r="R27" i="4"/>
  <c r="S27" i="4" s="1"/>
  <c r="P27" i="4"/>
  <c r="AJ26" i="4"/>
  <c r="AI26" i="4"/>
  <c r="AH26" i="4"/>
  <c r="AB26" i="4"/>
  <c r="R26" i="4"/>
  <c r="S26" i="4" s="1"/>
  <c r="P26" i="4"/>
  <c r="AB25" i="4"/>
  <c r="R25" i="4"/>
  <c r="P25" i="4"/>
  <c r="AB24" i="4"/>
  <c r="R24" i="4"/>
  <c r="S24" i="4" s="1"/>
  <c r="AB74" i="4" s="1"/>
  <c r="P24" i="4"/>
  <c r="AB23" i="4"/>
  <c r="R23" i="4"/>
  <c r="AB46" i="4" s="1"/>
  <c r="P23" i="4"/>
  <c r="AG22" i="4"/>
  <c r="AB22" i="4"/>
  <c r="R22" i="4"/>
  <c r="P22" i="4"/>
  <c r="AB21" i="4"/>
  <c r="R21" i="4"/>
  <c r="S21" i="4" s="1"/>
  <c r="AB71" i="4" s="1"/>
  <c r="P21" i="4"/>
  <c r="AB20" i="4"/>
  <c r="R20" i="4"/>
  <c r="AB43" i="4" s="1"/>
  <c r="P20" i="4"/>
  <c r="AO19" i="4"/>
  <c r="AI19" i="4"/>
  <c r="AB19" i="4"/>
  <c r="P19" i="4"/>
  <c r="Q18" i="4"/>
  <c r="R19" i="4" s="1"/>
  <c r="AB763" i="3"/>
  <c r="AC762" i="3"/>
  <c r="AC763" i="3" s="1"/>
  <c r="AD756" i="3"/>
  <c r="AC756" i="3"/>
  <c r="AA756" i="3"/>
  <c r="AD755" i="3"/>
  <c r="AC755" i="3"/>
  <c r="AA755" i="3"/>
  <c r="AC754" i="3"/>
  <c r="AD754" i="3" s="1"/>
  <c r="AA754" i="3"/>
  <c r="AC753" i="3"/>
  <c r="AD753" i="3" s="1"/>
  <c r="AA753" i="3"/>
  <c r="AC752" i="3"/>
  <c r="AD752" i="3" s="1"/>
  <c r="AA752" i="3"/>
  <c r="AC751" i="3"/>
  <c r="AD751" i="3" s="1"/>
  <c r="AA751" i="3"/>
  <c r="AC750" i="3"/>
  <c r="AD750" i="3" s="1"/>
  <c r="AA750" i="3"/>
  <c r="AA749" i="3"/>
  <c r="AB748" i="3"/>
  <c r="AE750" i="3" s="1"/>
  <c r="AB740" i="3"/>
  <c r="AC739" i="3"/>
  <c r="AC740" i="3" s="1"/>
  <c r="AC733" i="3"/>
  <c r="AD733" i="3" s="1"/>
  <c r="AA733" i="3"/>
  <c r="AC732" i="3"/>
  <c r="AD732" i="3" s="1"/>
  <c r="AA732" i="3"/>
  <c r="AC731" i="3"/>
  <c r="AD731" i="3" s="1"/>
  <c r="AA731" i="3"/>
  <c r="AC730" i="3"/>
  <c r="AD730" i="3" s="1"/>
  <c r="AA730" i="3"/>
  <c r="AC729" i="3"/>
  <c r="AD729" i="3" s="1"/>
  <c r="AA729" i="3"/>
  <c r="AC728" i="3"/>
  <c r="AD728" i="3" s="1"/>
  <c r="AA728" i="3"/>
  <c r="AC727" i="3"/>
  <c r="AD727" i="3" s="1"/>
  <c r="AA727" i="3"/>
  <c r="AA726" i="3"/>
  <c r="AB725" i="3"/>
  <c r="AB717" i="3"/>
  <c r="AC717" i="3"/>
  <c r="AC710" i="3"/>
  <c r="AD710" i="3" s="1"/>
  <c r="AA710" i="3"/>
  <c r="AC709" i="3"/>
  <c r="AD709" i="3" s="1"/>
  <c r="AA709" i="3"/>
  <c r="AC708" i="3"/>
  <c r="AD708" i="3" s="1"/>
  <c r="AA708" i="3"/>
  <c r="AC707" i="3"/>
  <c r="AD707" i="3" s="1"/>
  <c r="AA707" i="3"/>
  <c r="AC706" i="3"/>
  <c r="AD706" i="3" s="1"/>
  <c r="AA706" i="3"/>
  <c r="AC705" i="3"/>
  <c r="AD705" i="3" s="1"/>
  <c r="AA705" i="3"/>
  <c r="AC704" i="3"/>
  <c r="AD704" i="3" s="1"/>
  <c r="AA704" i="3"/>
  <c r="AA703" i="3"/>
  <c r="AB702" i="3"/>
  <c r="AB694" i="3"/>
  <c r="AC694" i="3"/>
  <c r="AC687" i="3"/>
  <c r="AD687" i="3" s="1"/>
  <c r="AA687" i="3"/>
  <c r="AC686" i="3"/>
  <c r="AD686" i="3" s="1"/>
  <c r="AA686" i="3"/>
  <c r="AC685" i="3"/>
  <c r="AD685" i="3" s="1"/>
  <c r="AA685" i="3"/>
  <c r="AC684" i="3"/>
  <c r="AD684" i="3" s="1"/>
  <c r="AA684" i="3"/>
  <c r="AC683" i="3"/>
  <c r="AD683" i="3" s="1"/>
  <c r="AA683" i="3"/>
  <c r="AC682" i="3"/>
  <c r="AD682" i="3" s="1"/>
  <c r="AA682" i="3"/>
  <c r="AC681" i="3"/>
  <c r="AD681" i="3" s="1"/>
  <c r="AA681" i="3"/>
  <c r="AA680" i="3"/>
  <c r="AB679" i="3"/>
  <c r="AB671" i="3"/>
  <c r="AC671" i="3"/>
  <c r="AC664" i="3"/>
  <c r="AD664" i="3" s="1"/>
  <c r="AA664" i="3"/>
  <c r="AC663" i="3"/>
  <c r="AD663" i="3" s="1"/>
  <c r="AA663" i="3"/>
  <c r="AC662" i="3"/>
  <c r="AD662" i="3" s="1"/>
  <c r="AA662" i="3"/>
  <c r="AC661" i="3"/>
  <c r="AD661" i="3" s="1"/>
  <c r="AA661" i="3"/>
  <c r="AC660" i="3"/>
  <c r="AD660" i="3" s="1"/>
  <c r="AA660" i="3"/>
  <c r="AC659" i="3"/>
  <c r="AD659" i="3" s="1"/>
  <c r="AA659" i="3"/>
  <c r="AC658" i="3"/>
  <c r="AD658" i="3" s="1"/>
  <c r="AA658" i="3"/>
  <c r="AA657" i="3"/>
  <c r="AB656" i="3"/>
  <c r="W650" i="3"/>
  <c r="AB648" i="3"/>
  <c r="AC641" i="3"/>
  <c r="AD641" i="3" s="1"/>
  <c r="AA641" i="3"/>
  <c r="AC640" i="3"/>
  <c r="AD640" i="3" s="1"/>
  <c r="AA640" i="3"/>
  <c r="AC639" i="3"/>
  <c r="AD639" i="3" s="1"/>
  <c r="AA639" i="3"/>
  <c r="AC638" i="3"/>
  <c r="AD638" i="3" s="1"/>
  <c r="AA638" i="3"/>
  <c r="AC637" i="3"/>
  <c r="AD637" i="3" s="1"/>
  <c r="AA637" i="3"/>
  <c r="AC636" i="3"/>
  <c r="AD636" i="3" s="1"/>
  <c r="AA636" i="3"/>
  <c r="AC635" i="3"/>
  <c r="AD635" i="3" s="1"/>
  <c r="AA635" i="3"/>
  <c r="AA634" i="3"/>
  <c r="AB633" i="3"/>
  <c r="AE635" i="3" s="1"/>
  <c r="X627" i="3"/>
  <c r="W627" i="3"/>
  <c r="AC624" i="3" s="1"/>
  <c r="AC625" i="3" s="1"/>
  <c r="AB625" i="3"/>
  <c r="AC618" i="3"/>
  <c r="AD618" i="3" s="1"/>
  <c r="AA618" i="3"/>
  <c r="AC617" i="3"/>
  <c r="AD617" i="3" s="1"/>
  <c r="AA617" i="3"/>
  <c r="AC616" i="3"/>
  <c r="AD616" i="3" s="1"/>
  <c r="AA616" i="3"/>
  <c r="AC615" i="3"/>
  <c r="AD615" i="3" s="1"/>
  <c r="AA615" i="3"/>
  <c r="AC614" i="3"/>
  <c r="AD614" i="3" s="1"/>
  <c r="AA614" i="3"/>
  <c r="AC613" i="3"/>
  <c r="AD613" i="3" s="1"/>
  <c r="AA613" i="3"/>
  <c r="AC612" i="3"/>
  <c r="AD612" i="3" s="1"/>
  <c r="AA612" i="3"/>
  <c r="AA611" i="3"/>
  <c r="AB610" i="3"/>
  <c r="V612" i="3" s="1"/>
  <c r="X604" i="3"/>
  <c r="W604" i="3"/>
  <c r="AB602" i="3"/>
  <c r="AC595" i="3"/>
  <c r="AD595" i="3" s="1"/>
  <c r="AA595" i="3"/>
  <c r="AC594" i="3"/>
  <c r="AD594" i="3" s="1"/>
  <c r="AA594" i="3"/>
  <c r="AC593" i="3"/>
  <c r="AD593" i="3" s="1"/>
  <c r="AA593" i="3"/>
  <c r="AC592" i="3"/>
  <c r="AD592" i="3" s="1"/>
  <c r="AA592" i="3"/>
  <c r="AC591" i="3"/>
  <c r="AD591" i="3" s="1"/>
  <c r="AA591" i="3"/>
  <c r="AC590" i="3"/>
  <c r="AD590" i="3" s="1"/>
  <c r="AA590" i="3"/>
  <c r="AC589" i="3"/>
  <c r="AD589" i="3" s="1"/>
  <c r="AA589" i="3"/>
  <c r="AA588" i="3"/>
  <c r="AB587" i="3"/>
  <c r="AC588" i="3" s="1"/>
  <c r="AD588" i="3" s="1"/>
  <c r="X581" i="3"/>
  <c r="W581" i="3"/>
  <c r="Y581" i="3" s="1"/>
  <c r="AB579" i="3"/>
  <c r="AC572" i="3"/>
  <c r="AD572" i="3" s="1"/>
  <c r="AA572" i="3"/>
  <c r="AC571" i="3"/>
  <c r="AD571" i="3" s="1"/>
  <c r="AA571" i="3"/>
  <c r="AC570" i="3"/>
  <c r="AD570" i="3" s="1"/>
  <c r="AA570" i="3"/>
  <c r="AC569" i="3"/>
  <c r="AD569" i="3" s="1"/>
  <c r="AA569" i="3"/>
  <c r="AC568" i="3"/>
  <c r="AD568" i="3" s="1"/>
  <c r="AA568" i="3"/>
  <c r="AC567" i="3"/>
  <c r="AD567" i="3" s="1"/>
  <c r="AA567" i="3"/>
  <c r="AC566" i="3"/>
  <c r="AD566" i="3" s="1"/>
  <c r="AA566" i="3"/>
  <c r="AA565" i="3"/>
  <c r="AB564" i="3"/>
  <c r="X558" i="3"/>
  <c r="W558" i="3"/>
  <c r="Y558" i="3" s="1"/>
  <c r="AB556" i="3"/>
  <c r="AC549" i="3"/>
  <c r="AD549" i="3" s="1"/>
  <c r="AA549" i="3"/>
  <c r="AC548" i="3"/>
  <c r="AD548" i="3" s="1"/>
  <c r="AA548" i="3"/>
  <c r="AC547" i="3"/>
  <c r="AD547" i="3" s="1"/>
  <c r="AA547" i="3"/>
  <c r="AC546" i="3"/>
  <c r="AD546" i="3" s="1"/>
  <c r="AA546" i="3"/>
  <c r="AC545" i="3"/>
  <c r="AD545" i="3" s="1"/>
  <c r="AA545" i="3"/>
  <c r="AC544" i="3"/>
  <c r="AD544" i="3" s="1"/>
  <c r="AA544" i="3"/>
  <c r="AC543" i="3"/>
  <c r="AD543" i="3" s="1"/>
  <c r="AA543" i="3"/>
  <c r="AA542" i="3"/>
  <c r="AB541" i="3"/>
  <c r="AE543" i="3" s="1"/>
  <c r="X535" i="3"/>
  <c r="W535" i="3"/>
  <c r="Y535" i="3" s="1"/>
  <c r="AB533" i="3"/>
  <c r="AC526" i="3"/>
  <c r="AD526" i="3" s="1"/>
  <c r="AA526" i="3"/>
  <c r="AC525" i="3"/>
  <c r="AD525" i="3" s="1"/>
  <c r="AA525" i="3"/>
  <c r="AC524" i="3"/>
  <c r="AD524" i="3" s="1"/>
  <c r="AA524" i="3"/>
  <c r="AC523" i="3"/>
  <c r="AD523" i="3" s="1"/>
  <c r="AA523" i="3"/>
  <c r="AC522" i="3"/>
  <c r="AD522" i="3" s="1"/>
  <c r="AA522" i="3"/>
  <c r="AC521" i="3"/>
  <c r="AD521" i="3" s="1"/>
  <c r="AA521" i="3"/>
  <c r="AC520" i="3"/>
  <c r="AD520" i="3" s="1"/>
  <c r="AA520" i="3"/>
  <c r="AA519" i="3"/>
  <c r="AB518" i="3"/>
  <c r="AE520" i="3" s="1"/>
  <c r="AB510" i="3"/>
  <c r="AC503" i="3"/>
  <c r="AD503" i="3" s="1"/>
  <c r="AA503" i="3"/>
  <c r="W503" i="3"/>
  <c r="W512" i="3" s="1"/>
  <c r="Y512" i="3" s="1"/>
  <c r="AC502" i="3"/>
  <c r="AD502" i="3" s="1"/>
  <c r="AA502" i="3"/>
  <c r="AC501" i="3"/>
  <c r="AD501" i="3" s="1"/>
  <c r="AA501" i="3"/>
  <c r="AC500" i="3"/>
  <c r="AD500" i="3" s="1"/>
  <c r="AA500" i="3"/>
  <c r="AC499" i="3"/>
  <c r="AD499" i="3" s="1"/>
  <c r="AA499" i="3"/>
  <c r="AC498" i="3"/>
  <c r="AD498" i="3" s="1"/>
  <c r="AA498" i="3"/>
  <c r="AC497" i="3"/>
  <c r="AD497" i="3" s="1"/>
  <c r="AA497" i="3"/>
  <c r="AA496" i="3"/>
  <c r="AB495" i="3"/>
  <c r="AE497" i="3" s="1"/>
  <c r="AB487" i="3"/>
  <c r="W481" i="3"/>
  <c r="AC480" i="3"/>
  <c r="AD480" i="3" s="1"/>
  <c r="AA480" i="3"/>
  <c r="W480" i="3"/>
  <c r="X489" i="3" s="1"/>
  <c r="AC479" i="3"/>
  <c r="AD479" i="3" s="1"/>
  <c r="AA479" i="3"/>
  <c r="AC478" i="3"/>
  <c r="AD478" i="3" s="1"/>
  <c r="AA478" i="3"/>
  <c r="AC477" i="3"/>
  <c r="AD477" i="3" s="1"/>
  <c r="AA477" i="3"/>
  <c r="AC476" i="3"/>
  <c r="AD476" i="3" s="1"/>
  <c r="AA476" i="3"/>
  <c r="AC475" i="3"/>
  <c r="AD475" i="3" s="1"/>
  <c r="AA475" i="3"/>
  <c r="AC474" i="3"/>
  <c r="AD474" i="3" s="1"/>
  <c r="AA474" i="3"/>
  <c r="AA473" i="3"/>
  <c r="AB472" i="3"/>
  <c r="AE474" i="3" s="1"/>
  <c r="W463" i="3"/>
  <c r="AF462" i="3"/>
  <c r="W462" i="3"/>
  <c r="W461" i="3"/>
  <c r="W460" i="3"/>
  <c r="W459" i="3"/>
  <c r="X464" i="3" s="1"/>
  <c r="AC457" i="3"/>
  <c r="AD457" i="3" s="1"/>
  <c r="AA457" i="3"/>
  <c r="AC456" i="3"/>
  <c r="AD456" i="3" s="1"/>
  <c r="AA456" i="3"/>
  <c r="AC455" i="3"/>
  <c r="AD455" i="3" s="1"/>
  <c r="AA455" i="3"/>
  <c r="AC454" i="3"/>
  <c r="AD454" i="3" s="1"/>
  <c r="AA454" i="3"/>
  <c r="AC453" i="3"/>
  <c r="AD453" i="3" s="1"/>
  <c r="AA453" i="3"/>
  <c r="AA452" i="3"/>
  <c r="AB451" i="3"/>
  <c r="AC452" i="3" s="1"/>
  <c r="AD452" i="3" s="1"/>
  <c r="AF447" i="3"/>
  <c r="W446" i="3"/>
  <c r="W442" i="3"/>
  <c r="AC440" i="3"/>
  <c r="AD440" i="3" s="1"/>
  <c r="AA440" i="3"/>
  <c r="AC439" i="3"/>
  <c r="AD439" i="3" s="1"/>
  <c r="AA439" i="3"/>
  <c r="AC438" i="3"/>
  <c r="AD438" i="3" s="1"/>
  <c r="AA438" i="3"/>
  <c r="AC437" i="3"/>
  <c r="AD437" i="3" s="1"/>
  <c r="AA437" i="3"/>
  <c r="AC436" i="3"/>
  <c r="AD436" i="3" s="1"/>
  <c r="AA436" i="3"/>
  <c r="AA435" i="3"/>
  <c r="AB434" i="3"/>
  <c r="AC435" i="3" s="1"/>
  <c r="AD435" i="3" s="1"/>
  <c r="W421" i="3"/>
  <c r="AF420" i="3"/>
  <c r="W420" i="3"/>
  <c r="W419" i="3"/>
  <c r="X425" i="3" s="1"/>
  <c r="AC418" i="3"/>
  <c r="AD418" i="3" s="1"/>
  <c r="AA418" i="3"/>
  <c r="AC417" i="3"/>
  <c r="AD417" i="3" s="1"/>
  <c r="AA417" i="3"/>
  <c r="AC416" i="3"/>
  <c r="AD416" i="3" s="1"/>
  <c r="AA416" i="3"/>
  <c r="AC415" i="3"/>
  <c r="AD415" i="3" s="1"/>
  <c r="AA415" i="3"/>
  <c r="AC414" i="3"/>
  <c r="AD414" i="3" s="1"/>
  <c r="AA414" i="3"/>
  <c r="AC413" i="3"/>
  <c r="AD413" i="3" s="1"/>
  <c r="AA413" i="3"/>
  <c r="AA412" i="3"/>
  <c r="AB411" i="3"/>
  <c r="AC412" i="3" s="1"/>
  <c r="AD412" i="3" s="1"/>
  <c r="AF406" i="3"/>
  <c r="W405" i="3"/>
  <c r="W404" i="3"/>
  <c r="AC402" i="3"/>
  <c r="AD402" i="3" s="1"/>
  <c r="AA402" i="3"/>
  <c r="AC401" i="3"/>
  <c r="AD401" i="3" s="1"/>
  <c r="AA401" i="3"/>
  <c r="AC400" i="3"/>
  <c r="AD400" i="3" s="1"/>
  <c r="AA400" i="3"/>
  <c r="AC399" i="3"/>
  <c r="AD399" i="3" s="1"/>
  <c r="AA399" i="3"/>
  <c r="AC398" i="3"/>
  <c r="AD398" i="3" s="1"/>
  <c r="AA398" i="3"/>
  <c r="AA397" i="3"/>
  <c r="AB396" i="3"/>
  <c r="BG78" i="3" s="1"/>
  <c r="W392" i="3"/>
  <c r="W391" i="3"/>
  <c r="W390" i="3"/>
  <c r="X393" i="3" s="1"/>
  <c r="AC388" i="3"/>
  <c r="AD388" i="3" s="1"/>
  <c r="AA388" i="3"/>
  <c r="AC387" i="3"/>
  <c r="AD387" i="3" s="1"/>
  <c r="AA387" i="3"/>
  <c r="AC386" i="3"/>
  <c r="AD386" i="3" s="1"/>
  <c r="AA386" i="3"/>
  <c r="AC385" i="3"/>
  <c r="AD385" i="3" s="1"/>
  <c r="AA385" i="3"/>
  <c r="AC384" i="3"/>
  <c r="AD384" i="3" s="1"/>
  <c r="AA384" i="3"/>
  <c r="AA383" i="3"/>
  <c r="AB382" i="3"/>
  <c r="AC383" i="3" s="1"/>
  <c r="AD383" i="3" s="1"/>
  <c r="W377" i="3"/>
  <c r="W376" i="3"/>
  <c r="X379" i="3" s="1"/>
  <c r="AC374" i="3"/>
  <c r="AD374" i="3" s="1"/>
  <c r="AA374" i="3"/>
  <c r="AC373" i="3"/>
  <c r="AD373" i="3" s="1"/>
  <c r="AA373" i="3"/>
  <c r="AC372" i="3"/>
  <c r="AD372" i="3" s="1"/>
  <c r="AA372" i="3"/>
  <c r="AC371" i="3"/>
  <c r="AD371" i="3" s="1"/>
  <c r="AA371" i="3"/>
  <c r="AC370" i="3"/>
  <c r="AD370" i="3" s="1"/>
  <c r="AA370" i="3"/>
  <c r="AA369" i="3"/>
  <c r="AB368" i="3"/>
  <c r="W361" i="3"/>
  <c r="W360" i="3"/>
  <c r="W359" i="3"/>
  <c r="W358" i="3"/>
  <c r="X363" i="3" s="1"/>
  <c r="AC356" i="3"/>
  <c r="AD356" i="3" s="1"/>
  <c r="AA356" i="3"/>
  <c r="AC355" i="3"/>
  <c r="AD355" i="3" s="1"/>
  <c r="AA355" i="3"/>
  <c r="AC354" i="3"/>
  <c r="AD354" i="3" s="1"/>
  <c r="AA354" i="3"/>
  <c r="AC353" i="3"/>
  <c r="AD353" i="3" s="1"/>
  <c r="AA353" i="3"/>
  <c r="AC352" i="3"/>
  <c r="AD352" i="3" s="1"/>
  <c r="AA352" i="3"/>
  <c r="AA351" i="3"/>
  <c r="AB350" i="3"/>
  <c r="AC351" i="3" s="1"/>
  <c r="AD351" i="3" s="1"/>
  <c r="W346" i="3"/>
  <c r="W344" i="3"/>
  <c r="W341" i="3"/>
  <c r="X347" i="3" s="1"/>
  <c r="AC340" i="3"/>
  <c r="AD340" i="3" s="1"/>
  <c r="AA340" i="3"/>
  <c r="AC339" i="3"/>
  <c r="AD339" i="3" s="1"/>
  <c r="AA339" i="3"/>
  <c r="AC338" i="3"/>
  <c r="AD338" i="3" s="1"/>
  <c r="AA338" i="3"/>
  <c r="AC337" i="3"/>
  <c r="AD337" i="3" s="1"/>
  <c r="AA337" i="3"/>
  <c r="AC336" i="3"/>
  <c r="AD336" i="3" s="1"/>
  <c r="AA336" i="3"/>
  <c r="AC335" i="3"/>
  <c r="AD335" i="3" s="1"/>
  <c r="AA335" i="3"/>
  <c r="AA334" i="3"/>
  <c r="AB333" i="3"/>
  <c r="AC334" i="3" s="1"/>
  <c r="AD334" i="3" s="1"/>
  <c r="W328" i="3"/>
  <c r="W327" i="3"/>
  <c r="W326" i="3"/>
  <c r="X330" i="3" s="1"/>
  <c r="AC324" i="3"/>
  <c r="AD324" i="3" s="1"/>
  <c r="AA324" i="3"/>
  <c r="AC323" i="3"/>
  <c r="AD323" i="3" s="1"/>
  <c r="AA323" i="3"/>
  <c r="AC322" i="3"/>
  <c r="AD322" i="3" s="1"/>
  <c r="AA322" i="3"/>
  <c r="AC321" i="3"/>
  <c r="AD321" i="3" s="1"/>
  <c r="AA321" i="3"/>
  <c r="AC320" i="3"/>
  <c r="AD320" i="3" s="1"/>
  <c r="AA320" i="3"/>
  <c r="AA319" i="3"/>
  <c r="AB318" i="3"/>
  <c r="BB78" i="3" s="1"/>
  <c r="W312" i="3"/>
  <c r="W311" i="3"/>
  <c r="W310" i="3"/>
  <c r="X315" i="3" s="1"/>
  <c r="AC309" i="3"/>
  <c r="AD309" i="3" s="1"/>
  <c r="AA309" i="3"/>
  <c r="AC308" i="3"/>
  <c r="AD308" i="3" s="1"/>
  <c r="AA308" i="3"/>
  <c r="AC307" i="3"/>
  <c r="AD307" i="3" s="1"/>
  <c r="AA307" i="3"/>
  <c r="AC306" i="3"/>
  <c r="AD306" i="3" s="1"/>
  <c r="AA306" i="3"/>
  <c r="AC305" i="3"/>
  <c r="AD305" i="3" s="1"/>
  <c r="AA305" i="3"/>
  <c r="AC304" i="3"/>
  <c r="AD304" i="3" s="1"/>
  <c r="BA61" i="3" s="1"/>
  <c r="AA304" i="3"/>
  <c r="BA20" i="3" s="1"/>
  <c r="AA303" i="3"/>
  <c r="BA19" i="3" s="1"/>
  <c r="AB302" i="3"/>
  <c r="AC303" i="3" s="1"/>
  <c r="W296" i="3"/>
  <c r="W294" i="3"/>
  <c r="W293" i="3"/>
  <c r="W292" i="3"/>
  <c r="X298" i="3" s="1"/>
  <c r="AC291" i="3"/>
  <c r="AD291" i="3" s="1"/>
  <c r="AA291" i="3"/>
  <c r="AC290" i="3"/>
  <c r="AD290" i="3" s="1"/>
  <c r="AA290" i="3"/>
  <c r="AC289" i="3"/>
  <c r="AD289" i="3" s="1"/>
  <c r="AA289" i="3"/>
  <c r="AC288" i="3"/>
  <c r="AD288" i="3" s="1"/>
  <c r="AA288" i="3"/>
  <c r="AC287" i="3"/>
  <c r="AD287" i="3" s="1"/>
  <c r="AZ62" i="3" s="1"/>
  <c r="AA287" i="3"/>
  <c r="AZ21" i="3" s="1"/>
  <c r="AC286" i="3"/>
  <c r="AA286" i="3"/>
  <c r="AZ20" i="3" s="1"/>
  <c r="AA285" i="3"/>
  <c r="AZ19" i="3" s="1"/>
  <c r="AB284" i="3"/>
  <c r="AC285" i="3" s="1"/>
  <c r="W277" i="3"/>
  <c r="W276" i="3"/>
  <c r="W274" i="3"/>
  <c r="W273" i="3"/>
  <c r="AC272" i="3"/>
  <c r="AD272" i="3" s="1"/>
  <c r="AA272" i="3"/>
  <c r="AC271" i="3"/>
  <c r="AD271" i="3" s="1"/>
  <c r="AA271" i="3"/>
  <c r="AC270" i="3"/>
  <c r="AD270" i="3" s="1"/>
  <c r="AA270" i="3"/>
  <c r="AC269" i="3"/>
  <c r="AD269" i="3" s="1"/>
  <c r="AY63" i="3" s="1"/>
  <c r="AA269" i="3"/>
  <c r="AY22" i="3" s="1"/>
  <c r="AC268" i="3"/>
  <c r="AD268" i="3" s="1"/>
  <c r="AY62" i="3" s="1"/>
  <c r="AA268" i="3"/>
  <c r="AY21" i="3" s="1"/>
  <c r="AC267" i="3"/>
  <c r="AD267" i="3" s="1"/>
  <c r="AY61" i="3" s="1"/>
  <c r="AA267" i="3"/>
  <c r="AA266" i="3"/>
  <c r="AY19" i="3" s="1"/>
  <c r="AB265" i="3"/>
  <c r="AC266" i="3" s="1"/>
  <c r="W259" i="3"/>
  <c r="W255" i="3"/>
  <c r="W254" i="3"/>
  <c r="W253" i="3"/>
  <c r="AC252" i="3"/>
  <c r="AD252" i="3" s="1"/>
  <c r="AA252" i="3"/>
  <c r="W252" i="3"/>
  <c r="AC251" i="3"/>
  <c r="AD251" i="3" s="1"/>
  <c r="AA251" i="3"/>
  <c r="AC250" i="3"/>
  <c r="AD250" i="3" s="1"/>
  <c r="AX64" i="3" s="1"/>
  <c r="AA250" i="3"/>
  <c r="AX23" i="3" s="1"/>
  <c r="AC249" i="3"/>
  <c r="AA249" i="3"/>
  <c r="AX22" i="3" s="1"/>
  <c r="AC248" i="3"/>
  <c r="AA248" i="3"/>
  <c r="AX21" i="3" s="1"/>
  <c r="AC247" i="3"/>
  <c r="AD247" i="3" s="1"/>
  <c r="AX61" i="3" s="1"/>
  <c r="AA247" i="3"/>
  <c r="AX20" i="3" s="1"/>
  <c r="AA246" i="3"/>
  <c r="AX19" i="3" s="1"/>
  <c r="AB245" i="3"/>
  <c r="AC246" i="3" s="1"/>
  <c r="AD246" i="3" s="1"/>
  <c r="AX60" i="3" s="1"/>
  <c r="W238" i="3"/>
  <c r="W237" i="3"/>
  <c r="X241" i="3" s="1"/>
  <c r="AF30" i="3" s="1"/>
  <c r="AC236" i="3"/>
  <c r="AD236" i="3" s="1"/>
  <c r="AA236" i="3"/>
  <c r="AC235" i="3"/>
  <c r="AW46" i="3" s="1"/>
  <c r="AA235" i="3"/>
  <c r="AW24" i="3" s="1"/>
  <c r="AC234" i="3"/>
  <c r="AA234" i="3"/>
  <c r="AW23" i="3" s="1"/>
  <c r="AC233" i="3"/>
  <c r="AD233" i="3" s="1"/>
  <c r="AW63" i="3" s="1"/>
  <c r="AA233" i="3"/>
  <c r="AW22" i="3" s="1"/>
  <c r="AC232" i="3"/>
  <c r="AD232" i="3" s="1"/>
  <c r="AW62" i="3" s="1"/>
  <c r="AA232" i="3"/>
  <c r="AW21" i="3" s="1"/>
  <c r="AC231" i="3"/>
  <c r="AD231" i="3" s="1"/>
  <c r="AW61" i="3" s="1"/>
  <c r="AA231" i="3"/>
  <c r="AW20" i="3" s="1"/>
  <c r="AA230" i="3"/>
  <c r="AB229" i="3"/>
  <c r="AW78" i="3" s="1"/>
  <c r="W222" i="3"/>
  <c r="W221" i="3"/>
  <c r="W220" i="3"/>
  <c r="AC219" i="3"/>
  <c r="AA219" i="3"/>
  <c r="AV25" i="3" s="1"/>
  <c r="AC218" i="3"/>
  <c r="AD218" i="3" s="1"/>
  <c r="AV65" i="3" s="1"/>
  <c r="AA218" i="3"/>
  <c r="AV24" i="3" s="1"/>
  <c r="AC217" i="3"/>
  <c r="AD217" i="3" s="1"/>
  <c r="AV64" i="3" s="1"/>
  <c r="AA217" i="3"/>
  <c r="AV23" i="3" s="1"/>
  <c r="AC216" i="3"/>
  <c r="AD216" i="3" s="1"/>
  <c r="AA216" i="3"/>
  <c r="AC215" i="3"/>
  <c r="AD215" i="3" s="1"/>
  <c r="AV62" i="3" s="1"/>
  <c r="AA215" i="3"/>
  <c r="AV21" i="3" s="1"/>
  <c r="AC214" i="3"/>
  <c r="AD214" i="3" s="1"/>
  <c r="AV61" i="3" s="1"/>
  <c r="AA214" i="3"/>
  <c r="AV20" i="3" s="1"/>
  <c r="AA213" i="3"/>
  <c r="AV19" i="3" s="1"/>
  <c r="AB212" i="3"/>
  <c r="AC213" i="3" s="1"/>
  <c r="W203" i="3"/>
  <c r="AC202" i="3"/>
  <c r="AD202" i="3" s="1"/>
  <c r="AU66" i="3" s="1"/>
  <c r="AA202" i="3"/>
  <c r="AU25" i="3" s="1"/>
  <c r="AC201" i="3"/>
  <c r="AD201" i="3" s="1"/>
  <c r="AU65" i="3" s="1"/>
  <c r="AA201" i="3"/>
  <c r="AU24" i="3" s="1"/>
  <c r="AC200" i="3"/>
  <c r="AD200" i="3" s="1"/>
  <c r="AA200" i="3"/>
  <c r="AU23" i="3" s="1"/>
  <c r="AC199" i="3"/>
  <c r="AD199" i="3" s="1"/>
  <c r="AU63" i="3" s="1"/>
  <c r="AA199" i="3"/>
  <c r="AU22" i="3" s="1"/>
  <c r="AC198" i="3"/>
  <c r="AA198" i="3"/>
  <c r="AC197" i="3"/>
  <c r="AD197" i="3" s="1"/>
  <c r="AU61" i="3" s="1"/>
  <c r="AA197" i="3"/>
  <c r="AU20" i="3" s="1"/>
  <c r="AA196" i="3"/>
  <c r="AU19" i="3" s="1"/>
  <c r="AB195" i="3"/>
  <c r="AC196" i="3" s="1"/>
  <c r="W187" i="3"/>
  <c r="W186" i="3"/>
  <c r="X189" i="3" s="1"/>
  <c r="AF27" i="3" s="1"/>
  <c r="AC185" i="3"/>
  <c r="AT47" i="3" s="1"/>
  <c r="AA185" i="3"/>
  <c r="AT25" i="3" s="1"/>
  <c r="AC184" i="3"/>
  <c r="AD184" i="3" s="1"/>
  <c r="AT65" i="3" s="1"/>
  <c r="AA184" i="3"/>
  <c r="AT24" i="3" s="1"/>
  <c r="AC183" i="3"/>
  <c r="AD183" i="3" s="1"/>
  <c r="AT64" i="3" s="1"/>
  <c r="AA183" i="3"/>
  <c r="AT23" i="3" s="1"/>
  <c r="AC182" i="3"/>
  <c r="AT44" i="3" s="1"/>
  <c r="AA182" i="3"/>
  <c r="AT22" i="3" s="1"/>
  <c r="AC181" i="3"/>
  <c r="AD181" i="3" s="1"/>
  <c r="AT62" i="3" s="1"/>
  <c r="AA181" i="3"/>
  <c r="AT21" i="3" s="1"/>
  <c r="AC180" i="3"/>
  <c r="AD180" i="3" s="1"/>
  <c r="AT61" i="3" s="1"/>
  <c r="AA180" i="3"/>
  <c r="AT20" i="3" s="1"/>
  <c r="AA179" i="3"/>
  <c r="AT19" i="3" s="1"/>
  <c r="AB178" i="3"/>
  <c r="AC179" i="3" s="1"/>
  <c r="W169" i="3"/>
  <c r="W168" i="3"/>
  <c r="AC167" i="3"/>
  <c r="AA167" i="3"/>
  <c r="AS25" i="3" s="1"/>
  <c r="W167" i="3"/>
  <c r="AC166" i="3"/>
  <c r="AD166" i="3" s="1"/>
  <c r="AS65" i="3" s="1"/>
  <c r="AA166" i="3"/>
  <c r="AC165" i="3"/>
  <c r="AD165" i="3" s="1"/>
  <c r="AS64" i="3" s="1"/>
  <c r="AA165" i="3"/>
  <c r="AS23" i="3" s="1"/>
  <c r="AC164" i="3"/>
  <c r="AS44" i="3" s="1"/>
  <c r="AA164" i="3"/>
  <c r="AS22" i="3" s="1"/>
  <c r="AC163" i="3"/>
  <c r="AA163" i="3"/>
  <c r="AS21" i="3" s="1"/>
  <c r="AC162" i="3"/>
  <c r="AA162" i="3"/>
  <c r="AS20" i="3" s="1"/>
  <c r="AA161" i="3"/>
  <c r="AS19" i="3" s="1"/>
  <c r="AB160" i="3"/>
  <c r="AS78" i="3" s="1"/>
  <c r="W147" i="3"/>
  <c r="W146" i="3"/>
  <c r="AC145" i="3"/>
  <c r="AD145" i="3" s="1"/>
  <c r="AR66" i="3" s="1"/>
  <c r="AA145" i="3"/>
  <c r="AR25" i="3" s="1"/>
  <c r="AC144" i="3"/>
  <c r="AD144" i="3" s="1"/>
  <c r="AR65" i="3" s="1"/>
  <c r="AA144" i="3"/>
  <c r="AR24" i="3" s="1"/>
  <c r="AC143" i="3"/>
  <c r="AD143" i="3" s="1"/>
  <c r="AR64" i="3" s="1"/>
  <c r="AA143" i="3"/>
  <c r="AC142" i="3"/>
  <c r="AD142" i="3" s="1"/>
  <c r="AR63" i="3" s="1"/>
  <c r="AA142" i="3"/>
  <c r="AR22" i="3" s="1"/>
  <c r="AC141" i="3"/>
  <c r="AD141" i="3" s="1"/>
  <c r="AR62" i="3" s="1"/>
  <c r="AA141" i="3"/>
  <c r="AR21" i="3" s="1"/>
  <c r="AC140" i="3"/>
  <c r="AA140" i="3"/>
  <c r="AR20" i="3" s="1"/>
  <c r="AA139" i="3"/>
  <c r="AR19" i="3" s="1"/>
  <c r="AB138" i="3"/>
  <c r="AR78" i="3" s="1"/>
  <c r="H132" i="3"/>
  <c r="X130" i="3"/>
  <c r="AF24" i="3" s="1"/>
  <c r="W127" i="3"/>
  <c r="AC126" i="3"/>
  <c r="AD126" i="3" s="1"/>
  <c r="W126" i="3"/>
  <c r="AC125" i="3"/>
  <c r="AD125" i="3" s="1"/>
  <c r="AC124" i="3"/>
  <c r="AD124" i="3" s="1"/>
  <c r="AQ66" i="3" s="1"/>
  <c r="AA124" i="3"/>
  <c r="AQ25" i="3" s="1"/>
  <c r="AC123" i="3"/>
  <c r="AD123" i="3" s="1"/>
  <c r="AQ65" i="3" s="1"/>
  <c r="AA123" i="3"/>
  <c r="AQ24" i="3" s="1"/>
  <c r="AC122" i="3"/>
  <c r="AD122" i="3" s="1"/>
  <c r="AQ64" i="3" s="1"/>
  <c r="AA122" i="3"/>
  <c r="AQ23" i="3" s="1"/>
  <c r="AC121" i="3"/>
  <c r="AQ44" i="3" s="1"/>
  <c r="AA121" i="3"/>
  <c r="AQ22" i="3" s="1"/>
  <c r="AC120" i="3"/>
  <c r="AD120" i="3" s="1"/>
  <c r="AQ62" i="3" s="1"/>
  <c r="AA120" i="3"/>
  <c r="AQ21" i="3" s="1"/>
  <c r="AC119" i="3"/>
  <c r="AD119" i="3" s="1"/>
  <c r="AQ61" i="3" s="1"/>
  <c r="AA119" i="3"/>
  <c r="AQ20" i="3" s="1"/>
  <c r="AA118" i="3"/>
  <c r="AQ19" i="3" s="1"/>
  <c r="AB117" i="3"/>
  <c r="AC118" i="3" s="1"/>
  <c r="AD118" i="3" s="1"/>
  <c r="AQ60" i="3" s="1"/>
  <c r="W106" i="3"/>
  <c r="AC105" i="3"/>
  <c r="AD105" i="3" s="1"/>
  <c r="W105" i="3"/>
  <c r="AC104" i="3"/>
  <c r="AD104" i="3" s="1"/>
  <c r="W104" i="3"/>
  <c r="X108" i="3" s="1"/>
  <c r="AF23" i="3" s="1"/>
  <c r="AC103" i="3"/>
  <c r="AD103" i="3" s="1"/>
  <c r="Q103" i="3"/>
  <c r="AA103" i="3" s="1"/>
  <c r="AC102" i="3"/>
  <c r="AD102" i="3" s="1"/>
  <c r="AP66" i="3" s="1"/>
  <c r="AA102" i="3"/>
  <c r="AP25" i="3" s="1"/>
  <c r="AC101" i="3"/>
  <c r="AP46" i="3" s="1"/>
  <c r="AA101" i="3"/>
  <c r="AP24" i="3" s="1"/>
  <c r="AC100" i="3"/>
  <c r="AD100" i="3" s="1"/>
  <c r="AP64" i="3" s="1"/>
  <c r="AA100" i="3"/>
  <c r="AP23" i="3" s="1"/>
  <c r="AC99" i="3"/>
  <c r="AD99" i="3" s="1"/>
  <c r="AP63" i="3" s="1"/>
  <c r="AA99" i="3"/>
  <c r="AP22" i="3" s="1"/>
  <c r="AC98" i="3"/>
  <c r="AD98" i="3" s="1"/>
  <c r="AP62" i="3" s="1"/>
  <c r="AA98" i="3"/>
  <c r="AP21" i="3" s="1"/>
  <c r="AC97" i="3"/>
  <c r="AP42" i="3" s="1"/>
  <c r="AA97" i="3"/>
  <c r="AP20" i="3" s="1"/>
  <c r="AA96" i="3"/>
  <c r="AP19" i="3" s="1"/>
  <c r="AB95" i="3"/>
  <c r="W82" i="3"/>
  <c r="R82" i="3"/>
  <c r="AC81" i="3"/>
  <c r="AD81" i="3" s="1"/>
  <c r="W81" i="3"/>
  <c r="AC80" i="3"/>
  <c r="AD80" i="3" s="1"/>
  <c r="W80" i="3"/>
  <c r="AC79" i="3"/>
  <c r="AD79" i="3" s="1"/>
  <c r="W79" i="3"/>
  <c r="R79" i="3"/>
  <c r="BD78" i="3"/>
  <c r="AC78" i="3"/>
  <c r="AD78" i="3" s="1"/>
  <c r="W78" i="3"/>
  <c r="Q78" i="3"/>
  <c r="AA78" i="3" s="1"/>
  <c r="AC77" i="3"/>
  <c r="AD77" i="3" s="1"/>
  <c r="AO66" i="3" s="1"/>
  <c r="AA77" i="3"/>
  <c r="AO25" i="3" s="1"/>
  <c r="AC76" i="3"/>
  <c r="AA76" i="3"/>
  <c r="AO24" i="3" s="1"/>
  <c r="AC75" i="3"/>
  <c r="AA75" i="3"/>
  <c r="AC74" i="3"/>
  <c r="AA74" i="3"/>
  <c r="AO22" i="3" s="1"/>
  <c r="AC73" i="3"/>
  <c r="AD73" i="3" s="1"/>
  <c r="AO62" i="3" s="1"/>
  <c r="AA73" i="3"/>
  <c r="AO21" i="3" s="1"/>
  <c r="AC72" i="3"/>
  <c r="AD72" i="3" s="1"/>
  <c r="AO61" i="3" s="1"/>
  <c r="AA72" i="3"/>
  <c r="AO20" i="3" s="1"/>
  <c r="AA71" i="3"/>
  <c r="AO19" i="3" s="1"/>
  <c r="AB70" i="3"/>
  <c r="AU64" i="3"/>
  <c r="AV63" i="3"/>
  <c r="AC56" i="3"/>
  <c r="AD56" i="3" s="1"/>
  <c r="AC55" i="3"/>
  <c r="AD55" i="3" s="1"/>
  <c r="W55" i="3"/>
  <c r="AC54" i="3"/>
  <c r="AD54" i="3" s="1"/>
  <c r="W54" i="3"/>
  <c r="R54" i="3"/>
  <c r="AC53" i="3"/>
  <c r="AD53" i="3" s="1"/>
  <c r="W53" i="3"/>
  <c r="Q53" i="3"/>
  <c r="AC52" i="3"/>
  <c r="AN47" i="3" s="1"/>
  <c r="AA52" i="3"/>
  <c r="AN25" i="3" s="1"/>
  <c r="AC51" i="3"/>
  <c r="AN46" i="3" s="1"/>
  <c r="AA51" i="3"/>
  <c r="AN24" i="3" s="1"/>
  <c r="AC50" i="3"/>
  <c r="AD50" i="3" s="1"/>
  <c r="AN64" i="3" s="1"/>
  <c r="AA50" i="3"/>
  <c r="AN23" i="3" s="1"/>
  <c r="AC49" i="3"/>
  <c r="AD49" i="3" s="1"/>
  <c r="AN63" i="3" s="1"/>
  <c r="AA49" i="3"/>
  <c r="AN22" i="3" s="1"/>
  <c r="AC48" i="3"/>
  <c r="AD48" i="3" s="1"/>
  <c r="AN62" i="3" s="1"/>
  <c r="AA48" i="3"/>
  <c r="AN21" i="3" s="1"/>
  <c r="AC47" i="3"/>
  <c r="AN42" i="3" s="1"/>
  <c r="AA47" i="3"/>
  <c r="AN20" i="3" s="1"/>
  <c r="AA46" i="3"/>
  <c r="AN19" i="3" s="1"/>
  <c r="AX45" i="3"/>
  <c r="AU45" i="3"/>
  <c r="AR45" i="3"/>
  <c r="AB45" i="3"/>
  <c r="AC46" i="3" s="1"/>
  <c r="AT43" i="3"/>
  <c r="AQ43" i="3"/>
  <c r="U32" i="3"/>
  <c r="T32" i="3"/>
  <c r="M32" i="3"/>
  <c r="K32" i="3"/>
  <c r="J32" i="3"/>
  <c r="AC29" i="3"/>
  <c r="AD29" i="3" s="1"/>
  <c r="W29" i="3"/>
  <c r="AC28" i="3"/>
  <c r="AD28" i="3" s="1"/>
  <c r="W28" i="3"/>
  <c r="AC27" i="3"/>
  <c r="AD27" i="3" s="1"/>
  <c r="W27" i="3"/>
  <c r="X32" i="3" s="1"/>
  <c r="AF20" i="3" s="1"/>
  <c r="R27" i="3"/>
  <c r="AC26" i="3"/>
  <c r="AD26" i="3" s="1"/>
  <c r="W26" i="3"/>
  <c r="Q26" i="3"/>
  <c r="AA26" i="3" s="1"/>
  <c r="AC25" i="3"/>
  <c r="AD25" i="3" s="1"/>
  <c r="AM66" i="3" s="1"/>
  <c r="AA25" i="3"/>
  <c r="AM25" i="3" s="1"/>
  <c r="W25" i="3"/>
  <c r="AS24" i="3"/>
  <c r="AC24" i="3"/>
  <c r="AM46" i="3" s="1"/>
  <c r="AA24" i="3"/>
  <c r="AM24" i="3" s="1"/>
  <c r="AR23" i="3"/>
  <c r="AO23" i="3"/>
  <c r="AC23" i="3"/>
  <c r="AM45" i="3" s="1"/>
  <c r="AA23" i="3"/>
  <c r="AM23" i="3" s="1"/>
  <c r="AV22" i="3"/>
  <c r="AC22" i="3"/>
  <c r="AD22" i="3" s="1"/>
  <c r="AM63" i="3" s="1"/>
  <c r="AA22" i="3"/>
  <c r="AM22" i="3" s="1"/>
  <c r="AU21" i="3"/>
  <c r="AC21" i="3"/>
  <c r="AA21" i="3"/>
  <c r="AM21" i="3" s="1"/>
  <c r="AY20" i="3"/>
  <c r="AC20" i="3"/>
  <c r="AM42" i="3" s="1"/>
  <c r="AA20" i="3"/>
  <c r="AM20" i="3" s="1"/>
  <c r="BB19" i="3"/>
  <c r="AW19" i="3"/>
  <c r="AA19" i="3"/>
  <c r="AM19" i="3" s="1"/>
  <c r="AB18" i="3"/>
  <c r="AM78" i="3" s="1"/>
  <c r="U1104" i="2"/>
  <c r="S1104" i="2"/>
  <c r="R1104" i="2"/>
  <c r="T1104" i="2" s="1"/>
  <c r="W1102" i="2"/>
  <c r="X1101" i="2"/>
  <c r="X1102" i="2" s="1"/>
  <c r="Y1095" i="2"/>
  <c r="X1095" i="2"/>
  <c r="V1095" i="2"/>
  <c r="X1094" i="2"/>
  <c r="Y1094" i="2" s="1"/>
  <c r="X1093" i="2"/>
  <c r="Y1093" i="2" s="1"/>
  <c r="X1092" i="2"/>
  <c r="Y1092" i="2" s="1"/>
  <c r="X1091" i="2"/>
  <c r="Y1091" i="2" s="1"/>
  <c r="V1091" i="2"/>
  <c r="X1090" i="2"/>
  <c r="Y1090" i="2" s="1"/>
  <c r="V1090" i="2"/>
  <c r="V1089" i="2"/>
  <c r="W1088" i="2"/>
  <c r="Z1090" i="2" s="1"/>
  <c r="U1082" i="2"/>
  <c r="S1082" i="2"/>
  <c r="R1082" i="2"/>
  <c r="T1082" i="2" s="1"/>
  <c r="W1080" i="2"/>
  <c r="X1079" i="2"/>
  <c r="X1080" i="2" s="1"/>
  <c r="X1073" i="2"/>
  <c r="Y1073" i="2" s="1"/>
  <c r="X1072" i="2"/>
  <c r="Y1072" i="2" s="1"/>
  <c r="X1071" i="2"/>
  <c r="Y1071" i="2" s="1"/>
  <c r="X1070" i="2"/>
  <c r="Y1070" i="2" s="1"/>
  <c r="X1069" i="2"/>
  <c r="Y1069" i="2" s="1"/>
  <c r="V1069" i="2"/>
  <c r="X1068" i="2"/>
  <c r="Y1068" i="2" s="1"/>
  <c r="V1068" i="2"/>
  <c r="V1067" i="2"/>
  <c r="W1066" i="2"/>
  <c r="X1067" i="2" s="1"/>
  <c r="Y1067" i="2" s="1"/>
  <c r="R1060" i="2"/>
  <c r="W1058" i="2"/>
  <c r="X1057" i="2"/>
  <c r="X1058" i="2" s="1"/>
  <c r="X1051" i="2"/>
  <c r="Y1051" i="2" s="1"/>
  <c r="X1050" i="2"/>
  <c r="Y1050" i="2" s="1"/>
  <c r="X1049" i="2"/>
  <c r="Y1049" i="2" s="1"/>
  <c r="X1048" i="2"/>
  <c r="Y1048" i="2" s="1"/>
  <c r="X1047" i="2"/>
  <c r="Y1047" i="2" s="1"/>
  <c r="V1047" i="2"/>
  <c r="X1046" i="2"/>
  <c r="Y1046" i="2" s="1"/>
  <c r="V1046" i="2"/>
  <c r="V1045" i="2"/>
  <c r="W1044" i="2"/>
  <c r="R1038" i="2"/>
  <c r="T1038" i="2" s="1"/>
  <c r="U1038" i="2" s="1"/>
  <c r="W1036" i="2"/>
  <c r="X1035" i="2"/>
  <c r="X1036" i="2" s="1"/>
  <c r="X1029" i="2"/>
  <c r="Y1029" i="2" s="1"/>
  <c r="X1028" i="2"/>
  <c r="Y1028" i="2" s="1"/>
  <c r="X1027" i="2"/>
  <c r="Y1027" i="2" s="1"/>
  <c r="X1026" i="2"/>
  <c r="Y1026" i="2" s="1"/>
  <c r="X1025" i="2"/>
  <c r="Y1025" i="2" s="1"/>
  <c r="V1025" i="2"/>
  <c r="X1024" i="2"/>
  <c r="Y1024" i="2" s="1"/>
  <c r="V1024" i="2"/>
  <c r="V1023" i="2"/>
  <c r="W1022" i="2"/>
  <c r="X1023" i="2" s="1"/>
  <c r="Y1023" i="2" s="1"/>
  <c r="R1016" i="2"/>
  <c r="T1016" i="2" s="1"/>
  <c r="U1016" i="2" s="1"/>
  <c r="W1014" i="2"/>
  <c r="X1014" i="2"/>
  <c r="X1007" i="2"/>
  <c r="Y1007" i="2" s="1"/>
  <c r="X1006" i="2"/>
  <c r="Y1006" i="2" s="1"/>
  <c r="X1005" i="2"/>
  <c r="Y1005" i="2" s="1"/>
  <c r="X1004" i="2"/>
  <c r="Y1004" i="2" s="1"/>
  <c r="X1003" i="2"/>
  <c r="Y1003" i="2" s="1"/>
  <c r="V1003" i="2"/>
  <c r="X1002" i="2"/>
  <c r="Y1002" i="2" s="1"/>
  <c r="V1002" i="2"/>
  <c r="V1001" i="2"/>
  <c r="W1000" i="2"/>
  <c r="R994" i="2"/>
  <c r="W992" i="2"/>
  <c r="X985" i="2"/>
  <c r="Y985" i="2" s="1"/>
  <c r="X984" i="2"/>
  <c r="Y984" i="2" s="1"/>
  <c r="X983" i="2"/>
  <c r="Y983" i="2" s="1"/>
  <c r="X982" i="2"/>
  <c r="Y982" i="2" s="1"/>
  <c r="V982" i="2"/>
  <c r="X981" i="2"/>
  <c r="Y981" i="2" s="1"/>
  <c r="V981" i="2"/>
  <c r="X980" i="2"/>
  <c r="Y980" i="2" s="1"/>
  <c r="V980" i="2"/>
  <c r="V979" i="2"/>
  <c r="W978" i="2"/>
  <c r="R972" i="2"/>
  <c r="W970" i="2"/>
  <c r="X963" i="2"/>
  <c r="Y963" i="2" s="1"/>
  <c r="X962" i="2"/>
  <c r="Y962" i="2" s="1"/>
  <c r="X961" i="2"/>
  <c r="Y961" i="2" s="1"/>
  <c r="V961" i="2"/>
  <c r="X960" i="2"/>
  <c r="Y960" i="2" s="1"/>
  <c r="V960" i="2"/>
  <c r="X959" i="2"/>
  <c r="Y959" i="2" s="1"/>
  <c r="V959" i="2"/>
  <c r="X958" i="2"/>
  <c r="Y958" i="2" s="1"/>
  <c r="V958" i="2"/>
  <c r="V957" i="2"/>
  <c r="W956" i="2"/>
  <c r="Z958" i="2" s="1"/>
  <c r="R950" i="2"/>
  <c r="W948" i="2"/>
  <c r="X941" i="2"/>
  <c r="Y941" i="2" s="1"/>
  <c r="X940" i="2"/>
  <c r="Y940" i="2" s="1"/>
  <c r="V940" i="2"/>
  <c r="X939" i="2"/>
  <c r="Y939" i="2" s="1"/>
  <c r="V939" i="2"/>
  <c r="X938" i="2"/>
  <c r="Y938" i="2" s="1"/>
  <c r="V938" i="2"/>
  <c r="X937" i="2"/>
  <c r="Y937" i="2" s="1"/>
  <c r="V937" i="2"/>
  <c r="X936" i="2"/>
  <c r="Y936" i="2" s="1"/>
  <c r="V936" i="2"/>
  <c r="V935" i="2"/>
  <c r="W934" i="2"/>
  <c r="Z936" i="2" s="1"/>
  <c r="R928" i="2"/>
  <c r="X919" i="2"/>
  <c r="Y919" i="2" s="1"/>
  <c r="V919" i="2"/>
  <c r="X918" i="2"/>
  <c r="Y918" i="2" s="1"/>
  <c r="V918" i="2"/>
  <c r="X917" i="2"/>
  <c r="Y917" i="2" s="1"/>
  <c r="V917" i="2"/>
  <c r="X916" i="2"/>
  <c r="Y916" i="2" s="1"/>
  <c r="V916" i="2"/>
  <c r="X915" i="2"/>
  <c r="Y915" i="2" s="1"/>
  <c r="V915" i="2"/>
  <c r="X914" i="2"/>
  <c r="Y914" i="2" s="1"/>
  <c r="V914" i="2"/>
  <c r="V913" i="2"/>
  <c r="W912" i="2"/>
  <c r="X913" i="2" s="1"/>
  <c r="Y913" i="2" s="1"/>
  <c r="W904" i="2"/>
  <c r="X897" i="2"/>
  <c r="Y897" i="2" s="1"/>
  <c r="V897" i="2"/>
  <c r="X896" i="2"/>
  <c r="Y896" i="2" s="1"/>
  <c r="V896" i="2"/>
  <c r="X895" i="2"/>
  <c r="Y895" i="2" s="1"/>
  <c r="V895" i="2"/>
  <c r="X894" i="2"/>
  <c r="Y894" i="2" s="1"/>
  <c r="V894" i="2"/>
  <c r="X893" i="2"/>
  <c r="Y893" i="2" s="1"/>
  <c r="V893" i="2"/>
  <c r="X892" i="2"/>
  <c r="Y892" i="2" s="1"/>
  <c r="V892" i="2"/>
  <c r="V891" i="2"/>
  <c r="W890" i="2"/>
  <c r="X891" i="2" s="1"/>
  <c r="Y891" i="2" s="1"/>
  <c r="S884" i="2"/>
  <c r="R884" i="2"/>
  <c r="W882" i="2"/>
  <c r="X875" i="2"/>
  <c r="Y875" i="2" s="1"/>
  <c r="V875" i="2"/>
  <c r="X874" i="2"/>
  <c r="Y874" i="2" s="1"/>
  <c r="V874" i="2"/>
  <c r="X873" i="2"/>
  <c r="Y873" i="2" s="1"/>
  <c r="V873" i="2"/>
  <c r="X872" i="2"/>
  <c r="Y872" i="2" s="1"/>
  <c r="V872" i="2"/>
  <c r="X871" i="2"/>
  <c r="Y871" i="2" s="1"/>
  <c r="V871" i="2"/>
  <c r="X870" i="2"/>
  <c r="Y870" i="2" s="1"/>
  <c r="V870" i="2"/>
  <c r="X869" i="2"/>
  <c r="Y869" i="2" s="1"/>
  <c r="V869" i="2"/>
  <c r="V868" i="2"/>
  <c r="W867" i="2"/>
  <c r="Z869" i="2" s="1"/>
  <c r="S861" i="2"/>
  <c r="R861" i="2"/>
  <c r="W859" i="2"/>
  <c r="X852" i="2"/>
  <c r="Y852" i="2" s="1"/>
  <c r="V852" i="2"/>
  <c r="X851" i="2"/>
  <c r="Y851" i="2" s="1"/>
  <c r="V851" i="2"/>
  <c r="X850" i="2"/>
  <c r="Y850" i="2" s="1"/>
  <c r="V850" i="2"/>
  <c r="X849" i="2"/>
  <c r="Y849" i="2" s="1"/>
  <c r="V849" i="2"/>
  <c r="X848" i="2"/>
  <c r="Y848" i="2" s="1"/>
  <c r="V848" i="2"/>
  <c r="X847" i="2"/>
  <c r="Y847" i="2" s="1"/>
  <c r="V847" i="2"/>
  <c r="X846" i="2"/>
  <c r="Y846" i="2" s="1"/>
  <c r="V846" i="2"/>
  <c r="V845" i="2"/>
  <c r="W844" i="2"/>
  <c r="X845" i="2" s="1"/>
  <c r="Y845" i="2" s="1"/>
  <c r="S838" i="2"/>
  <c r="R838" i="2"/>
  <c r="T838" i="2" s="1"/>
  <c r="W836" i="2"/>
  <c r="X835" i="2"/>
  <c r="X836" i="2" s="1"/>
  <c r="X829" i="2"/>
  <c r="Y829" i="2" s="1"/>
  <c r="V829" i="2"/>
  <c r="X828" i="2"/>
  <c r="Y828" i="2" s="1"/>
  <c r="V828" i="2"/>
  <c r="X827" i="2"/>
  <c r="Y827" i="2" s="1"/>
  <c r="V827" i="2"/>
  <c r="X826" i="2"/>
  <c r="Y826" i="2" s="1"/>
  <c r="V826" i="2"/>
  <c r="X825" i="2"/>
  <c r="Y825" i="2" s="1"/>
  <c r="V825" i="2"/>
  <c r="X824" i="2"/>
  <c r="Y824" i="2" s="1"/>
  <c r="V824" i="2"/>
  <c r="X823" i="2"/>
  <c r="Y823" i="2" s="1"/>
  <c r="V823" i="2"/>
  <c r="V822" i="2"/>
  <c r="W821" i="2"/>
  <c r="Z823" i="2" s="1"/>
  <c r="S815" i="2"/>
  <c r="R815" i="2"/>
  <c r="W813" i="2"/>
  <c r="X806" i="2"/>
  <c r="Y806" i="2" s="1"/>
  <c r="V806" i="2"/>
  <c r="X805" i="2"/>
  <c r="Y805" i="2" s="1"/>
  <c r="V805" i="2"/>
  <c r="X804" i="2"/>
  <c r="Y804" i="2" s="1"/>
  <c r="V804" i="2"/>
  <c r="X803" i="2"/>
  <c r="Y803" i="2" s="1"/>
  <c r="V803" i="2"/>
  <c r="X802" i="2"/>
  <c r="Y802" i="2" s="1"/>
  <c r="V802" i="2"/>
  <c r="X801" i="2"/>
  <c r="Y801" i="2" s="1"/>
  <c r="V801" i="2"/>
  <c r="Z800" i="2"/>
  <c r="X800" i="2"/>
  <c r="Y800" i="2" s="1"/>
  <c r="V800" i="2"/>
  <c r="V799" i="2"/>
  <c r="W798" i="2"/>
  <c r="X799" i="2" s="1"/>
  <c r="Y799" i="2" s="1"/>
  <c r="S792" i="2"/>
  <c r="R792" i="2"/>
  <c r="T792" i="2" s="1"/>
  <c r="U792" i="2" s="1"/>
  <c r="W790" i="2"/>
  <c r="X789" i="2"/>
  <c r="X790" i="2" s="1"/>
  <c r="X783" i="2"/>
  <c r="Y783" i="2" s="1"/>
  <c r="V783" i="2"/>
  <c r="X782" i="2"/>
  <c r="Y782" i="2" s="1"/>
  <c r="V782" i="2"/>
  <c r="X781" i="2"/>
  <c r="Y781" i="2" s="1"/>
  <c r="V781" i="2"/>
  <c r="X780" i="2"/>
  <c r="Y780" i="2" s="1"/>
  <c r="V780" i="2"/>
  <c r="X779" i="2"/>
  <c r="Y779" i="2" s="1"/>
  <c r="V779" i="2"/>
  <c r="X778" i="2"/>
  <c r="Y778" i="2" s="1"/>
  <c r="V778" i="2"/>
  <c r="X777" i="2"/>
  <c r="Y777" i="2" s="1"/>
  <c r="V777" i="2"/>
  <c r="V776" i="2"/>
  <c r="W775" i="2"/>
  <c r="Z777" i="2" s="1"/>
  <c r="S769" i="2"/>
  <c r="R769" i="2"/>
  <c r="T769" i="2" s="1"/>
  <c r="W767" i="2"/>
  <c r="X760" i="2"/>
  <c r="Y760" i="2" s="1"/>
  <c r="V760" i="2"/>
  <c r="X759" i="2"/>
  <c r="Y759" i="2" s="1"/>
  <c r="V759" i="2"/>
  <c r="X758" i="2"/>
  <c r="Y758" i="2" s="1"/>
  <c r="V758" i="2"/>
  <c r="X757" i="2"/>
  <c r="Y757" i="2" s="1"/>
  <c r="V757" i="2"/>
  <c r="X756" i="2"/>
  <c r="Y756" i="2" s="1"/>
  <c r="V756" i="2"/>
  <c r="X755" i="2"/>
  <c r="Y755" i="2" s="1"/>
  <c r="V755" i="2"/>
  <c r="X754" i="2"/>
  <c r="Y754" i="2" s="1"/>
  <c r="V754" i="2"/>
  <c r="V753" i="2"/>
  <c r="W752" i="2"/>
  <c r="Z754" i="2" s="1"/>
  <c r="S746" i="2"/>
  <c r="R746" i="2"/>
  <c r="T746" i="2" s="1"/>
  <c r="W744" i="2"/>
  <c r="X743" i="2"/>
  <c r="X744" i="2" s="1"/>
  <c r="X737" i="2"/>
  <c r="Y737" i="2" s="1"/>
  <c r="V737" i="2"/>
  <c r="X736" i="2"/>
  <c r="Y736" i="2" s="1"/>
  <c r="V736" i="2"/>
  <c r="X735" i="2"/>
  <c r="Y735" i="2" s="1"/>
  <c r="V735" i="2"/>
  <c r="X734" i="2"/>
  <c r="Y734" i="2" s="1"/>
  <c r="V734" i="2"/>
  <c r="X733" i="2"/>
  <c r="Y733" i="2" s="1"/>
  <c r="V733" i="2"/>
  <c r="X732" i="2"/>
  <c r="Y732" i="2" s="1"/>
  <c r="V732" i="2"/>
  <c r="X731" i="2"/>
  <c r="Y731" i="2" s="1"/>
  <c r="V731" i="2"/>
  <c r="V730" i="2"/>
  <c r="W729" i="2"/>
  <c r="Z731" i="2" s="1"/>
  <c r="S723" i="2"/>
  <c r="R723" i="2"/>
  <c r="W721" i="2"/>
  <c r="X714" i="2"/>
  <c r="Y714" i="2" s="1"/>
  <c r="V714" i="2"/>
  <c r="X713" i="2"/>
  <c r="Y713" i="2" s="1"/>
  <c r="V713" i="2"/>
  <c r="X712" i="2"/>
  <c r="Y712" i="2" s="1"/>
  <c r="V712" i="2"/>
  <c r="X711" i="2"/>
  <c r="Y711" i="2" s="1"/>
  <c r="V711" i="2"/>
  <c r="X710" i="2"/>
  <c r="Y710" i="2" s="1"/>
  <c r="V710" i="2"/>
  <c r="X709" i="2"/>
  <c r="Y709" i="2" s="1"/>
  <c r="V709" i="2"/>
  <c r="X708" i="2"/>
  <c r="Y708" i="2" s="1"/>
  <c r="V708" i="2"/>
  <c r="V707" i="2"/>
  <c r="W706" i="2"/>
  <c r="X707" i="2" s="1"/>
  <c r="Y707" i="2" s="1"/>
  <c r="S700" i="2"/>
  <c r="R700" i="2"/>
  <c r="T700" i="2" s="1"/>
  <c r="W698" i="2"/>
  <c r="X691" i="2"/>
  <c r="Y691" i="2" s="1"/>
  <c r="V691" i="2"/>
  <c r="X690" i="2"/>
  <c r="Y690" i="2" s="1"/>
  <c r="V690" i="2"/>
  <c r="X689" i="2"/>
  <c r="Y689" i="2" s="1"/>
  <c r="V689" i="2"/>
  <c r="X688" i="2"/>
  <c r="Y688" i="2" s="1"/>
  <c r="V688" i="2"/>
  <c r="X687" i="2"/>
  <c r="Y687" i="2" s="1"/>
  <c r="V687" i="2"/>
  <c r="X686" i="2"/>
  <c r="Y686" i="2" s="1"/>
  <c r="V686" i="2"/>
  <c r="X685" i="2"/>
  <c r="Y685" i="2" s="1"/>
  <c r="V685" i="2"/>
  <c r="V684" i="2"/>
  <c r="W683" i="2"/>
  <c r="Z685" i="2" s="1"/>
  <c r="S677" i="2"/>
  <c r="R677" i="2"/>
  <c r="T677" i="2" s="1"/>
  <c r="W675" i="2"/>
  <c r="X668" i="2"/>
  <c r="Y668" i="2" s="1"/>
  <c r="V668" i="2"/>
  <c r="X667" i="2"/>
  <c r="Y667" i="2" s="1"/>
  <c r="V667" i="2"/>
  <c r="X666" i="2"/>
  <c r="Y666" i="2" s="1"/>
  <c r="V666" i="2"/>
  <c r="X665" i="2"/>
  <c r="Y665" i="2" s="1"/>
  <c r="V665" i="2"/>
  <c r="X664" i="2"/>
  <c r="Y664" i="2" s="1"/>
  <c r="V664" i="2"/>
  <c r="X663" i="2"/>
  <c r="Y663" i="2" s="1"/>
  <c r="V663" i="2"/>
  <c r="X662" i="2"/>
  <c r="Y662" i="2" s="1"/>
  <c r="V662" i="2"/>
  <c r="V661" i="2"/>
  <c r="W660" i="2"/>
  <c r="X661" i="2" s="1"/>
  <c r="Y661" i="2" s="1"/>
  <c r="S654" i="2"/>
  <c r="R654" i="2"/>
  <c r="T654" i="2" s="1"/>
  <c r="W652" i="2"/>
  <c r="X645" i="2"/>
  <c r="Y645" i="2" s="1"/>
  <c r="V645" i="2"/>
  <c r="X644" i="2"/>
  <c r="Y644" i="2" s="1"/>
  <c r="V644" i="2"/>
  <c r="X643" i="2"/>
  <c r="Y643" i="2" s="1"/>
  <c r="V643" i="2"/>
  <c r="X642" i="2"/>
  <c r="Y642" i="2" s="1"/>
  <c r="V642" i="2"/>
  <c r="X641" i="2"/>
  <c r="Y641" i="2" s="1"/>
  <c r="V641" i="2"/>
  <c r="X640" i="2"/>
  <c r="Y640" i="2" s="1"/>
  <c r="V640" i="2"/>
  <c r="X639" i="2"/>
  <c r="Y639" i="2" s="1"/>
  <c r="V639" i="2"/>
  <c r="V638" i="2"/>
  <c r="W637" i="2"/>
  <c r="W629" i="2"/>
  <c r="X622" i="2"/>
  <c r="Y622" i="2" s="1"/>
  <c r="V622" i="2"/>
  <c r="R622" i="2"/>
  <c r="X621" i="2"/>
  <c r="Y621" i="2" s="1"/>
  <c r="V621" i="2"/>
  <c r="X620" i="2"/>
  <c r="Y620" i="2" s="1"/>
  <c r="V620" i="2"/>
  <c r="R620" i="2"/>
  <c r="X619" i="2"/>
  <c r="Y619" i="2" s="1"/>
  <c r="V619" i="2"/>
  <c r="X618" i="2"/>
  <c r="Y618" i="2" s="1"/>
  <c r="V618" i="2"/>
  <c r="X617" i="2"/>
  <c r="Y617" i="2" s="1"/>
  <c r="V617" i="2"/>
  <c r="X616" i="2"/>
  <c r="Y616" i="2" s="1"/>
  <c r="V616" i="2"/>
  <c r="V615" i="2"/>
  <c r="W614" i="2"/>
  <c r="W606" i="2"/>
  <c r="R600" i="2"/>
  <c r="X599" i="2"/>
  <c r="Y599" i="2" s="1"/>
  <c r="V599" i="2"/>
  <c r="R599" i="2"/>
  <c r="X605" i="2" s="1"/>
  <c r="X606" i="2" s="1"/>
  <c r="X598" i="2"/>
  <c r="Y598" i="2" s="1"/>
  <c r="V598" i="2"/>
  <c r="X597" i="2"/>
  <c r="Y597" i="2" s="1"/>
  <c r="V597" i="2"/>
  <c r="R597" i="2"/>
  <c r="X596" i="2"/>
  <c r="Y596" i="2" s="1"/>
  <c r="V596" i="2"/>
  <c r="X595" i="2"/>
  <c r="Y595" i="2" s="1"/>
  <c r="V595" i="2"/>
  <c r="X594" i="2"/>
  <c r="Y594" i="2" s="1"/>
  <c r="V594" i="2"/>
  <c r="X593" i="2"/>
  <c r="Y593" i="2" s="1"/>
  <c r="V593" i="2"/>
  <c r="V592" i="2"/>
  <c r="W591" i="2"/>
  <c r="Z593" i="2" s="1"/>
  <c r="W583" i="2"/>
  <c r="R578" i="2"/>
  <c r="R577" i="2"/>
  <c r="X576" i="2"/>
  <c r="Y576" i="2" s="1"/>
  <c r="V576" i="2"/>
  <c r="R576" i="2"/>
  <c r="X575" i="2"/>
  <c r="Y575" i="2" s="1"/>
  <c r="V575" i="2"/>
  <c r="X574" i="2"/>
  <c r="Y574" i="2" s="1"/>
  <c r="V574" i="2"/>
  <c r="X573" i="2"/>
  <c r="Y573" i="2" s="1"/>
  <c r="V573" i="2"/>
  <c r="R573" i="2"/>
  <c r="X572" i="2"/>
  <c r="Y572" i="2" s="1"/>
  <c r="V572" i="2"/>
  <c r="X571" i="2"/>
  <c r="Y571" i="2" s="1"/>
  <c r="V571" i="2"/>
  <c r="X570" i="2"/>
  <c r="Y570" i="2" s="1"/>
  <c r="V570" i="2"/>
  <c r="V569" i="2"/>
  <c r="W568" i="2"/>
  <c r="Z570" i="2" s="1"/>
  <c r="W560" i="2"/>
  <c r="R554" i="2"/>
  <c r="X553" i="2"/>
  <c r="Y553" i="2" s="1"/>
  <c r="V553" i="2"/>
  <c r="R553" i="2"/>
  <c r="X552" i="2"/>
  <c r="Y552" i="2" s="1"/>
  <c r="V552" i="2"/>
  <c r="X551" i="2"/>
  <c r="Y551" i="2" s="1"/>
  <c r="V551" i="2"/>
  <c r="R551" i="2"/>
  <c r="X550" i="2"/>
  <c r="Y550" i="2" s="1"/>
  <c r="V550" i="2"/>
  <c r="X549" i="2"/>
  <c r="Y549" i="2" s="1"/>
  <c r="V549" i="2"/>
  <c r="X548" i="2"/>
  <c r="Y548" i="2" s="1"/>
  <c r="V548" i="2"/>
  <c r="X547" i="2"/>
  <c r="Y547" i="2" s="1"/>
  <c r="V547" i="2"/>
  <c r="V546" i="2"/>
  <c r="W545" i="2"/>
  <c r="S539" i="2"/>
  <c r="W537" i="2"/>
  <c r="R533" i="2"/>
  <c r="R532" i="2"/>
  <c r="R531" i="2"/>
  <c r="X530" i="2"/>
  <c r="Y530" i="2" s="1"/>
  <c r="V530" i="2"/>
  <c r="X529" i="2"/>
  <c r="Y529" i="2" s="1"/>
  <c r="V529" i="2"/>
  <c r="X528" i="2"/>
  <c r="Y528" i="2" s="1"/>
  <c r="V528" i="2"/>
  <c r="X527" i="2"/>
  <c r="Y527" i="2" s="1"/>
  <c r="V527" i="2"/>
  <c r="X526" i="2"/>
  <c r="Y526" i="2" s="1"/>
  <c r="V526" i="2"/>
  <c r="X525" i="2"/>
  <c r="Y525" i="2" s="1"/>
  <c r="V525" i="2"/>
  <c r="X524" i="2"/>
  <c r="Y524" i="2" s="1"/>
  <c r="V524" i="2"/>
  <c r="V523" i="2"/>
  <c r="W522" i="2"/>
  <c r="Z524" i="2" s="1"/>
  <c r="AA514" i="2"/>
  <c r="R514" i="2"/>
  <c r="R513" i="2"/>
  <c r="R512" i="2"/>
  <c r="R511" i="2"/>
  <c r="X510" i="2"/>
  <c r="Y510" i="2" s="1"/>
  <c r="V510" i="2"/>
  <c r="R510" i="2"/>
  <c r="S516" i="2" s="1"/>
  <c r="X509" i="2"/>
  <c r="Y509" i="2" s="1"/>
  <c r="V509" i="2"/>
  <c r="X508" i="2"/>
  <c r="Y508" i="2" s="1"/>
  <c r="V508" i="2"/>
  <c r="X507" i="2"/>
  <c r="Y507" i="2" s="1"/>
  <c r="V507" i="2"/>
  <c r="X506" i="2"/>
  <c r="Y506" i="2" s="1"/>
  <c r="V506" i="2"/>
  <c r="X505" i="2"/>
  <c r="Y505" i="2" s="1"/>
  <c r="V505" i="2"/>
  <c r="V504" i="2"/>
  <c r="W503" i="2"/>
  <c r="X504" i="2" s="1"/>
  <c r="Y504" i="2" s="1"/>
  <c r="AA497" i="2"/>
  <c r="R497" i="2"/>
  <c r="R496" i="2"/>
  <c r="R495" i="2"/>
  <c r="R494" i="2"/>
  <c r="R493" i="2"/>
  <c r="R492" i="2"/>
  <c r="X491" i="2"/>
  <c r="Y491" i="2" s="1"/>
  <c r="V491" i="2"/>
  <c r="R491" i="2"/>
  <c r="X490" i="2"/>
  <c r="Y490" i="2" s="1"/>
  <c r="V490" i="2"/>
  <c r="R490" i="2"/>
  <c r="X489" i="2"/>
  <c r="Y489" i="2" s="1"/>
  <c r="V489" i="2"/>
  <c r="R489" i="2"/>
  <c r="X488" i="2"/>
  <c r="Y488" i="2" s="1"/>
  <c r="V488" i="2"/>
  <c r="X487" i="2"/>
  <c r="Y487" i="2" s="1"/>
  <c r="V487" i="2"/>
  <c r="AA486" i="2"/>
  <c r="X486" i="2"/>
  <c r="Y486" i="2" s="1"/>
  <c r="V486" i="2"/>
  <c r="V485" i="2"/>
  <c r="W484" i="2"/>
  <c r="X485" i="2" s="1"/>
  <c r="Y485" i="2" s="1"/>
  <c r="AA479" i="2"/>
  <c r="R479" i="2"/>
  <c r="R478" i="2"/>
  <c r="R477" i="2"/>
  <c r="R476" i="2"/>
  <c r="X475" i="2"/>
  <c r="Y475" i="2" s="1"/>
  <c r="V475" i="2"/>
  <c r="R475" i="2"/>
  <c r="X474" i="2"/>
  <c r="Y474" i="2" s="1"/>
  <c r="V474" i="2"/>
  <c r="R474" i="2"/>
  <c r="X473" i="2"/>
  <c r="Y473" i="2" s="1"/>
  <c r="V473" i="2"/>
  <c r="R473" i="2"/>
  <c r="X472" i="2"/>
  <c r="Y472" i="2" s="1"/>
  <c r="V472" i="2"/>
  <c r="AA471" i="2"/>
  <c r="X471" i="2"/>
  <c r="Y471" i="2" s="1"/>
  <c r="V471" i="2"/>
  <c r="X470" i="2"/>
  <c r="Y470" i="2" s="1"/>
  <c r="V470" i="2"/>
  <c r="V469" i="2"/>
  <c r="W468" i="2"/>
  <c r="X469" i="2" s="1"/>
  <c r="Y469" i="2" s="1"/>
  <c r="AA464" i="2"/>
  <c r="R463" i="2"/>
  <c r="R462" i="2"/>
  <c r="R461" i="2"/>
  <c r="R460" i="2"/>
  <c r="R459" i="2"/>
  <c r="S464" i="2" s="1"/>
  <c r="X458" i="2"/>
  <c r="Y458" i="2" s="1"/>
  <c r="V458" i="2"/>
  <c r="X457" i="2"/>
  <c r="Y457" i="2" s="1"/>
  <c r="V457" i="2"/>
  <c r="X456" i="2"/>
  <c r="Y456" i="2" s="1"/>
  <c r="V456" i="2"/>
  <c r="X455" i="2"/>
  <c r="Y455" i="2" s="1"/>
  <c r="V455" i="2"/>
  <c r="X454" i="2"/>
  <c r="Y454" i="2" s="1"/>
  <c r="V454" i="2"/>
  <c r="X453" i="2"/>
  <c r="Y453" i="2" s="1"/>
  <c r="V453" i="2"/>
  <c r="V452" i="2"/>
  <c r="W451" i="2"/>
  <c r="X452" i="2" s="1"/>
  <c r="Y452" i="2" s="1"/>
  <c r="AA447" i="2"/>
  <c r="R446" i="2"/>
  <c r="R445" i="2"/>
  <c r="R444" i="2"/>
  <c r="AB446" i="2" s="1"/>
  <c r="AB447" i="2" s="1"/>
  <c r="X443" i="2"/>
  <c r="Y443" i="2" s="1"/>
  <c r="V443" i="2"/>
  <c r="X442" i="2"/>
  <c r="Y442" i="2" s="1"/>
  <c r="V442" i="2"/>
  <c r="X441" i="2"/>
  <c r="Y441" i="2" s="1"/>
  <c r="V441" i="2"/>
  <c r="X440" i="2"/>
  <c r="Y440" i="2" s="1"/>
  <c r="V440" i="2"/>
  <c r="X439" i="2"/>
  <c r="Y439" i="2" s="1"/>
  <c r="V439" i="2"/>
  <c r="X438" i="2"/>
  <c r="Y438" i="2" s="1"/>
  <c r="V438" i="2"/>
  <c r="V437" i="2"/>
  <c r="W436" i="2"/>
  <c r="X437" i="2" s="1"/>
  <c r="Y437" i="2" s="1"/>
  <c r="AA432" i="2"/>
  <c r="R431" i="2"/>
  <c r="R430" i="2"/>
  <c r="R429" i="2"/>
  <c r="R428" i="2"/>
  <c r="X427" i="2"/>
  <c r="Y427" i="2" s="1"/>
  <c r="V427" i="2"/>
  <c r="R427" i="2"/>
  <c r="X426" i="2"/>
  <c r="Y426" i="2" s="1"/>
  <c r="V426" i="2"/>
  <c r="X425" i="2"/>
  <c r="Y425" i="2" s="1"/>
  <c r="V425" i="2"/>
  <c r="X424" i="2"/>
  <c r="Y424" i="2" s="1"/>
  <c r="V424" i="2"/>
  <c r="X423" i="2"/>
  <c r="Y423" i="2" s="1"/>
  <c r="V423" i="2"/>
  <c r="X422" i="2"/>
  <c r="Y422" i="2" s="1"/>
  <c r="V422" i="2"/>
  <c r="V421" i="2"/>
  <c r="W420" i="2"/>
  <c r="R411" i="2"/>
  <c r="R410" i="2"/>
  <c r="X409" i="2"/>
  <c r="Y409" i="2" s="1"/>
  <c r="V409" i="2"/>
  <c r="R409" i="2"/>
  <c r="S416" i="2" s="1"/>
  <c r="X408" i="2"/>
  <c r="Y408" i="2" s="1"/>
  <c r="V408" i="2"/>
  <c r="X407" i="2"/>
  <c r="Y407" i="2" s="1"/>
  <c r="V407" i="2"/>
  <c r="X406" i="2"/>
  <c r="Y406" i="2" s="1"/>
  <c r="V406" i="2"/>
  <c r="X405" i="2"/>
  <c r="Y405" i="2" s="1"/>
  <c r="V405" i="2"/>
  <c r="X404" i="2"/>
  <c r="Y404" i="2" s="1"/>
  <c r="V404" i="2"/>
  <c r="V403" i="2"/>
  <c r="W402" i="2"/>
  <c r="X403" i="2" s="1"/>
  <c r="Y403" i="2" s="1"/>
  <c r="R397" i="2"/>
  <c r="R396" i="2"/>
  <c r="R395" i="2"/>
  <c r="R394" i="2"/>
  <c r="R393" i="2"/>
  <c r="R392" i="2"/>
  <c r="R391" i="2"/>
  <c r="S398" i="2" s="1"/>
  <c r="X390" i="2"/>
  <c r="Y390" i="2" s="1"/>
  <c r="V390" i="2"/>
  <c r="R390" i="2"/>
  <c r="X389" i="2"/>
  <c r="Y389" i="2" s="1"/>
  <c r="V389" i="2"/>
  <c r="X388" i="2"/>
  <c r="Y388" i="2" s="1"/>
  <c r="V388" i="2"/>
  <c r="X387" i="2"/>
  <c r="Y387" i="2" s="1"/>
  <c r="V387" i="2"/>
  <c r="X386" i="2"/>
  <c r="Y386" i="2" s="1"/>
  <c r="V386" i="2"/>
  <c r="X385" i="2"/>
  <c r="Y385" i="2" s="1"/>
  <c r="V385" i="2"/>
  <c r="V384" i="2"/>
  <c r="W383" i="2"/>
  <c r="X384" i="2" s="1"/>
  <c r="Y384" i="2" s="1"/>
  <c r="R376" i="2"/>
  <c r="R375" i="2"/>
  <c r="R374" i="2"/>
  <c r="R373" i="2"/>
  <c r="R372" i="2"/>
  <c r="X371" i="2"/>
  <c r="Y371" i="2" s="1"/>
  <c r="V371" i="2"/>
  <c r="X370" i="2"/>
  <c r="Y370" i="2" s="1"/>
  <c r="V370" i="2"/>
  <c r="X369" i="2"/>
  <c r="Y369" i="2" s="1"/>
  <c r="V369" i="2"/>
  <c r="X368" i="2"/>
  <c r="Y368" i="2" s="1"/>
  <c r="V368" i="2"/>
  <c r="X367" i="2"/>
  <c r="Y367" i="2" s="1"/>
  <c r="V367" i="2"/>
  <c r="V366" i="2"/>
  <c r="W365" i="2"/>
  <c r="R360" i="2"/>
  <c r="R359" i="2"/>
  <c r="R358" i="2"/>
  <c r="R357" i="2"/>
  <c r="R356" i="2"/>
  <c r="R355" i="2"/>
  <c r="R354" i="2"/>
  <c r="S361" i="2" s="1"/>
  <c r="X353" i="2"/>
  <c r="Y353" i="2" s="1"/>
  <c r="V353" i="2"/>
  <c r="X352" i="2"/>
  <c r="Y352" i="2" s="1"/>
  <c r="V352" i="2"/>
  <c r="X351" i="2"/>
  <c r="Y351" i="2" s="1"/>
  <c r="V351" i="2"/>
  <c r="X350" i="2"/>
  <c r="Y350" i="2" s="1"/>
  <c r="V350" i="2"/>
  <c r="X349" i="2"/>
  <c r="Y349" i="2" s="1"/>
  <c r="V349" i="2"/>
  <c r="X348" i="2"/>
  <c r="Y348" i="2" s="1"/>
  <c r="V348" i="2"/>
  <c r="X347" i="2"/>
  <c r="Y347" i="2" s="1"/>
  <c r="V347" i="2"/>
  <c r="W346" i="2"/>
  <c r="AX81" i="2" s="1"/>
  <c r="R341" i="2"/>
  <c r="R340" i="2"/>
  <c r="R339" i="2"/>
  <c r="R338" i="2"/>
  <c r="R337" i="2"/>
  <c r="R336" i="2"/>
  <c r="X335" i="2"/>
  <c r="Y335" i="2" s="1"/>
  <c r="V335" i="2"/>
  <c r="R335" i="2"/>
  <c r="X334" i="2"/>
  <c r="Y334" i="2" s="1"/>
  <c r="V334" i="2"/>
  <c r="X333" i="2"/>
  <c r="Y333" i="2" s="1"/>
  <c r="V333" i="2"/>
  <c r="X332" i="2"/>
  <c r="Y332" i="2" s="1"/>
  <c r="V332" i="2"/>
  <c r="X331" i="2"/>
  <c r="Y331" i="2" s="1"/>
  <c r="V331" i="2"/>
  <c r="X330" i="2"/>
  <c r="Y330" i="2" s="1"/>
  <c r="V330" i="2"/>
  <c r="V329" i="2"/>
  <c r="AW19" i="2" s="1"/>
  <c r="W328" i="2"/>
  <c r="R323" i="2"/>
  <c r="R322" i="2"/>
  <c r="R321" i="2"/>
  <c r="R320" i="2"/>
  <c r="R319" i="2"/>
  <c r="X318" i="2"/>
  <c r="Y318" i="2" s="1"/>
  <c r="V318" i="2"/>
  <c r="R318" i="2"/>
  <c r="X317" i="2"/>
  <c r="Y317" i="2" s="1"/>
  <c r="V317" i="2"/>
  <c r="X316" i="2"/>
  <c r="Y316" i="2" s="1"/>
  <c r="V316" i="2"/>
  <c r="X315" i="2"/>
  <c r="Y315" i="2" s="1"/>
  <c r="V315" i="2"/>
  <c r="X314" i="2"/>
  <c r="Y314" i="2" s="1"/>
  <c r="V314" i="2"/>
  <c r="X313" i="2"/>
  <c r="Y313" i="2" s="1"/>
  <c r="AV69" i="2" s="1"/>
  <c r="V313" i="2"/>
  <c r="V312" i="2"/>
  <c r="AV19" i="2" s="1"/>
  <c r="W311" i="2"/>
  <c r="R305" i="2"/>
  <c r="R304" i="2"/>
  <c r="R302" i="2"/>
  <c r="R301" i="2"/>
  <c r="X300" i="2"/>
  <c r="Y300" i="2" s="1"/>
  <c r="V300" i="2"/>
  <c r="R300" i="2"/>
  <c r="X299" i="2"/>
  <c r="Y299" i="2" s="1"/>
  <c r="V299" i="2"/>
  <c r="R299" i="2"/>
  <c r="X298" i="2"/>
  <c r="Y298" i="2" s="1"/>
  <c r="V298" i="2"/>
  <c r="X297" i="2"/>
  <c r="Y297" i="2" s="1"/>
  <c r="V297" i="2"/>
  <c r="X296" i="2"/>
  <c r="Y296" i="2" s="1"/>
  <c r="AU70" i="2" s="1"/>
  <c r="V296" i="2"/>
  <c r="AU21" i="2" s="1"/>
  <c r="X295" i="2"/>
  <c r="Y295" i="2" s="1"/>
  <c r="V295" i="2"/>
  <c r="AU20" i="2" s="1"/>
  <c r="V294" i="2"/>
  <c r="W293" i="2"/>
  <c r="R288" i="2"/>
  <c r="R284" i="2"/>
  <c r="R283" i="2"/>
  <c r="R282" i="2"/>
  <c r="X281" i="2"/>
  <c r="Y281" i="2" s="1"/>
  <c r="V281" i="2"/>
  <c r="R281" i="2"/>
  <c r="X280" i="2"/>
  <c r="Y280" i="2" s="1"/>
  <c r="V280" i="2"/>
  <c r="X279" i="2"/>
  <c r="Y279" i="2" s="1"/>
  <c r="V279" i="2"/>
  <c r="X278" i="2"/>
  <c r="Y278" i="2" s="1"/>
  <c r="AT71" i="2" s="1"/>
  <c r="V278" i="2"/>
  <c r="AT22" i="2" s="1"/>
  <c r="X277" i="2"/>
  <c r="Y277" i="2" s="1"/>
  <c r="AT70" i="2" s="1"/>
  <c r="V277" i="2"/>
  <c r="AT21" i="2" s="1"/>
  <c r="X276" i="2"/>
  <c r="Y276" i="2" s="1"/>
  <c r="AT69" i="2" s="1"/>
  <c r="V276" i="2"/>
  <c r="V275" i="2"/>
  <c r="W274" i="2"/>
  <c r="R268" i="2"/>
  <c r="R267" i="2"/>
  <c r="R265" i="2"/>
  <c r="R263" i="2"/>
  <c r="R262" i="2"/>
  <c r="R261" i="2"/>
  <c r="R260" i="2"/>
  <c r="X259" i="2"/>
  <c r="Y259" i="2" s="1"/>
  <c r="V259" i="2"/>
  <c r="R259" i="2"/>
  <c r="X258" i="2"/>
  <c r="Y258" i="2" s="1"/>
  <c r="V258" i="2"/>
  <c r="X257" i="2"/>
  <c r="Y257" i="2" s="1"/>
  <c r="AS72" i="2" s="1"/>
  <c r="V257" i="2"/>
  <c r="AS23" i="2" s="1"/>
  <c r="X256" i="2"/>
  <c r="Y256" i="2" s="1"/>
  <c r="AS71" i="2" s="1"/>
  <c r="V256" i="2"/>
  <c r="AS22" i="2" s="1"/>
  <c r="X255" i="2"/>
  <c r="Y255" i="2" s="1"/>
  <c r="AS70" i="2" s="1"/>
  <c r="V255" i="2"/>
  <c r="AS21" i="2" s="1"/>
  <c r="X254" i="2"/>
  <c r="Y254" i="2" s="1"/>
  <c r="AS69" i="2" s="1"/>
  <c r="V254" i="2"/>
  <c r="AS20" i="2" s="1"/>
  <c r="V253" i="2"/>
  <c r="AS19" i="2" s="1"/>
  <c r="W252" i="2"/>
  <c r="X253" i="2" s="1"/>
  <c r="R247" i="2"/>
  <c r="R246" i="2"/>
  <c r="R245" i="2"/>
  <c r="R244" i="2"/>
  <c r="R243" i="2"/>
  <c r="R242" i="2"/>
  <c r="S248" i="2" s="1"/>
  <c r="AA30" i="2" s="1"/>
  <c r="X241" i="2"/>
  <c r="Y241" i="2" s="1"/>
  <c r="V241" i="2"/>
  <c r="X240" i="2"/>
  <c r="AR49" i="2" s="1"/>
  <c r="V240" i="2"/>
  <c r="AR24" i="2" s="1"/>
  <c r="X239" i="2"/>
  <c r="V239" i="2"/>
  <c r="AR23" i="2" s="1"/>
  <c r="X238" i="2"/>
  <c r="Y238" i="2" s="1"/>
  <c r="AR71" i="2" s="1"/>
  <c r="V238" i="2"/>
  <c r="X237" i="2"/>
  <c r="Y237" i="2" s="1"/>
  <c r="AR70" i="2" s="1"/>
  <c r="V237" i="2"/>
  <c r="AR21" i="2" s="1"/>
  <c r="X236" i="2"/>
  <c r="AR45" i="2" s="1"/>
  <c r="V236" i="2"/>
  <c r="AR20" i="2" s="1"/>
  <c r="V235" i="2"/>
  <c r="AR19" i="2" s="1"/>
  <c r="W234" i="2"/>
  <c r="X235" i="2" s="1"/>
  <c r="R228" i="2"/>
  <c r="S230" i="2" s="1"/>
  <c r="X227" i="2"/>
  <c r="Y227" i="2" s="1"/>
  <c r="V227" i="2"/>
  <c r="X226" i="2"/>
  <c r="Y226" i="2" s="1"/>
  <c r="AQ74" i="2" s="1"/>
  <c r="V226" i="2"/>
  <c r="X225" i="2"/>
  <c r="Y225" i="2" s="1"/>
  <c r="AQ73" i="2" s="1"/>
  <c r="V225" i="2"/>
  <c r="AQ24" i="2" s="1"/>
  <c r="X224" i="2"/>
  <c r="V224" i="2"/>
  <c r="AQ23" i="2" s="1"/>
  <c r="X223" i="2"/>
  <c r="AQ47" i="2" s="1"/>
  <c r="V223" i="2"/>
  <c r="AQ22" i="2" s="1"/>
  <c r="X222" i="2"/>
  <c r="Y222" i="2" s="1"/>
  <c r="AQ70" i="2" s="1"/>
  <c r="V222" i="2"/>
  <c r="X221" i="2"/>
  <c r="Y221" i="2" s="1"/>
  <c r="AQ69" i="2" s="1"/>
  <c r="V221" i="2"/>
  <c r="AQ20" i="2" s="1"/>
  <c r="V220" i="2"/>
  <c r="AQ19" i="2" s="1"/>
  <c r="W219" i="2"/>
  <c r="R213" i="2"/>
  <c r="R212" i="2"/>
  <c r="X211" i="2"/>
  <c r="V211" i="2"/>
  <c r="AP26" i="2" s="1"/>
  <c r="R211" i="2"/>
  <c r="X210" i="2"/>
  <c r="V210" i="2"/>
  <c r="X209" i="2"/>
  <c r="Y209" i="2" s="1"/>
  <c r="AP73" i="2" s="1"/>
  <c r="V209" i="2"/>
  <c r="AP24" i="2" s="1"/>
  <c r="X208" i="2"/>
  <c r="V208" i="2"/>
  <c r="AP23" i="2" s="1"/>
  <c r="X207" i="2"/>
  <c r="V207" i="2"/>
  <c r="X206" i="2"/>
  <c r="V206" i="2"/>
  <c r="AP21" i="2" s="1"/>
  <c r="X205" i="2"/>
  <c r="AP45" i="2" s="1"/>
  <c r="V205" i="2"/>
  <c r="V204" i="2"/>
  <c r="W203" i="2"/>
  <c r="X204" i="2" s="1"/>
  <c r="R197" i="2"/>
  <c r="R196" i="2"/>
  <c r="R195" i="2"/>
  <c r="S198" i="2" s="1"/>
  <c r="AA27" i="2" s="1"/>
  <c r="X194" i="2"/>
  <c r="V194" i="2"/>
  <c r="AO26" i="2" s="1"/>
  <c r="X193" i="2"/>
  <c r="V193" i="2"/>
  <c r="X192" i="2"/>
  <c r="Y192" i="2" s="1"/>
  <c r="AO73" i="2" s="1"/>
  <c r="V192" i="2"/>
  <c r="AO24" i="2" s="1"/>
  <c r="X191" i="2"/>
  <c r="Y191" i="2" s="1"/>
  <c r="AO72" i="2" s="1"/>
  <c r="V191" i="2"/>
  <c r="X190" i="2"/>
  <c r="V190" i="2"/>
  <c r="AO22" i="2" s="1"/>
  <c r="X189" i="2"/>
  <c r="Y189" i="2" s="1"/>
  <c r="AO70" i="2" s="1"/>
  <c r="V189" i="2"/>
  <c r="AO21" i="2" s="1"/>
  <c r="X188" i="2"/>
  <c r="Y188" i="2" s="1"/>
  <c r="AO69" i="2" s="1"/>
  <c r="V188" i="2"/>
  <c r="AO20" i="2" s="1"/>
  <c r="V187" i="2"/>
  <c r="AO19" i="2" s="1"/>
  <c r="W186" i="2"/>
  <c r="AO81" i="2" s="1"/>
  <c r="R180" i="2"/>
  <c r="R179" i="2"/>
  <c r="W178" i="2"/>
  <c r="R178" i="2"/>
  <c r="X177" i="2"/>
  <c r="V177" i="2"/>
  <c r="AN26" i="2" s="1"/>
  <c r="R177" i="2"/>
  <c r="S182" i="2" s="1"/>
  <c r="AA26" i="2" s="1"/>
  <c r="X176" i="2"/>
  <c r="V176" i="2"/>
  <c r="X175" i="2"/>
  <c r="V175" i="2"/>
  <c r="AN24" i="2" s="1"/>
  <c r="X174" i="2"/>
  <c r="Y174" i="2" s="1"/>
  <c r="AN72" i="2" s="1"/>
  <c r="V174" i="2"/>
  <c r="AN23" i="2" s="1"/>
  <c r="Y173" i="2"/>
  <c r="AN71" i="2" s="1"/>
  <c r="X173" i="2"/>
  <c r="V173" i="2"/>
  <c r="X172" i="2"/>
  <c r="Y172" i="2" s="1"/>
  <c r="AN70" i="2" s="1"/>
  <c r="V172" i="2"/>
  <c r="AN21" i="2" s="1"/>
  <c r="X171" i="2"/>
  <c r="Y171" i="2" s="1"/>
  <c r="AN69" i="2" s="1"/>
  <c r="V171" i="2"/>
  <c r="AN20" i="2" s="1"/>
  <c r="V170" i="2"/>
  <c r="AN19" i="2" s="1"/>
  <c r="W169" i="2"/>
  <c r="T163" i="2"/>
  <c r="R159" i="2"/>
  <c r="R158" i="2"/>
  <c r="R157" i="2"/>
  <c r="R156" i="2"/>
  <c r="R155" i="2"/>
  <c r="X154" i="2"/>
  <c r="Y154" i="2" s="1"/>
  <c r="AM75" i="2" s="1"/>
  <c r="V154" i="2"/>
  <c r="R154" i="2"/>
  <c r="X153" i="2"/>
  <c r="V153" i="2"/>
  <c r="X152" i="2"/>
  <c r="AM49" i="2" s="1"/>
  <c r="V152" i="2"/>
  <c r="AM24" i="2" s="1"/>
  <c r="X151" i="2"/>
  <c r="Y151" i="2" s="1"/>
  <c r="AM72" i="2" s="1"/>
  <c r="V151" i="2"/>
  <c r="AM23" i="2" s="1"/>
  <c r="X150" i="2"/>
  <c r="Y150" i="2" s="1"/>
  <c r="AM71" i="2" s="1"/>
  <c r="V150" i="2"/>
  <c r="X149" i="2"/>
  <c r="Y149" i="2" s="1"/>
  <c r="V149" i="2"/>
  <c r="AM21" i="2" s="1"/>
  <c r="X148" i="2"/>
  <c r="AM45" i="2" s="1"/>
  <c r="V148" i="2"/>
  <c r="V147" i="2"/>
  <c r="AM19" i="2" s="1"/>
  <c r="W146" i="2"/>
  <c r="X147" i="2" s="1"/>
  <c r="Y147" i="2" s="1"/>
  <c r="AM68" i="2" s="1"/>
  <c r="R135" i="2"/>
  <c r="R134" i="2"/>
  <c r="R133" i="2"/>
  <c r="R132" i="2"/>
  <c r="X131" i="2"/>
  <c r="Y131" i="2" s="1"/>
  <c r="AL75" i="2" s="1"/>
  <c r="V131" i="2"/>
  <c r="AL26" i="2" s="1"/>
  <c r="X130" i="2"/>
  <c r="V130" i="2"/>
  <c r="AL25" i="2" s="1"/>
  <c r="X129" i="2"/>
  <c r="V129" i="2"/>
  <c r="X128" i="2"/>
  <c r="Y128" i="2" s="1"/>
  <c r="AL72" i="2" s="1"/>
  <c r="V128" i="2"/>
  <c r="AL23" i="2" s="1"/>
  <c r="X127" i="2"/>
  <c r="Y127" i="2" s="1"/>
  <c r="AL71" i="2" s="1"/>
  <c r="V127" i="2"/>
  <c r="AL22" i="2" s="1"/>
  <c r="X126" i="2"/>
  <c r="Y126" i="2" s="1"/>
  <c r="AL70" i="2" s="1"/>
  <c r="V126" i="2"/>
  <c r="AL21" i="2" s="1"/>
  <c r="X125" i="2"/>
  <c r="Y125" i="2" s="1"/>
  <c r="AL69" i="2" s="1"/>
  <c r="V125" i="2"/>
  <c r="AL20" i="2" s="1"/>
  <c r="V124" i="2"/>
  <c r="AL19" i="2" s="1"/>
  <c r="W123" i="2"/>
  <c r="X124" i="2" s="1"/>
  <c r="AL44" i="2" s="1"/>
  <c r="K113" i="2"/>
  <c r="R112" i="2"/>
  <c r="R111" i="2"/>
  <c r="R110" i="2"/>
  <c r="R109" i="2"/>
  <c r="X108" i="2"/>
  <c r="Y108" i="2" s="1"/>
  <c r="R108" i="2"/>
  <c r="X107" i="2"/>
  <c r="Y107" i="2" s="1"/>
  <c r="R107" i="2"/>
  <c r="X106" i="2"/>
  <c r="Y106" i="2" s="1"/>
  <c r="AK75" i="2" s="1"/>
  <c r="V106" i="2"/>
  <c r="AK26" i="2" s="1"/>
  <c r="R106" i="2"/>
  <c r="X105" i="2"/>
  <c r="Y105" i="2" s="1"/>
  <c r="AK74" i="2" s="1"/>
  <c r="V105" i="2"/>
  <c r="AK25" i="2" s="1"/>
  <c r="X104" i="2"/>
  <c r="Y104" i="2" s="1"/>
  <c r="AK73" i="2" s="1"/>
  <c r="V104" i="2"/>
  <c r="AK24" i="2" s="1"/>
  <c r="X103" i="2"/>
  <c r="Y103" i="2" s="1"/>
  <c r="AK72" i="2" s="1"/>
  <c r="V103" i="2"/>
  <c r="AK23" i="2" s="1"/>
  <c r="X102" i="2"/>
  <c r="Y102" i="2" s="1"/>
  <c r="AK71" i="2" s="1"/>
  <c r="V102" i="2"/>
  <c r="AK22" i="2" s="1"/>
  <c r="X101" i="2"/>
  <c r="Y101" i="2" s="1"/>
  <c r="AK70" i="2" s="1"/>
  <c r="V101" i="2"/>
  <c r="X100" i="2"/>
  <c r="Y100" i="2" s="1"/>
  <c r="AK69" i="2" s="1"/>
  <c r="V100" i="2"/>
  <c r="V99" i="2"/>
  <c r="AK19" i="2" s="1"/>
  <c r="W98" i="2"/>
  <c r="S88" i="2"/>
  <c r="AA22" i="2" s="1"/>
  <c r="K88" i="2"/>
  <c r="R87" i="2"/>
  <c r="R85" i="2"/>
  <c r="X84" i="2"/>
  <c r="Y84" i="2" s="1"/>
  <c r="R84" i="2"/>
  <c r="X83" i="2"/>
  <c r="Y83" i="2" s="1"/>
  <c r="R83" i="2"/>
  <c r="X82" i="2"/>
  <c r="Y82" i="2" s="1"/>
  <c r="AJ75" i="2" s="1"/>
  <c r="R82" i="2"/>
  <c r="BF81" i="2"/>
  <c r="BE81" i="2"/>
  <c r="BC81" i="2"/>
  <c r="AS81" i="2"/>
  <c r="AL81" i="2"/>
  <c r="X81" i="2"/>
  <c r="Y81" i="2" s="1"/>
  <c r="AJ74" i="2" s="1"/>
  <c r="V81" i="2"/>
  <c r="AJ26" i="2" s="1"/>
  <c r="X80" i="2"/>
  <c r="Y80" i="2" s="1"/>
  <c r="AJ73" i="2" s="1"/>
  <c r="V80" i="2"/>
  <c r="AJ25" i="2" s="1"/>
  <c r="X79" i="2"/>
  <c r="Y79" i="2" s="1"/>
  <c r="AJ72" i="2" s="1"/>
  <c r="V79" i="2"/>
  <c r="AJ24" i="2" s="1"/>
  <c r="X78" i="2"/>
  <c r="Y78" i="2" s="1"/>
  <c r="AJ71" i="2" s="1"/>
  <c r="V78" i="2"/>
  <c r="AJ23" i="2" s="1"/>
  <c r="X77" i="2"/>
  <c r="Y77" i="2" s="1"/>
  <c r="AJ70" i="2" s="1"/>
  <c r="V77" i="2"/>
  <c r="AJ22" i="2" s="1"/>
  <c r="X76" i="2"/>
  <c r="V76" i="2"/>
  <c r="AJ21" i="2" s="1"/>
  <c r="X75" i="2"/>
  <c r="Y75" i="2" s="1"/>
  <c r="AJ68" i="2" s="1"/>
  <c r="V75" i="2"/>
  <c r="AJ20" i="2" s="1"/>
  <c r="V74" i="2"/>
  <c r="AJ19" i="2" s="1"/>
  <c r="W73" i="2"/>
  <c r="AM70" i="2"/>
  <c r="AU69" i="2"/>
  <c r="K62" i="2"/>
  <c r="X58" i="2"/>
  <c r="Y58" i="2" s="1"/>
  <c r="R58" i="2"/>
  <c r="X57" i="2"/>
  <c r="Y57" i="2" s="1"/>
  <c r="R57" i="2"/>
  <c r="X56" i="2"/>
  <c r="Y56" i="2" s="1"/>
  <c r="AI75" i="2" s="1"/>
  <c r="R56" i="2"/>
  <c r="S62" i="2" s="1"/>
  <c r="AA21" i="2" s="1"/>
  <c r="X55" i="2"/>
  <c r="Y55" i="2" s="1"/>
  <c r="AI74" i="2" s="1"/>
  <c r="V55" i="2"/>
  <c r="AI26" i="2" s="1"/>
  <c r="X54" i="2"/>
  <c r="AI50" i="2" s="1"/>
  <c r="V54" i="2"/>
  <c r="AI25" i="2" s="1"/>
  <c r="X53" i="2"/>
  <c r="Y53" i="2" s="1"/>
  <c r="AI72" i="2" s="1"/>
  <c r="V53" i="2"/>
  <c r="AI24" i="2" s="1"/>
  <c r="X52" i="2"/>
  <c r="Y52" i="2" s="1"/>
  <c r="AI71" i="2" s="1"/>
  <c r="V52" i="2"/>
  <c r="AI23" i="2" s="1"/>
  <c r="AM51" i="2"/>
  <c r="AI51" i="2"/>
  <c r="X51" i="2"/>
  <c r="Y51" i="2" s="1"/>
  <c r="AI70" i="2" s="1"/>
  <c r="V51" i="2"/>
  <c r="AI22" i="2" s="1"/>
  <c r="AQ50" i="2"/>
  <c r="AK50" i="2"/>
  <c r="X50" i="2"/>
  <c r="AI46" i="2" s="1"/>
  <c r="V50" i="2"/>
  <c r="AI21" i="2" s="1"/>
  <c r="AP49" i="2"/>
  <c r="AK49" i="2"/>
  <c r="AI49" i="2"/>
  <c r="X49" i="2"/>
  <c r="AI45" i="2" s="1"/>
  <c r="V49" i="2"/>
  <c r="AI20" i="2" s="1"/>
  <c r="AO48" i="2"/>
  <c r="AJ48" i="2"/>
  <c r="X48" i="2"/>
  <c r="V48" i="2"/>
  <c r="AI19" i="2" s="1"/>
  <c r="AN47" i="2"/>
  <c r="AJ47" i="2"/>
  <c r="W47" i="2"/>
  <c r="AI81" i="2" s="1"/>
  <c r="AR46" i="2"/>
  <c r="AQ46" i="2"/>
  <c r="AN46" i="2"/>
  <c r="AM46" i="2"/>
  <c r="AV45" i="2"/>
  <c r="AU45" i="2"/>
  <c r="AQ45" i="2"/>
  <c r="AK45" i="2"/>
  <c r="AJ45" i="2"/>
  <c r="AM44" i="2"/>
  <c r="Q34" i="2"/>
  <c r="P34" i="2"/>
  <c r="O34" i="2"/>
  <c r="N34" i="2"/>
  <c r="M34" i="2"/>
  <c r="L34" i="2"/>
  <c r="K34" i="2"/>
  <c r="R33" i="2"/>
  <c r="AA29" i="2"/>
  <c r="X29" i="2"/>
  <c r="Y29" i="2" s="1"/>
  <c r="R29" i="2"/>
  <c r="X28" i="2"/>
  <c r="Y28" i="2" s="1"/>
  <c r="R28" i="2"/>
  <c r="X27" i="2"/>
  <c r="Y27" i="2" s="1"/>
  <c r="R27" i="2"/>
  <c r="S34" i="2" s="1"/>
  <c r="AA20" i="2" s="1"/>
  <c r="AM26" i="2"/>
  <c r="X26" i="2"/>
  <c r="AH51" i="2" s="1"/>
  <c r="V26" i="2"/>
  <c r="AH26" i="2" s="1"/>
  <c r="AQ25" i="2"/>
  <c r="AP25" i="2"/>
  <c r="AO25" i="2"/>
  <c r="AN25" i="2"/>
  <c r="AM25" i="2"/>
  <c r="X25" i="2"/>
  <c r="Y25" i="2" s="1"/>
  <c r="AH74" i="2" s="1"/>
  <c r="V25" i="2"/>
  <c r="AH25" i="2" s="1"/>
  <c r="AL24" i="2"/>
  <c r="X24" i="2"/>
  <c r="AH49" i="2" s="1"/>
  <c r="V24" i="2"/>
  <c r="AH24" i="2" s="1"/>
  <c r="AO23" i="2"/>
  <c r="X23" i="2"/>
  <c r="V23" i="2"/>
  <c r="AH23" i="2" s="1"/>
  <c r="AR22" i="2"/>
  <c r="AP22" i="2"/>
  <c r="AN22" i="2"/>
  <c r="AM22" i="2"/>
  <c r="X22" i="2"/>
  <c r="Y22" i="2" s="1"/>
  <c r="AH71" i="2" s="1"/>
  <c r="V22" i="2"/>
  <c r="AH22" i="2" s="1"/>
  <c r="AQ21" i="2"/>
  <c r="AK21" i="2"/>
  <c r="X21" i="2"/>
  <c r="AH46" i="2" s="1"/>
  <c r="V21" i="2"/>
  <c r="AH21" i="2" s="1"/>
  <c r="AV20" i="2"/>
  <c r="AT20" i="2"/>
  <c r="AP20" i="2"/>
  <c r="AM20" i="2"/>
  <c r="AK20" i="2"/>
  <c r="AH20" i="2"/>
  <c r="X20" i="2"/>
  <c r="Y20" i="2" s="1"/>
  <c r="AH69" i="2" s="1"/>
  <c r="V20" i="2"/>
  <c r="AU19" i="2"/>
  <c r="AT19" i="2"/>
  <c r="AP19" i="2"/>
  <c r="V19" i="2"/>
  <c r="AH19" i="2" s="1"/>
  <c r="W18" i="2"/>
  <c r="AH81" i="2" s="1"/>
  <c r="AB1126" i="1"/>
  <c r="Z1126" i="1"/>
  <c r="Y1126" i="1"/>
  <c r="AA1126" i="1" s="1"/>
  <c r="AD1124" i="1"/>
  <c r="AE1123" i="1"/>
  <c r="AE1124" i="1" s="1"/>
  <c r="AF1117" i="1"/>
  <c r="AE1117" i="1"/>
  <c r="AC1117" i="1"/>
  <c r="AE1113" i="1"/>
  <c r="AF1113" i="1" s="1"/>
  <c r="AC1113" i="1"/>
  <c r="AE1112" i="1"/>
  <c r="AF1112" i="1" s="1"/>
  <c r="AC1112" i="1"/>
  <c r="AC1111" i="1"/>
  <c r="AD1110" i="1"/>
  <c r="AG1112" i="1" s="1"/>
  <c r="AB1104" i="1"/>
  <c r="Z1104" i="1"/>
  <c r="Y1104" i="1"/>
  <c r="AA1104" i="1" s="1"/>
  <c r="AD1102" i="1"/>
  <c r="AE1101" i="1"/>
  <c r="AE1102" i="1" s="1"/>
  <c r="AE1095" i="1"/>
  <c r="AF1095" i="1" s="1"/>
  <c r="AE1094" i="1"/>
  <c r="AF1094" i="1" s="1"/>
  <c r="AE1093" i="1"/>
  <c r="AF1093" i="1" s="1"/>
  <c r="AF1092" i="1"/>
  <c r="AE1091" i="1"/>
  <c r="AF1091" i="1" s="1"/>
  <c r="AC1091" i="1"/>
  <c r="AE1090" i="1"/>
  <c r="AF1090" i="1" s="1"/>
  <c r="AC1090" i="1"/>
  <c r="AC1089" i="1"/>
  <c r="AD1088" i="1"/>
  <c r="AG1090" i="1" s="1"/>
  <c r="Y1082" i="1"/>
  <c r="AD1080" i="1"/>
  <c r="AE1079" i="1"/>
  <c r="AE1080" i="1" s="1"/>
  <c r="AE1072" i="1"/>
  <c r="AF1072" i="1" s="1"/>
  <c r="AF1071" i="1"/>
  <c r="AF1070" i="1"/>
  <c r="AE1069" i="1"/>
  <c r="AF1069" i="1" s="1"/>
  <c r="AC1069" i="1"/>
  <c r="AE1068" i="1"/>
  <c r="AF1068" i="1" s="1"/>
  <c r="AC1068" i="1"/>
  <c r="AC1067" i="1"/>
  <c r="AD1066" i="1"/>
  <c r="AE1067" i="1" s="1"/>
  <c r="AF1067" i="1" s="1"/>
  <c r="Y1060" i="1"/>
  <c r="AA1060" i="1" s="1"/>
  <c r="AB1060" i="1" s="1"/>
  <c r="AD1058" i="1"/>
  <c r="AE1057" i="1"/>
  <c r="AE1058" i="1" s="1"/>
  <c r="AE1051" i="1"/>
  <c r="AF1051" i="1" s="1"/>
  <c r="AE1050" i="1"/>
  <c r="AF1050" i="1" s="1"/>
  <c r="AE1049" i="1"/>
  <c r="AF1049" i="1" s="1"/>
  <c r="AE1048" i="1"/>
  <c r="AF1048" i="1" s="1"/>
  <c r="AE1047" i="1"/>
  <c r="AF1047" i="1" s="1"/>
  <c r="AC1047" i="1"/>
  <c r="AE1046" i="1"/>
  <c r="AF1046" i="1" s="1"/>
  <c r="AC1046" i="1"/>
  <c r="AC1045" i="1"/>
  <c r="AD1044" i="1"/>
  <c r="AG1046" i="1" s="1"/>
  <c r="Y1038" i="1"/>
  <c r="AA1038" i="1" s="1"/>
  <c r="AB1038" i="1" s="1"/>
  <c r="AD1036" i="1"/>
  <c r="AE1035" i="1"/>
  <c r="AE1036" i="1" s="1"/>
  <c r="AE1029" i="1"/>
  <c r="AF1029" i="1" s="1"/>
  <c r="AE1025" i="1"/>
  <c r="AF1025" i="1" s="1"/>
  <c r="AC1025" i="1"/>
  <c r="AE1024" i="1"/>
  <c r="AF1024" i="1" s="1"/>
  <c r="AC1024" i="1"/>
  <c r="AC1023" i="1"/>
  <c r="AD1022" i="1"/>
  <c r="AE1023" i="1" s="1"/>
  <c r="AF1023" i="1" s="1"/>
  <c r="Y1016" i="1"/>
  <c r="AA1016" i="1" s="1"/>
  <c r="AB1016" i="1" s="1"/>
  <c r="AD1014" i="1"/>
  <c r="AE1013" i="1"/>
  <c r="AE1014" i="1" s="1"/>
  <c r="AE1007" i="1"/>
  <c r="AF1007" i="1" s="1"/>
  <c r="AE1006" i="1"/>
  <c r="AF1006" i="1" s="1"/>
  <c r="AE1005" i="1"/>
  <c r="AF1005" i="1" s="1"/>
  <c r="AE1004" i="1"/>
  <c r="AF1004" i="1" s="1"/>
  <c r="AC1004" i="1"/>
  <c r="AE1003" i="1"/>
  <c r="AF1003" i="1" s="1"/>
  <c r="AC1003" i="1"/>
  <c r="AE1002" i="1"/>
  <c r="AF1002" i="1" s="1"/>
  <c r="AC1002" i="1"/>
  <c r="AC1001" i="1"/>
  <c r="AD1000" i="1"/>
  <c r="AG1002" i="1" s="1"/>
  <c r="Y994" i="1"/>
  <c r="AA994" i="1" s="1"/>
  <c r="AB994" i="1" s="1"/>
  <c r="AD992" i="1"/>
  <c r="AE991" i="1"/>
  <c r="AE992" i="1" s="1"/>
  <c r="AE985" i="1"/>
  <c r="AF985" i="1" s="1"/>
  <c r="AE984" i="1"/>
  <c r="AF984" i="1" s="1"/>
  <c r="AE983" i="1"/>
  <c r="AF983" i="1" s="1"/>
  <c r="AC983" i="1"/>
  <c r="AE982" i="1"/>
  <c r="AF982" i="1" s="1"/>
  <c r="AC982" i="1"/>
  <c r="AE981" i="1"/>
  <c r="AF981" i="1" s="1"/>
  <c r="AC981" i="1"/>
  <c r="AE980" i="1"/>
  <c r="AF980" i="1" s="1"/>
  <c r="AC980" i="1"/>
  <c r="AC979" i="1"/>
  <c r="AD978" i="1"/>
  <c r="AG980" i="1" s="1"/>
  <c r="Y972" i="1"/>
  <c r="AA972" i="1" s="1"/>
  <c r="AB972" i="1" s="1"/>
  <c r="AD970" i="1"/>
  <c r="AE969" i="1"/>
  <c r="AE970" i="1" s="1"/>
  <c r="AE963" i="1"/>
  <c r="AF963" i="1" s="1"/>
  <c r="AE962" i="1"/>
  <c r="AF962" i="1" s="1"/>
  <c r="AC962" i="1"/>
  <c r="AE961" i="1"/>
  <c r="AF961" i="1" s="1"/>
  <c r="AC961" i="1"/>
  <c r="AE960" i="1"/>
  <c r="AF960" i="1" s="1"/>
  <c r="AC960" i="1"/>
  <c r="AE959" i="1"/>
  <c r="AF959" i="1" s="1"/>
  <c r="AC959" i="1"/>
  <c r="AE958" i="1"/>
  <c r="AF958" i="1" s="1"/>
  <c r="AC958" i="1"/>
  <c r="AC957" i="1"/>
  <c r="AD956" i="1"/>
  <c r="AG958" i="1" s="1"/>
  <c r="Y950" i="1"/>
  <c r="AA950" i="1" s="1"/>
  <c r="AB950" i="1" s="1"/>
  <c r="AD948" i="1"/>
  <c r="AE947" i="1"/>
  <c r="AE948" i="1" s="1"/>
  <c r="AE941" i="1"/>
  <c r="AF941" i="1" s="1"/>
  <c r="AC941" i="1"/>
  <c r="AE940" i="1"/>
  <c r="AF940" i="1" s="1"/>
  <c r="AC940" i="1"/>
  <c r="AE939" i="1"/>
  <c r="AF939" i="1" s="1"/>
  <c r="AC939" i="1"/>
  <c r="AE938" i="1"/>
  <c r="AF938" i="1" s="1"/>
  <c r="AC938" i="1"/>
  <c r="AE937" i="1"/>
  <c r="AF937" i="1" s="1"/>
  <c r="AC937" i="1"/>
  <c r="AE936" i="1"/>
  <c r="AF936" i="1" s="1"/>
  <c r="AC936" i="1"/>
  <c r="AC935" i="1"/>
  <c r="AD934" i="1"/>
  <c r="AE935" i="1" s="1"/>
  <c r="AF935" i="1" s="1"/>
  <c r="Z928" i="1"/>
  <c r="Y928" i="1"/>
  <c r="AA928" i="1" s="1"/>
  <c r="AD926" i="1"/>
  <c r="AE925" i="1"/>
  <c r="AE926" i="1" s="1"/>
  <c r="AE919" i="1"/>
  <c r="AF919" i="1" s="1"/>
  <c r="AC919" i="1"/>
  <c r="AE918" i="1"/>
  <c r="AF918" i="1" s="1"/>
  <c r="AC918" i="1"/>
  <c r="AE917" i="1"/>
  <c r="AF917" i="1" s="1"/>
  <c r="AC917" i="1"/>
  <c r="AE916" i="1"/>
  <c r="AF916" i="1" s="1"/>
  <c r="AC916" i="1"/>
  <c r="AE915" i="1"/>
  <c r="AF915" i="1" s="1"/>
  <c r="AC915" i="1"/>
  <c r="AE914" i="1"/>
  <c r="AF914" i="1" s="1"/>
  <c r="AC914" i="1"/>
  <c r="AC913" i="1"/>
  <c r="AD912" i="1"/>
  <c r="AG914" i="1" s="1"/>
  <c r="Y906" i="1"/>
  <c r="AA906" i="1" s="1"/>
  <c r="AD904" i="1"/>
  <c r="AE903" i="1"/>
  <c r="AE904" i="1" s="1"/>
  <c r="AE897" i="1"/>
  <c r="AF897" i="1" s="1"/>
  <c r="AC897" i="1"/>
  <c r="AE896" i="1"/>
  <c r="AF896" i="1" s="1"/>
  <c r="AC896" i="1"/>
  <c r="AE895" i="1"/>
  <c r="AF895" i="1" s="1"/>
  <c r="AC895" i="1"/>
  <c r="AE894" i="1"/>
  <c r="AF894" i="1" s="1"/>
  <c r="AC894" i="1"/>
  <c r="AE893" i="1"/>
  <c r="AF893" i="1" s="1"/>
  <c r="AC893" i="1"/>
  <c r="AE892" i="1"/>
  <c r="AF892" i="1" s="1"/>
  <c r="AC892" i="1"/>
  <c r="AE891" i="1"/>
  <c r="AF891" i="1" s="1"/>
  <c r="AC891" i="1"/>
  <c r="AC890" i="1"/>
  <c r="AD889" i="1"/>
  <c r="Z883" i="1"/>
  <c r="Y883" i="1"/>
  <c r="AA883" i="1" s="1"/>
  <c r="AD881" i="1"/>
  <c r="AE880" i="1"/>
  <c r="AE881" i="1" s="1"/>
  <c r="AE874" i="1"/>
  <c r="AF874" i="1" s="1"/>
  <c r="AC874" i="1"/>
  <c r="T874" i="1"/>
  <c r="AE873" i="1"/>
  <c r="AF873" i="1" s="1"/>
  <c r="AC873" i="1"/>
  <c r="T873" i="1"/>
  <c r="AE872" i="1"/>
  <c r="AF872" i="1" s="1"/>
  <c r="AC872" i="1"/>
  <c r="AE871" i="1"/>
  <c r="AF871" i="1" s="1"/>
  <c r="AC871" i="1"/>
  <c r="AE870" i="1"/>
  <c r="AF870" i="1" s="1"/>
  <c r="AC870" i="1"/>
  <c r="AE869" i="1"/>
  <c r="AF869" i="1" s="1"/>
  <c r="AC869" i="1"/>
  <c r="AE868" i="1"/>
  <c r="AF868" i="1" s="1"/>
  <c r="AC868" i="1"/>
  <c r="AC867" i="1"/>
  <c r="AD866" i="1"/>
  <c r="AE867" i="1" s="1"/>
  <c r="AF867" i="1" s="1"/>
  <c r="Z860" i="1"/>
  <c r="Y860" i="1"/>
  <c r="AA860" i="1" s="1"/>
  <c r="AD858" i="1"/>
  <c r="AE857" i="1"/>
  <c r="AE858" i="1" s="1"/>
  <c r="T853" i="1"/>
  <c r="S853" i="1"/>
  <c r="T852" i="1"/>
  <c r="S852" i="1"/>
  <c r="AE851" i="1"/>
  <c r="AF851" i="1" s="1"/>
  <c r="AC851" i="1"/>
  <c r="T851" i="1"/>
  <c r="S851" i="1"/>
  <c r="AE850" i="1"/>
  <c r="AF850" i="1" s="1"/>
  <c r="AC850" i="1"/>
  <c r="T850" i="1"/>
  <c r="S850" i="1"/>
  <c r="AE849" i="1"/>
  <c r="AF849" i="1" s="1"/>
  <c r="AC849" i="1"/>
  <c r="AE848" i="1"/>
  <c r="AF848" i="1" s="1"/>
  <c r="AC848" i="1"/>
  <c r="AE847" i="1"/>
  <c r="AF847" i="1" s="1"/>
  <c r="AC847" i="1"/>
  <c r="AE846" i="1"/>
  <c r="AF846" i="1" s="1"/>
  <c r="AC846" i="1"/>
  <c r="AE845" i="1"/>
  <c r="AF845" i="1" s="1"/>
  <c r="AC845" i="1"/>
  <c r="AC844" i="1"/>
  <c r="AD843" i="1"/>
  <c r="AE844" i="1" s="1"/>
  <c r="AF844" i="1" s="1"/>
  <c r="Z837" i="1"/>
  <c r="Y837" i="1"/>
  <c r="AA837" i="1" s="1"/>
  <c r="AD835" i="1"/>
  <c r="AE834" i="1"/>
  <c r="AE835" i="1" s="1"/>
  <c r="T829" i="1"/>
  <c r="S829" i="1"/>
  <c r="AE828" i="1"/>
  <c r="AF828" i="1" s="1"/>
  <c r="AC828" i="1"/>
  <c r="T828" i="1"/>
  <c r="S828" i="1"/>
  <c r="AE827" i="1"/>
  <c r="AF827" i="1" s="1"/>
  <c r="AC827" i="1"/>
  <c r="T827" i="1"/>
  <c r="S827" i="1"/>
  <c r="AE826" i="1"/>
  <c r="AF826" i="1" s="1"/>
  <c r="AC826" i="1"/>
  <c r="AE825" i="1"/>
  <c r="AF825" i="1" s="1"/>
  <c r="AC825" i="1"/>
  <c r="AE824" i="1"/>
  <c r="AF824" i="1" s="1"/>
  <c r="AC824" i="1"/>
  <c r="AE823" i="1"/>
  <c r="AF823" i="1" s="1"/>
  <c r="AC823" i="1"/>
  <c r="AE822" i="1"/>
  <c r="AF822" i="1" s="1"/>
  <c r="AC822" i="1"/>
  <c r="AC821" i="1"/>
  <c r="AD820" i="1"/>
  <c r="AG822" i="1" s="1"/>
  <c r="Z814" i="1"/>
  <c r="Y814" i="1"/>
  <c r="AA814" i="1" s="1"/>
  <c r="AD812" i="1"/>
  <c r="AE811" i="1"/>
  <c r="AE812" i="1" s="1"/>
  <c r="T808" i="1"/>
  <c r="S808" i="1"/>
  <c r="T807" i="1"/>
  <c r="S807" i="1"/>
  <c r="T806" i="1"/>
  <c r="S806" i="1"/>
  <c r="AE805" i="1"/>
  <c r="AF805" i="1" s="1"/>
  <c r="AC805" i="1"/>
  <c r="T805" i="1"/>
  <c r="S805" i="1"/>
  <c r="AE804" i="1"/>
  <c r="AF804" i="1" s="1"/>
  <c r="T804" i="1"/>
  <c r="S804" i="1"/>
  <c r="AE803" i="1"/>
  <c r="AF803" i="1" s="1"/>
  <c r="AC803" i="1"/>
  <c r="AE802" i="1"/>
  <c r="AF802" i="1" s="1"/>
  <c r="AC802" i="1"/>
  <c r="AE801" i="1"/>
  <c r="AF801" i="1" s="1"/>
  <c r="AC801" i="1"/>
  <c r="AE800" i="1"/>
  <c r="AF800" i="1" s="1"/>
  <c r="AC800" i="1"/>
  <c r="AE799" i="1"/>
  <c r="AF799" i="1" s="1"/>
  <c r="AC799" i="1"/>
  <c r="AC798" i="1"/>
  <c r="AD797" i="1"/>
  <c r="AG799" i="1" s="1"/>
  <c r="Z791" i="1"/>
  <c r="Y791" i="1"/>
  <c r="AA791" i="1" s="1"/>
  <c r="AD789" i="1"/>
  <c r="AE788" i="1"/>
  <c r="AE789" i="1" s="1"/>
  <c r="T786" i="1"/>
  <c r="S786" i="1"/>
  <c r="T785" i="1"/>
  <c r="S785" i="1"/>
  <c r="T784" i="1"/>
  <c r="S784" i="1"/>
  <c r="T783" i="1"/>
  <c r="S783" i="1"/>
  <c r="AE782" i="1"/>
  <c r="AF782" i="1" s="1"/>
  <c r="AC782" i="1"/>
  <c r="T782" i="1"/>
  <c r="S782" i="1"/>
  <c r="AE781" i="1"/>
  <c r="AF781" i="1" s="1"/>
  <c r="AC781" i="1"/>
  <c r="T781" i="1"/>
  <c r="S781" i="1"/>
  <c r="AE780" i="1"/>
  <c r="AF780" i="1" s="1"/>
  <c r="AC780" i="1"/>
  <c r="AE779" i="1"/>
  <c r="AF779" i="1" s="1"/>
  <c r="AC779" i="1"/>
  <c r="AE778" i="1"/>
  <c r="AF778" i="1" s="1"/>
  <c r="AC778" i="1"/>
  <c r="AE777" i="1"/>
  <c r="AF777" i="1" s="1"/>
  <c r="AC777" i="1"/>
  <c r="AE776" i="1"/>
  <c r="AF776" i="1" s="1"/>
  <c r="AC776" i="1"/>
  <c r="AC775" i="1"/>
  <c r="AD774" i="1"/>
  <c r="Z768" i="1"/>
  <c r="Y768" i="1"/>
  <c r="AA768" i="1" s="1"/>
  <c r="AD766" i="1"/>
  <c r="AE765" i="1"/>
  <c r="AE766" i="1" s="1"/>
  <c r="T763" i="1"/>
  <c r="S763" i="1"/>
  <c r="T762" i="1"/>
  <c r="S762" i="1"/>
  <c r="T761" i="1"/>
  <c r="S761" i="1"/>
  <c r="T760" i="1"/>
  <c r="S760" i="1"/>
  <c r="AF759" i="1"/>
  <c r="AE759" i="1"/>
  <c r="T759" i="1"/>
  <c r="S759" i="1"/>
  <c r="AE758" i="1"/>
  <c r="AF758" i="1" s="1"/>
  <c r="T758" i="1"/>
  <c r="S758" i="1"/>
  <c r="AC758" i="1" s="1"/>
  <c r="AE757" i="1"/>
  <c r="AF757" i="1" s="1"/>
  <c r="AC757" i="1"/>
  <c r="AE756" i="1"/>
  <c r="AF756" i="1" s="1"/>
  <c r="AC756" i="1"/>
  <c r="AE755" i="1"/>
  <c r="AF755" i="1" s="1"/>
  <c r="AC755" i="1"/>
  <c r="AE754" i="1"/>
  <c r="AF754" i="1" s="1"/>
  <c r="AC754" i="1"/>
  <c r="AE753" i="1"/>
  <c r="AF753" i="1" s="1"/>
  <c r="AC753" i="1"/>
  <c r="AC752" i="1"/>
  <c r="AD751" i="1"/>
  <c r="AG753" i="1" s="1"/>
  <c r="Z745" i="1"/>
  <c r="Y745" i="1"/>
  <c r="AA745" i="1" s="1"/>
  <c r="AD743" i="1"/>
  <c r="AE742" i="1"/>
  <c r="AE743" i="1" s="1"/>
  <c r="T741" i="1"/>
  <c r="T740" i="1"/>
  <c r="S740" i="1"/>
  <c r="T739" i="1"/>
  <c r="S739" i="1"/>
  <c r="T738" i="1"/>
  <c r="S738" i="1"/>
  <c r="T737" i="1"/>
  <c r="S737" i="1"/>
  <c r="T736" i="1"/>
  <c r="S736" i="1"/>
  <c r="AC736" i="1" s="1"/>
  <c r="AE735" i="1"/>
  <c r="AF735" i="1" s="1"/>
  <c r="T735" i="1"/>
  <c r="S735" i="1"/>
  <c r="AC735" i="1" s="1"/>
  <c r="AE734" i="1"/>
  <c r="AF734" i="1" s="1"/>
  <c r="AC734" i="1"/>
  <c r="AE733" i="1"/>
  <c r="AF733" i="1" s="1"/>
  <c r="AC733" i="1"/>
  <c r="AE732" i="1"/>
  <c r="AF732" i="1" s="1"/>
  <c r="AC732" i="1"/>
  <c r="AE731" i="1"/>
  <c r="AF731" i="1" s="1"/>
  <c r="AC731" i="1"/>
  <c r="AE730" i="1"/>
  <c r="AF730" i="1" s="1"/>
  <c r="AC730" i="1"/>
  <c r="AC729" i="1"/>
  <c r="AD728" i="1"/>
  <c r="AE729" i="1" s="1"/>
  <c r="AF729" i="1" s="1"/>
  <c r="Z722" i="1"/>
  <c r="Y722" i="1"/>
  <c r="AA722" i="1" s="1"/>
  <c r="AD720" i="1"/>
  <c r="T718" i="1"/>
  <c r="S718" i="1"/>
  <c r="T717" i="1"/>
  <c r="S717" i="1"/>
  <c r="T716" i="1"/>
  <c r="S716" i="1"/>
  <c r="T715" i="1"/>
  <c r="S715" i="1"/>
  <c r="T714" i="1"/>
  <c r="S714" i="1"/>
  <c r="AE713" i="1"/>
  <c r="AF713" i="1" s="1"/>
  <c r="T713" i="1"/>
  <c r="S713" i="1"/>
  <c r="AE712" i="1"/>
  <c r="AF712" i="1" s="1"/>
  <c r="T712" i="1"/>
  <c r="S712" i="1"/>
  <c r="AE711" i="1"/>
  <c r="AF711" i="1" s="1"/>
  <c r="AC711" i="1"/>
  <c r="AE710" i="1"/>
  <c r="AF710" i="1" s="1"/>
  <c r="AC710" i="1"/>
  <c r="AE709" i="1"/>
  <c r="AF709" i="1" s="1"/>
  <c r="AC709" i="1"/>
  <c r="AE708" i="1"/>
  <c r="AF708" i="1" s="1"/>
  <c r="AC708" i="1"/>
  <c r="AE707" i="1"/>
  <c r="AF707" i="1" s="1"/>
  <c r="AC707" i="1"/>
  <c r="AC706" i="1"/>
  <c r="AD705" i="1"/>
  <c r="AE706" i="1" s="1"/>
  <c r="AF706" i="1" s="1"/>
  <c r="Z699" i="1"/>
  <c r="Y699" i="1"/>
  <c r="AA699" i="1" s="1"/>
  <c r="AD697" i="1"/>
  <c r="AE696" i="1"/>
  <c r="AE697" i="1" s="1"/>
  <c r="T694" i="1"/>
  <c r="S694" i="1"/>
  <c r="T693" i="1"/>
  <c r="S693" i="1"/>
  <c r="T692" i="1"/>
  <c r="S692" i="1"/>
  <c r="T691" i="1"/>
  <c r="S691" i="1"/>
  <c r="AE690" i="1"/>
  <c r="AF690" i="1" s="1"/>
  <c r="T690" i="1"/>
  <c r="S690" i="1"/>
  <c r="AE689" i="1"/>
  <c r="AF689" i="1" s="1"/>
  <c r="T689" i="1"/>
  <c r="S689" i="1"/>
  <c r="AC689" i="1" s="1"/>
  <c r="AE688" i="1"/>
  <c r="AF688" i="1" s="1"/>
  <c r="AC688" i="1"/>
  <c r="AE687" i="1"/>
  <c r="AF687" i="1" s="1"/>
  <c r="AC687" i="1"/>
  <c r="AE686" i="1"/>
  <c r="AF686" i="1" s="1"/>
  <c r="AC686" i="1"/>
  <c r="AE685" i="1"/>
  <c r="AF685" i="1" s="1"/>
  <c r="AC685" i="1"/>
  <c r="AE684" i="1"/>
  <c r="AF684" i="1" s="1"/>
  <c r="AC684" i="1"/>
  <c r="AC683" i="1"/>
  <c r="AD682" i="1"/>
  <c r="AG684" i="1" s="1"/>
  <c r="Z676" i="1"/>
  <c r="Y676" i="1"/>
  <c r="AA676" i="1" s="1"/>
  <c r="AD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AE667" i="1"/>
  <c r="AF667" i="1" s="1"/>
  <c r="T667" i="1"/>
  <c r="S667" i="1"/>
  <c r="AE666" i="1"/>
  <c r="AF666" i="1" s="1"/>
  <c r="T666" i="1"/>
  <c r="S666" i="1"/>
  <c r="AC666" i="1" s="1"/>
  <c r="AE665" i="1"/>
  <c r="AF665" i="1" s="1"/>
  <c r="AC665" i="1"/>
  <c r="AE664" i="1"/>
  <c r="AF664" i="1" s="1"/>
  <c r="AC664" i="1"/>
  <c r="AE663" i="1"/>
  <c r="AF663" i="1" s="1"/>
  <c r="AC663" i="1"/>
  <c r="AE662" i="1"/>
  <c r="AF662" i="1" s="1"/>
  <c r="AC662" i="1"/>
  <c r="AE661" i="1"/>
  <c r="AF661" i="1" s="1"/>
  <c r="AC661" i="1"/>
  <c r="AC660" i="1"/>
  <c r="AD659" i="1"/>
  <c r="AG661" i="1" s="1"/>
  <c r="Z653" i="1"/>
  <c r="Y653" i="1"/>
  <c r="AE650" i="1" s="1"/>
  <c r="AE651" i="1" s="1"/>
  <c r="AD651" i="1"/>
  <c r="T647" i="1"/>
  <c r="S647" i="1"/>
  <c r="T646" i="1"/>
  <c r="S646" i="1"/>
  <c r="T645" i="1"/>
  <c r="S645" i="1"/>
  <c r="AE644" i="1"/>
  <c r="AF644" i="1" s="1"/>
  <c r="T644" i="1"/>
  <c r="S644" i="1"/>
  <c r="AE643" i="1"/>
  <c r="AF643" i="1" s="1"/>
  <c r="T643" i="1"/>
  <c r="S643" i="1"/>
  <c r="AE642" i="1"/>
  <c r="AF642" i="1" s="1"/>
  <c r="AC642" i="1"/>
  <c r="AE641" i="1"/>
  <c r="AF641" i="1" s="1"/>
  <c r="AC641" i="1"/>
  <c r="AE640" i="1"/>
  <c r="AF640" i="1" s="1"/>
  <c r="AC640" i="1"/>
  <c r="AE639" i="1"/>
  <c r="AF639" i="1" s="1"/>
  <c r="AC639" i="1"/>
  <c r="AE638" i="1"/>
  <c r="AF638" i="1" s="1"/>
  <c r="AC638" i="1"/>
  <c r="AC637" i="1"/>
  <c r="AD636" i="1"/>
  <c r="AG638" i="1" s="1"/>
  <c r="Z630" i="1"/>
  <c r="Y630" i="1"/>
  <c r="AA630" i="1" s="1"/>
  <c r="AD628" i="1"/>
  <c r="AE627" i="1"/>
  <c r="AE628" i="1" s="1"/>
  <c r="T622" i="1"/>
  <c r="S622" i="1"/>
  <c r="AE621" i="1"/>
  <c r="AF621" i="1" s="1"/>
  <c r="T621" i="1"/>
  <c r="S621" i="1"/>
  <c r="AE620" i="1"/>
  <c r="AF620" i="1" s="1"/>
  <c r="T620" i="1"/>
  <c r="AC620" i="1"/>
  <c r="AE619" i="1"/>
  <c r="AF619" i="1" s="1"/>
  <c r="AC619" i="1"/>
  <c r="AE618" i="1"/>
  <c r="AF618" i="1" s="1"/>
  <c r="AC618" i="1"/>
  <c r="AE617" i="1"/>
  <c r="AF617" i="1" s="1"/>
  <c r="AC617" i="1"/>
  <c r="AE616" i="1"/>
  <c r="AF616" i="1" s="1"/>
  <c r="AC616" i="1"/>
  <c r="AG615" i="1"/>
  <c r="AE615" i="1"/>
  <c r="AF615" i="1" s="1"/>
  <c r="AC615" i="1"/>
  <c r="AE614" i="1"/>
  <c r="AF614" i="1" s="1"/>
  <c r="AC614" i="1"/>
  <c r="Z607" i="1"/>
  <c r="Y607" i="1"/>
  <c r="AA607" i="1" s="1"/>
  <c r="AD605" i="1"/>
  <c r="T602" i="1"/>
  <c r="S602" i="1"/>
  <c r="T601" i="1"/>
  <c r="S601" i="1"/>
  <c r="T600" i="1"/>
  <c r="S600" i="1"/>
  <c r="T599" i="1"/>
  <c r="S599" i="1"/>
  <c r="AE598" i="1"/>
  <c r="AF598" i="1" s="1"/>
  <c r="T598" i="1"/>
  <c r="S598" i="1"/>
  <c r="AE597" i="1"/>
  <c r="AF597" i="1" s="1"/>
  <c r="T597" i="1"/>
  <c r="S597" i="1"/>
  <c r="AC597" i="1" s="1"/>
  <c r="AE596" i="1"/>
  <c r="AF596" i="1" s="1"/>
  <c r="AC596" i="1"/>
  <c r="AE595" i="1"/>
  <c r="AF595" i="1" s="1"/>
  <c r="AC595" i="1"/>
  <c r="AE594" i="1"/>
  <c r="AF594" i="1" s="1"/>
  <c r="AC594" i="1"/>
  <c r="AE593" i="1"/>
  <c r="AF593" i="1" s="1"/>
  <c r="AC593" i="1"/>
  <c r="AE592" i="1"/>
  <c r="AF592" i="1" s="1"/>
  <c r="AC592" i="1"/>
  <c r="AC591" i="1"/>
  <c r="AD590" i="1"/>
  <c r="AG592" i="1" s="1"/>
  <c r="Z584" i="1"/>
  <c r="AE581" i="1"/>
  <c r="AE582" i="1" s="1"/>
  <c r="AD582" i="1"/>
  <c r="T580" i="1"/>
  <c r="S580" i="1"/>
  <c r="T579" i="1"/>
  <c r="S579" i="1"/>
  <c r="T578" i="1"/>
  <c r="S578" i="1"/>
  <c r="T577" i="1"/>
  <c r="S577" i="1"/>
  <c r="T576" i="1"/>
  <c r="S576" i="1"/>
  <c r="AE575" i="1"/>
  <c r="AF575" i="1" s="1"/>
  <c r="T575" i="1"/>
  <c r="S575" i="1"/>
  <c r="AE574" i="1"/>
  <c r="AF574" i="1" s="1"/>
  <c r="T574" i="1"/>
  <c r="S574" i="1"/>
  <c r="AC574" i="1" s="1"/>
  <c r="AE573" i="1"/>
  <c r="AF573" i="1" s="1"/>
  <c r="AC573" i="1"/>
  <c r="AE572" i="1"/>
  <c r="AF572" i="1" s="1"/>
  <c r="AC572" i="1"/>
  <c r="AE571" i="1"/>
  <c r="AF571" i="1" s="1"/>
  <c r="AC571" i="1"/>
  <c r="AE570" i="1"/>
  <c r="AF570" i="1" s="1"/>
  <c r="AC570" i="1"/>
  <c r="AE569" i="1"/>
  <c r="AF569" i="1" s="1"/>
  <c r="AC569" i="1"/>
  <c r="AC568" i="1"/>
  <c r="AD567" i="1"/>
  <c r="AG569" i="1" s="1"/>
  <c r="Z561" i="1"/>
  <c r="Y561" i="1"/>
  <c r="AE558" i="1" s="1"/>
  <c r="AE559" i="1" s="1"/>
  <c r="AD559" i="1"/>
  <c r="T555" i="1"/>
  <c r="S555" i="1"/>
  <c r="T554" i="1"/>
  <c r="S554" i="1"/>
  <c r="T553" i="1"/>
  <c r="S553" i="1"/>
  <c r="AE552" i="1"/>
  <c r="AF552" i="1" s="1"/>
  <c r="T552" i="1"/>
  <c r="S552" i="1"/>
  <c r="AE551" i="1"/>
  <c r="AF551" i="1" s="1"/>
  <c r="T551" i="1"/>
  <c r="S551" i="1"/>
  <c r="AC551" i="1" s="1"/>
  <c r="AE550" i="1"/>
  <c r="AF550" i="1" s="1"/>
  <c r="AC550" i="1"/>
  <c r="AE549" i="1"/>
  <c r="AF549" i="1" s="1"/>
  <c r="AC549" i="1"/>
  <c r="AE548" i="1"/>
  <c r="AF548" i="1" s="1"/>
  <c r="AC548" i="1"/>
  <c r="AE547" i="1"/>
  <c r="AF547" i="1" s="1"/>
  <c r="AC547" i="1"/>
  <c r="AE546" i="1"/>
  <c r="AF546" i="1" s="1"/>
  <c r="AC546" i="1"/>
  <c r="AC545" i="1"/>
  <c r="AD544" i="1"/>
  <c r="AG546" i="1" s="1"/>
  <c r="Z538" i="1"/>
  <c r="Y538" i="1"/>
  <c r="AI536" i="1" s="1"/>
  <c r="AI537" i="1" s="1"/>
  <c r="AH537" i="1"/>
  <c r="T537" i="1"/>
  <c r="S537" i="1"/>
  <c r="T536" i="1"/>
  <c r="S536" i="1"/>
  <c r="T535" i="1"/>
  <c r="S535" i="1"/>
  <c r="AE534" i="1"/>
  <c r="AF534" i="1" s="1"/>
  <c r="T534" i="1"/>
  <c r="S534" i="1"/>
  <c r="AE533" i="1"/>
  <c r="AF533" i="1" s="1"/>
  <c r="T533" i="1"/>
  <c r="S533" i="1"/>
  <c r="AE532" i="1"/>
  <c r="AF532" i="1" s="1"/>
  <c r="AC532" i="1"/>
  <c r="AE531" i="1"/>
  <c r="AF531" i="1" s="1"/>
  <c r="AC531" i="1"/>
  <c r="AE530" i="1"/>
  <c r="AF530" i="1" s="1"/>
  <c r="AC530" i="1"/>
  <c r="AE529" i="1"/>
  <c r="AF529" i="1" s="1"/>
  <c r="AC529" i="1"/>
  <c r="AE528" i="1"/>
  <c r="AF528" i="1" s="1"/>
  <c r="AC528" i="1"/>
  <c r="AC527" i="1"/>
  <c r="AD526" i="1"/>
  <c r="AE527" i="1" s="1"/>
  <c r="AF527" i="1" s="1"/>
  <c r="T521" i="1"/>
  <c r="S521" i="1"/>
  <c r="AH520" i="1"/>
  <c r="T520" i="1"/>
  <c r="S520" i="1"/>
  <c r="T519" i="1"/>
  <c r="S519" i="1"/>
  <c r="Y518" i="1"/>
  <c r="T518" i="1"/>
  <c r="S518" i="1"/>
  <c r="AE517" i="1"/>
  <c r="AF517" i="1" s="1"/>
  <c r="Y517" i="1"/>
  <c r="T517" i="1"/>
  <c r="S517" i="1"/>
  <c r="AE516" i="1"/>
  <c r="AF516" i="1" s="1"/>
  <c r="Y516" i="1"/>
  <c r="T516" i="1"/>
  <c r="S516" i="1"/>
  <c r="AC516" i="1" s="1"/>
  <c r="AE515" i="1"/>
  <c r="AF515" i="1" s="1"/>
  <c r="AC515" i="1"/>
  <c r="AE514" i="1"/>
  <c r="AF514" i="1" s="1"/>
  <c r="AC514" i="1"/>
  <c r="AE513" i="1"/>
  <c r="AF513" i="1" s="1"/>
  <c r="AC513" i="1"/>
  <c r="AE512" i="1"/>
  <c r="AF512" i="1" s="1"/>
  <c r="AC512" i="1"/>
  <c r="AE511" i="1"/>
  <c r="AF511" i="1" s="1"/>
  <c r="AC511" i="1"/>
  <c r="AC510" i="1"/>
  <c r="AD509" i="1"/>
  <c r="AE510" i="1" s="1"/>
  <c r="AF510" i="1" s="1"/>
  <c r="T504" i="1"/>
  <c r="S504" i="1"/>
  <c r="T503" i="1"/>
  <c r="S503" i="1"/>
  <c r="AH502" i="1"/>
  <c r="T502" i="1"/>
  <c r="S502" i="1"/>
  <c r="T501" i="1"/>
  <c r="S501" i="1"/>
  <c r="Y500" i="1"/>
  <c r="T500" i="1"/>
  <c r="S500" i="1"/>
  <c r="AE499" i="1"/>
  <c r="AF499" i="1" s="1"/>
  <c r="Y499" i="1"/>
  <c r="T499" i="1"/>
  <c r="S499" i="1"/>
  <c r="AE498" i="1"/>
  <c r="AF498" i="1" s="1"/>
  <c r="Y498" i="1"/>
  <c r="T498" i="1"/>
  <c r="S498" i="1"/>
  <c r="AC498" i="1" s="1"/>
  <c r="AE497" i="1"/>
  <c r="AF497" i="1" s="1"/>
  <c r="AC497" i="1"/>
  <c r="AE496" i="1"/>
  <c r="AF496" i="1" s="1"/>
  <c r="AC496" i="1"/>
  <c r="AE495" i="1"/>
  <c r="AF495" i="1" s="1"/>
  <c r="AC495" i="1"/>
  <c r="AE494" i="1"/>
  <c r="AF494" i="1" s="1"/>
  <c r="AC494" i="1"/>
  <c r="AE493" i="1"/>
  <c r="AF493" i="1" s="1"/>
  <c r="AC493" i="1"/>
  <c r="AC492" i="1"/>
  <c r="AD491" i="1"/>
  <c r="T486" i="1"/>
  <c r="S486" i="1"/>
  <c r="AH485" i="1"/>
  <c r="T485" i="1"/>
  <c r="S485" i="1"/>
  <c r="Y484" i="1"/>
  <c r="T484" i="1"/>
  <c r="S484" i="1"/>
  <c r="T483" i="1"/>
  <c r="S483" i="1"/>
  <c r="AE482" i="1"/>
  <c r="AF482" i="1" s="1"/>
  <c r="Y482" i="1"/>
  <c r="Z487" i="1" s="1"/>
  <c r="T482" i="1"/>
  <c r="S482" i="1"/>
  <c r="AE481" i="1"/>
  <c r="AF481" i="1" s="1"/>
  <c r="T481" i="1"/>
  <c r="S481" i="1"/>
  <c r="AC481" i="1" s="1"/>
  <c r="AE480" i="1"/>
  <c r="AF480" i="1" s="1"/>
  <c r="AC480" i="1"/>
  <c r="AE479" i="1"/>
  <c r="AF479" i="1" s="1"/>
  <c r="AC479" i="1"/>
  <c r="AE478" i="1"/>
  <c r="AF478" i="1" s="1"/>
  <c r="AC478" i="1"/>
  <c r="AE477" i="1"/>
  <c r="AF477" i="1" s="1"/>
  <c r="AC477" i="1"/>
  <c r="AE476" i="1"/>
  <c r="AF476" i="1" s="1"/>
  <c r="AC476" i="1"/>
  <c r="AC475" i="1"/>
  <c r="AD474" i="1"/>
  <c r="Y468" i="1"/>
  <c r="T468" i="1"/>
  <c r="S468" i="1"/>
  <c r="AH467" i="1"/>
  <c r="Y467" i="1"/>
  <c r="T467" i="1"/>
  <c r="S467" i="1"/>
  <c r="Y466" i="1"/>
  <c r="T466" i="1"/>
  <c r="S466" i="1"/>
  <c r="AE465" i="1"/>
  <c r="AF465" i="1" s="1"/>
  <c r="Y465" i="1"/>
  <c r="T465" i="1"/>
  <c r="S465" i="1"/>
  <c r="AE464" i="1"/>
  <c r="AF464" i="1" s="1"/>
  <c r="Y464" i="1"/>
  <c r="T464" i="1"/>
  <c r="S464" i="1"/>
  <c r="AE463" i="1"/>
  <c r="AF463" i="1" s="1"/>
  <c r="AC463" i="1"/>
  <c r="Y463" i="1"/>
  <c r="AE462" i="1"/>
  <c r="AF462" i="1" s="1"/>
  <c r="AC462" i="1"/>
  <c r="AE461" i="1"/>
  <c r="AF461" i="1" s="1"/>
  <c r="AC461" i="1"/>
  <c r="AE460" i="1"/>
  <c r="AF460" i="1" s="1"/>
  <c r="AC460" i="1"/>
  <c r="AE459" i="1"/>
  <c r="AF459" i="1" s="1"/>
  <c r="AC459" i="1"/>
  <c r="AC458" i="1"/>
  <c r="AD457" i="1"/>
  <c r="T452" i="1"/>
  <c r="S452" i="1"/>
  <c r="T451" i="1"/>
  <c r="S451" i="1"/>
  <c r="Y450" i="1"/>
  <c r="T450" i="1"/>
  <c r="S450" i="1"/>
  <c r="Y449" i="1"/>
  <c r="T449" i="1"/>
  <c r="S449" i="1"/>
  <c r="Y448" i="1"/>
  <c r="T448" i="1"/>
  <c r="S448" i="1"/>
  <c r="AE447" i="1"/>
  <c r="AF447" i="1" s="1"/>
  <c r="Y447" i="1"/>
  <c r="T447" i="1"/>
  <c r="S447" i="1"/>
  <c r="AE446" i="1"/>
  <c r="AF446" i="1" s="1"/>
  <c r="Y446" i="1"/>
  <c r="T446" i="1"/>
  <c r="S446" i="1"/>
  <c r="AC446" i="1" s="1"/>
  <c r="AE445" i="1"/>
  <c r="AF445" i="1" s="1"/>
  <c r="AC445" i="1"/>
  <c r="AE444" i="1"/>
  <c r="AF444" i="1" s="1"/>
  <c r="AC444" i="1"/>
  <c r="AE443" i="1"/>
  <c r="AF443" i="1" s="1"/>
  <c r="AC443" i="1"/>
  <c r="AE442" i="1"/>
  <c r="AF442" i="1" s="1"/>
  <c r="AC442" i="1"/>
  <c r="AE441" i="1"/>
  <c r="AF441" i="1" s="1"/>
  <c r="AC441" i="1"/>
  <c r="AC440" i="1"/>
  <c r="AD439" i="1"/>
  <c r="AE440" i="1" s="1"/>
  <c r="AF440" i="1" s="1"/>
  <c r="Y433" i="1"/>
  <c r="T433" i="1"/>
  <c r="S433" i="1"/>
  <c r="Y432" i="1"/>
  <c r="T432" i="1"/>
  <c r="S432" i="1"/>
  <c r="Y431" i="1"/>
  <c r="T431" i="1"/>
  <c r="S431" i="1"/>
  <c r="AE430" i="1"/>
  <c r="AF430" i="1" s="1"/>
  <c r="Y430" i="1"/>
  <c r="Z435" i="1" s="1"/>
  <c r="T430" i="1"/>
  <c r="S430" i="1"/>
  <c r="AE429" i="1"/>
  <c r="AF429" i="1" s="1"/>
  <c r="T429" i="1"/>
  <c r="S429" i="1"/>
  <c r="AC429" i="1" s="1"/>
  <c r="AE428" i="1"/>
  <c r="AF428" i="1" s="1"/>
  <c r="AC428" i="1"/>
  <c r="AE427" i="1"/>
  <c r="AF427" i="1" s="1"/>
  <c r="AC427" i="1"/>
  <c r="AE426" i="1"/>
  <c r="AF426" i="1" s="1"/>
  <c r="AC426" i="1"/>
  <c r="AE425" i="1"/>
  <c r="AF425" i="1" s="1"/>
  <c r="AC425" i="1"/>
  <c r="AE424" i="1"/>
  <c r="AF424" i="1" s="1"/>
  <c r="AC424" i="1"/>
  <c r="AC423" i="1"/>
  <c r="AD422" i="1"/>
  <c r="Y417" i="1"/>
  <c r="T417" i="1"/>
  <c r="S417" i="1"/>
  <c r="T416" i="1"/>
  <c r="S416" i="1"/>
  <c r="T415" i="1"/>
  <c r="S415" i="1"/>
  <c r="Y414" i="1"/>
  <c r="T414" i="1"/>
  <c r="S414" i="1"/>
  <c r="Y413" i="1"/>
  <c r="T413" i="1"/>
  <c r="S413" i="1"/>
  <c r="Y412" i="1"/>
  <c r="T412" i="1"/>
  <c r="S412" i="1"/>
  <c r="AE411" i="1"/>
  <c r="AF411" i="1" s="1"/>
  <c r="Y411" i="1"/>
  <c r="Z418" i="1" s="1"/>
  <c r="T411" i="1"/>
  <c r="AC411" i="1" s="1"/>
  <c r="S411" i="1"/>
  <c r="AE410" i="1"/>
  <c r="AF410" i="1" s="1"/>
  <c r="AC410" i="1"/>
  <c r="T410" i="1"/>
  <c r="AE409" i="1"/>
  <c r="AF409" i="1" s="1"/>
  <c r="AC409" i="1"/>
  <c r="AE408" i="1"/>
  <c r="AF408" i="1" s="1"/>
  <c r="AC408" i="1"/>
  <c r="AE407" i="1"/>
  <c r="AF407" i="1" s="1"/>
  <c r="AC407" i="1"/>
  <c r="AE406" i="1"/>
  <c r="AF406" i="1" s="1"/>
  <c r="AC406" i="1"/>
  <c r="AE405" i="1"/>
  <c r="AF405" i="1" s="1"/>
  <c r="AC405" i="1"/>
  <c r="AC404" i="1"/>
  <c r="AD403" i="1"/>
  <c r="AE404" i="1" s="1"/>
  <c r="AF404" i="1" s="1"/>
  <c r="Z399" i="1"/>
  <c r="Y397" i="1"/>
  <c r="T397" i="1"/>
  <c r="S397" i="1"/>
  <c r="T396" i="1"/>
  <c r="S396" i="1"/>
  <c r="Y395" i="1"/>
  <c r="T395" i="1"/>
  <c r="S395" i="1"/>
  <c r="T394" i="1"/>
  <c r="S394" i="1"/>
  <c r="T393" i="1"/>
  <c r="S393" i="1"/>
  <c r="AE392" i="1"/>
  <c r="AF392" i="1" s="1"/>
  <c r="T392" i="1"/>
  <c r="S392" i="1"/>
  <c r="AE391" i="1"/>
  <c r="AF391" i="1" s="1"/>
  <c r="T391" i="1"/>
  <c r="S391" i="1"/>
  <c r="AC391" i="1" s="1"/>
  <c r="AE390" i="1"/>
  <c r="AF390" i="1" s="1"/>
  <c r="AC390" i="1"/>
  <c r="AE389" i="1"/>
  <c r="AF389" i="1" s="1"/>
  <c r="AC389" i="1"/>
  <c r="AE388" i="1"/>
  <c r="AF388" i="1" s="1"/>
  <c r="AC388" i="1"/>
  <c r="AE387" i="1"/>
  <c r="AF387" i="1" s="1"/>
  <c r="AC387" i="1"/>
  <c r="AE386" i="1"/>
  <c r="AF386" i="1" s="1"/>
  <c r="AC386" i="1"/>
  <c r="AC385" i="1"/>
  <c r="AD384" i="1"/>
  <c r="AE385" i="1" s="1"/>
  <c r="AF385" i="1" s="1"/>
  <c r="T379" i="1"/>
  <c r="S379" i="1"/>
  <c r="T378" i="1"/>
  <c r="S378" i="1"/>
  <c r="Y377" i="1"/>
  <c r="T377" i="1"/>
  <c r="S377" i="1"/>
  <c r="T376" i="1"/>
  <c r="S376" i="1"/>
  <c r="Y375" i="1"/>
  <c r="T375" i="1"/>
  <c r="S375" i="1"/>
  <c r="AE374" i="1"/>
  <c r="AF374" i="1" s="1"/>
  <c r="Y374" i="1"/>
  <c r="Z380" i="1" s="1"/>
  <c r="T374" i="1"/>
  <c r="S374" i="1"/>
  <c r="AE373" i="1"/>
  <c r="AF373" i="1" s="1"/>
  <c r="T373" i="1"/>
  <c r="S373" i="1"/>
  <c r="AC373" i="1" s="1"/>
  <c r="AE372" i="1"/>
  <c r="AF372" i="1" s="1"/>
  <c r="AC372" i="1"/>
  <c r="AE371" i="1"/>
  <c r="AF371" i="1" s="1"/>
  <c r="AC371" i="1"/>
  <c r="AE370" i="1"/>
  <c r="AF370" i="1" s="1"/>
  <c r="AC370" i="1"/>
  <c r="AE369" i="1"/>
  <c r="AF369" i="1" s="1"/>
  <c r="AC369" i="1"/>
  <c r="AE368" i="1"/>
  <c r="AF368" i="1" s="1"/>
  <c r="AC368" i="1"/>
  <c r="AC367" i="1"/>
  <c r="AD366" i="1"/>
  <c r="AE367" i="1" s="1"/>
  <c r="AF367" i="1" s="1"/>
  <c r="T361" i="1"/>
  <c r="S361" i="1"/>
  <c r="T360" i="1"/>
  <c r="S360" i="1"/>
  <c r="T359" i="1"/>
  <c r="S359" i="1"/>
  <c r="Y358" i="1"/>
  <c r="T358" i="1"/>
  <c r="S358" i="1"/>
  <c r="Y357" i="1"/>
  <c r="T357" i="1"/>
  <c r="S357" i="1"/>
  <c r="AE356" i="1"/>
  <c r="AF356" i="1" s="1"/>
  <c r="Y356" i="1"/>
  <c r="Z362" i="1" s="1"/>
  <c r="T356" i="1"/>
  <c r="S356" i="1"/>
  <c r="AE355" i="1"/>
  <c r="AF355" i="1" s="1"/>
  <c r="T355" i="1"/>
  <c r="S355" i="1"/>
  <c r="AE354" i="1"/>
  <c r="AF354" i="1" s="1"/>
  <c r="AC354" i="1"/>
  <c r="AE353" i="1"/>
  <c r="AF353" i="1" s="1"/>
  <c r="AC353" i="1"/>
  <c r="AE352" i="1"/>
  <c r="AF352" i="1" s="1"/>
  <c r="AC352" i="1"/>
  <c r="AE351" i="1"/>
  <c r="AF351" i="1" s="1"/>
  <c r="AC351" i="1"/>
  <c r="AE350" i="1"/>
  <c r="AF350" i="1" s="1"/>
  <c r="AC350" i="1"/>
  <c r="AC349" i="1"/>
  <c r="BD19" i="1" s="1"/>
  <c r="AD348" i="1"/>
  <c r="AE349" i="1" s="1"/>
  <c r="Y342" i="1"/>
  <c r="T342" i="1"/>
  <c r="S342" i="1"/>
  <c r="Y341" i="1"/>
  <c r="T341" i="1"/>
  <c r="S341" i="1"/>
  <c r="Y340" i="1"/>
  <c r="T340" i="1"/>
  <c r="S340" i="1"/>
  <c r="Y339" i="1"/>
  <c r="T339" i="1"/>
  <c r="S339" i="1"/>
  <c r="AE338" i="1"/>
  <c r="AF338" i="1" s="1"/>
  <c r="Y338" i="1"/>
  <c r="Z344" i="1" s="1"/>
  <c r="T338" i="1"/>
  <c r="S338" i="1"/>
  <c r="AE337" i="1"/>
  <c r="AF337" i="1" s="1"/>
  <c r="T337" i="1"/>
  <c r="S337" i="1"/>
  <c r="AC337" i="1" s="1"/>
  <c r="AE336" i="1"/>
  <c r="AF336" i="1" s="1"/>
  <c r="AC336" i="1"/>
  <c r="AE335" i="1"/>
  <c r="AF335" i="1" s="1"/>
  <c r="AC335" i="1"/>
  <c r="AE334" i="1"/>
  <c r="AF334" i="1" s="1"/>
  <c r="AC334" i="1"/>
  <c r="AE333" i="1"/>
  <c r="AF333" i="1" s="1"/>
  <c r="AC333" i="1"/>
  <c r="AE332" i="1"/>
  <c r="AF332" i="1" s="1"/>
  <c r="BC72" i="1" s="1"/>
  <c r="AC332" i="1"/>
  <c r="BC20" i="1" s="1"/>
  <c r="AC331" i="1"/>
  <c r="BC19" i="1" s="1"/>
  <c r="AD330" i="1"/>
  <c r="AE331" i="1" s="1"/>
  <c r="AF331" i="1" s="1"/>
  <c r="BC71" i="1" s="1"/>
  <c r="Y325" i="1"/>
  <c r="T325" i="1"/>
  <c r="S325" i="1"/>
  <c r="Y324" i="1"/>
  <c r="T324" i="1"/>
  <c r="S324" i="1"/>
  <c r="T323" i="1"/>
  <c r="S323" i="1"/>
  <c r="Y322" i="1"/>
  <c r="T322" i="1"/>
  <c r="S322" i="1"/>
  <c r="Y321" i="1"/>
  <c r="T321" i="1"/>
  <c r="S321" i="1"/>
  <c r="AE320" i="1"/>
  <c r="AF320" i="1" s="1"/>
  <c r="Y320" i="1"/>
  <c r="T320" i="1"/>
  <c r="S320" i="1"/>
  <c r="AE319" i="1"/>
  <c r="AF319" i="1" s="1"/>
  <c r="Y319" i="1"/>
  <c r="T319" i="1"/>
  <c r="S319" i="1"/>
  <c r="AC319" i="1" s="1"/>
  <c r="AE318" i="1"/>
  <c r="AF318" i="1" s="1"/>
  <c r="AC318" i="1"/>
  <c r="Y318" i="1"/>
  <c r="AE317" i="1"/>
  <c r="AF317" i="1" s="1"/>
  <c r="AC317" i="1"/>
  <c r="AE316" i="1"/>
  <c r="AF316" i="1" s="1"/>
  <c r="AC316" i="1"/>
  <c r="AE315" i="1"/>
  <c r="AF315" i="1" s="1"/>
  <c r="BB73" i="1" s="1"/>
  <c r="AC315" i="1"/>
  <c r="BB21" i="1" s="1"/>
  <c r="AE314" i="1"/>
  <c r="AF314" i="1" s="1"/>
  <c r="BB72" i="1" s="1"/>
  <c r="AC314" i="1"/>
  <c r="BB20" i="1" s="1"/>
  <c r="AC313" i="1"/>
  <c r="BB19" i="1" s="1"/>
  <c r="AD312" i="1"/>
  <c r="AE313" i="1" s="1"/>
  <c r="T307" i="1"/>
  <c r="S307" i="1"/>
  <c r="T306" i="1"/>
  <c r="S306" i="1"/>
  <c r="Y305" i="1"/>
  <c r="T305" i="1"/>
  <c r="S305" i="1"/>
  <c r="Y304" i="1"/>
  <c r="T304" i="1"/>
  <c r="S304" i="1"/>
  <c r="Y303" i="1"/>
  <c r="T303" i="1"/>
  <c r="S303" i="1"/>
  <c r="Y302" i="1"/>
  <c r="T302" i="1"/>
  <c r="S302" i="1"/>
  <c r="Y301" i="1"/>
  <c r="T301" i="1"/>
  <c r="S301" i="1"/>
  <c r="AE300" i="1"/>
  <c r="AF300" i="1" s="1"/>
  <c r="Y300" i="1"/>
  <c r="T300" i="1"/>
  <c r="S300" i="1"/>
  <c r="AE299" i="1"/>
  <c r="AF299" i="1" s="1"/>
  <c r="Y299" i="1"/>
  <c r="T299" i="1"/>
  <c r="S299" i="1"/>
  <c r="AC299" i="1" s="1"/>
  <c r="AE298" i="1"/>
  <c r="AF298" i="1" s="1"/>
  <c r="AC298" i="1"/>
  <c r="AE297" i="1"/>
  <c r="AF297" i="1" s="1"/>
  <c r="AC297" i="1"/>
  <c r="AE296" i="1"/>
  <c r="BA47" i="1" s="1"/>
  <c r="AC296" i="1"/>
  <c r="BA22" i="1" s="1"/>
  <c r="AE295" i="1"/>
  <c r="AF295" i="1" s="1"/>
  <c r="AC295" i="1"/>
  <c r="BA21" i="1" s="1"/>
  <c r="AE294" i="1"/>
  <c r="AF294" i="1" s="1"/>
  <c r="AC294" i="1"/>
  <c r="BA20" i="1" s="1"/>
  <c r="AC293" i="1"/>
  <c r="BA19" i="1" s="1"/>
  <c r="AD292" i="1"/>
  <c r="AE293" i="1" s="1"/>
  <c r="T287" i="1"/>
  <c r="S287" i="1"/>
  <c r="T286" i="1"/>
  <c r="S286" i="1"/>
  <c r="T285" i="1"/>
  <c r="S285" i="1"/>
  <c r="T284" i="1"/>
  <c r="S284" i="1"/>
  <c r="Y283" i="1"/>
  <c r="T283" i="1"/>
  <c r="S283" i="1"/>
  <c r="Y282" i="1"/>
  <c r="T282" i="1"/>
  <c r="S282" i="1"/>
  <c r="Y281" i="1"/>
  <c r="T281" i="1"/>
  <c r="S281" i="1"/>
  <c r="Y280" i="1"/>
  <c r="T280" i="1"/>
  <c r="S280" i="1"/>
  <c r="AE279" i="1"/>
  <c r="AF279" i="1" s="1"/>
  <c r="Y279" i="1"/>
  <c r="Z288" i="1" s="1"/>
  <c r="AH31" i="1" s="1"/>
  <c r="T279" i="1"/>
  <c r="S279" i="1"/>
  <c r="AE278" i="1"/>
  <c r="AF278" i="1" s="1"/>
  <c r="T278" i="1"/>
  <c r="S278" i="1"/>
  <c r="AE277" i="1"/>
  <c r="AF277" i="1" s="1"/>
  <c r="AC277" i="1"/>
  <c r="AE276" i="1"/>
  <c r="AC276" i="1"/>
  <c r="AZ23" i="1" s="1"/>
  <c r="AE275" i="1"/>
  <c r="AF275" i="1" s="1"/>
  <c r="AZ74" i="1" s="1"/>
  <c r="AC275" i="1"/>
  <c r="AZ22" i="1" s="1"/>
  <c r="AE274" i="1"/>
  <c r="AF274" i="1" s="1"/>
  <c r="AC274" i="1"/>
  <c r="AZ21" i="1" s="1"/>
  <c r="AE273" i="1"/>
  <c r="AF273" i="1" s="1"/>
  <c r="AC273" i="1"/>
  <c r="AZ20" i="1" s="1"/>
  <c r="AC272" i="1"/>
  <c r="AZ19" i="1" s="1"/>
  <c r="AD271" i="1"/>
  <c r="AE272" i="1" s="1"/>
  <c r="Z267" i="1"/>
  <c r="AH30" i="1" s="1"/>
  <c r="T266" i="1"/>
  <c r="S266" i="1"/>
  <c r="Y262" i="1"/>
  <c r="T262" i="1"/>
  <c r="S262" i="1"/>
  <c r="Y261" i="1"/>
  <c r="T261" i="1"/>
  <c r="S261" i="1"/>
  <c r="T260" i="1"/>
  <c r="S260" i="1"/>
  <c r="Y259" i="1"/>
  <c r="T259" i="1"/>
  <c r="S259" i="1"/>
  <c r="Y258" i="1"/>
  <c r="T258" i="1"/>
  <c r="S258" i="1"/>
  <c r="AE257" i="1"/>
  <c r="AF257" i="1" s="1"/>
  <c r="T257" i="1"/>
  <c r="S257" i="1"/>
  <c r="AE256" i="1"/>
  <c r="AF256" i="1" s="1"/>
  <c r="T256" i="1"/>
  <c r="S256" i="1"/>
  <c r="AC256" i="1" s="1"/>
  <c r="AE255" i="1"/>
  <c r="AF255" i="1" s="1"/>
  <c r="AY76" i="1" s="1"/>
  <c r="AC255" i="1"/>
  <c r="AY24" i="1" s="1"/>
  <c r="AE254" i="1"/>
  <c r="AC254" i="1"/>
  <c r="AY23" i="1" s="1"/>
  <c r="AE253" i="1"/>
  <c r="AF253" i="1" s="1"/>
  <c r="AY74" i="1" s="1"/>
  <c r="AC253" i="1"/>
  <c r="AY22" i="1" s="1"/>
  <c r="AE252" i="1"/>
  <c r="AF252" i="1" s="1"/>
  <c r="AY73" i="1" s="1"/>
  <c r="AC252" i="1"/>
  <c r="AY21" i="1" s="1"/>
  <c r="AE251" i="1"/>
  <c r="AF251" i="1" s="1"/>
  <c r="AY72" i="1" s="1"/>
  <c r="AC251" i="1"/>
  <c r="AY20" i="1" s="1"/>
  <c r="AC250" i="1"/>
  <c r="AD249" i="1"/>
  <c r="AE242" i="1"/>
  <c r="AF242" i="1" s="1"/>
  <c r="Y242" i="1"/>
  <c r="Z245" i="1" s="1"/>
  <c r="AH29" i="1" s="1"/>
  <c r="T242" i="1"/>
  <c r="S242" i="1"/>
  <c r="AE241" i="1"/>
  <c r="AF241" i="1" s="1"/>
  <c r="AX77" i="1" s="1"/>
  <c r="AC241" i="1"/>
  <c r="AX25" i="1" s="1"/>
  <c r="T241" i="1"/>
  <c r="S241" i="1"/>
  <c r="AC242" i="1" s="1"/>
  <c r="AE240" i="1"/>
  <c r="AF240" i="1" s="1"/>
  <c r="AX76" i="1" s="1"/>
  <c r="AC240" i="1"/>
  <c r="AX24" i="1" s="1"/>
  <c r="AE239" i="1"/>
  <c r="AF239" i="1" s="1"/>
  <c r="AX75" i="1" s="1"/>
  <c r="AC239" i="1"/>
  <c r="AX23" i="1" s="1"/>
  <c r="AE238" i="1"/>
  <c r="AF238" i="1" s="1"/>
  <c r="AX74" i="1" s="1"/>
  <c r="AC238" i="1"/>
  <c r="AX22" i="1" s="1"/>
  <c r="AE237" i="1"/>
  <c r="AF237" i="1" s="1"/>
  <c r="AX73" i="1" s="1"/>
  <c r="AC237" i="1"/>
  <c r="AX21" i="1" s="1"/>
  <c r="AE236" i="1"/>
  <c r="AF236" i="1" s="1"/>
  <c r="AX72" i="1" s="1"/>
  <c r="AC236" i="1"/>
  <c r="AX20" i="1" s="1"/>
  <c r="AC235" i="1"/>
  <c r="AX19" i="1" s="1"/>
  <c r="AD234" i="1"/>
  <c r="AE235" i="1" s="1"/>
  <c r="Y227" i="1"/>
  <c r="T227" i="1"/>
  <c r="S227" i="1"/>
  <c r="AE226" i="1"/>
  <c r="AF226" i="1" s="1"/>
  <c r="AW78" i="1" s="1"/>
  <c r="Y226" i="1"/>
  <c r="Z230" i="1" s="1"/>
  <c r="AH28" i="1" s="1"/>
  <c r="T226" i="1"/>
  <c r="S226" i="1"/>
  <c r="AE225" i="1"/>
  <c r="AF225" i="1" s="1"/>
  <c r="AW77" i="1" s="1"/>
  <c r="AC225" i="1"/>
  <c r="AW25" i="1" s="1"/>
  <c r="T225" i="1"/>
  <c r="S225" i="1"/>
  <c r="AC226" i="1" s="1"/>
  <c r="AE224" i="1"/>
  <c r="AF224" i="1" s="1"/>
  <c r="AW76" i="1" s="1"/>
  <c r="AC224" i="1"/>
  <c r="AW24" i="1" s="1"/>
  <c r="AE223" i="1"/>
  <c r="AC223" i="1"/>
  <c r="AW23" i="1" s="1"/>
  <c r="AE222" i="1"/>
  <c r="AC222" i="1"/>
  <c r="AW22" i="1" s="1"/>
  <c r="AE221" i="1"/>
  <c r="AC221" i="1"/>
  <c r="AW21" i="1" s="1"/>
  <c r="AE220" i="1"/>
  <c r="AF220" i="1" s="1"/>
  <c r="AW72" i="1" s="1"/>
  <c r="AC220" i="1"/>
  <c r="AW20" i="1" s="1"/>
  <c r="AC219" i="1"/>
  <c r="AW19" i="1" s="1"/>
  <c r="AD218" i="1"/>
  <c r="AE219" i="1" s="1"/>
  <c r="Z213" i="1"/>
  <c r="AH27" i="1" s="1"/>
  <c r="Y210" i="1"/>
  <c r="T210" i="1"/>
  <c r="S210" i="1"/>
  <c r="Y209" i="1"/>
  <c r="T209" i="1"/>
  <c r="S209" i="1"/>
  <c r="Y208" i="1"/>
  <c r="T208" i="1"/>
  <c r="S208" i="1"/>
  <c r="AE207" i="1"/>
  <c r="AF207" i="1" s="1"/>
  <c r="AV78" i="1" s="1"/>
  <c r="T207" i="1"/>
  <c r="S207" i="1"/>
  <c r="AE206" i="1"/>
  <c r="AF206" i="1" s="1"/>
  <c r="AV77" i="1" s="1"/>
  <c r="AC206" i="1"/>
  <c r="AV25" i="1" s="1"/>
  <c r="T206" i="1"/>
  <c r="S206" i="1"/>
  <c r="AC207" i="1" s="1"/>
  <c r="AE205" i="1"/>
  <c r="AF205" i="1" s="1"/>
  <c r="AV76" i="1" s="1"/>
  <c r="AC205" i="1"/>
  <c r="AV24" i="1" s="1"/>
  <c r="T205" i="1"/>
  <c r="S205" i="1"/>
  <c r="AE204" i="1"/>
  <c r="AF204" i="1" s="1"/>
  <c r="AV75" i="1" s="1"/>
  <c r="AC204" i="1"/>
  <c r="AV23" i="1" s="1"/>
  <c r="AE203" i="1"/>
  <c r="AF203" i="1" s="1"/>
  <c r="AV74" i="1" s="1"/>
  <c r="AC203" i="1"/>
  <c r="AV22" i="1" s="1"/>
  <c r="AE202" i="1"/>
  <c r="AF202" i="1" s="1"/>
  <c r="AV73" i="1" s="1"/>
  <c r="AC202" i="1"/>
  <c r="AV21" i="1" s="1"/>
  <c r="AE201" i="1"/>
  <c r="AC201" i="1"/>
  <c r="AV20" i="1" s="1"/>
  <c r="AC200" i="1"/>
  <c r="AV19" i="1" s="1"/>
  <c r="AD199" i="1"/>
  <c r="AV84" i="1" s="1"/>
  <c r="Z192" i="1"/>
  <c r="AH26" i="1" s="1"/>
  <c r="Y192" i="1"/>
  <c r="F193" i="1" s="1"/>
  <c r="T190" i="1"/>
  <c r="S190" i="1"/>
  <c r="T189" i="1"/>
  <c r="S189" i="1"/>
  <c r="T188" i="1"/>
  <c r="S188" i="1"/>
  <c r="AE187" i="1"/>
  <c r="AC187" i="1"/>
  <c r="AU25" i="1" s="1"/>
  <c r="T187" i="1"/>
  <c r="S187" i="1"/>
  <c r="AE186" i="1"/>
  <c r="AF186" i="1" s="1"/>
  <c r="AU76" i="1" s="1"/>
  <c r="AC186" i="1"/>
  <c r="AU24" i="1" s="1"/>
  <c r="AE185" i="1"/>
  <c r="AF185" i="1" s="1"/>
  <c r="AU75" i="1" s="1"/>
  <c r="AC185" i="1"/>
  <c r="AU23" i="1" s="1"/>
  <c r="AE184" i="1"/>
  <c r="AF184" i="1" s="1"/>
  <c r="AU74" i="1" s="1"/>
  <c r="AC184" i="1"/>
  <c r="AU22" i="1" s="1"/>
  <c r="AE183" i="1"/>
  <c r="AC183" i="1"/>
  <c r="AU21" i="1" s="1"/>
  <c r="AE182" i="1"/>
  <c r="AC182" i="1"/>
  <c r="AU20" i="1" s="1"/>
  <c r="AC181" i="1"/>
  <c r="AU19" i="1" s="1"/>
  <c r="AD180" i="1"/>
  <c r="Z168" i="1"/>
  <c r="AH25" i="1" s="1"/>
  <c r="Y166" i="1"/>
  <c r="T166" i="1"/>
  <c r="S166" i="1"/>
  <c r="Y165" i="1"/>
  <c r="T165" i="1"/>
  <c r="S165" i="1"/>
  <c r="Y164" i="1"/>
  <c r="T164" i="1"/>
  <c r="S164" i="1"/>
  <c r="Y163" i="1"/>
  <c r="F173" i="1" s="1"/>
  <c r="T163" i="1"/>
  <c r="S163" i="1"/>
  <c r="T162" i="1"/>
  <c r="S162" i="1"/>
  <c r="T161" i="1"/>
  <c r="S161" i="1"/>
  <c r="AE160" i="1"/>
  <c r="AF160" i="1" s="1"/>
  <c r="AT77" i="1" s="1"/>
  <c r="AC160" i="1"/>
  <c r="AT25" i="1" s="1"/>
  <c r="T160" i="1"/>
  <c r="S160" i="1"/>
  <c r="AE159" i="1"/>
  <c r="AF159" i="1" s="1"/>
  <c r="AT76" i="1" s="1"/>
  <c r="AC159" i="1"/>
  <c r="AT24" i="1" s="1"/>
  <c r="AE158" i="1"/>
  <c r="AF158" i="1" s="1"/>
  <c r="AT75" i="1" s="1"/>
  <c r="AC158" i="1"/>
  <c r="AT23" i="1" s="1"/>
  <c r="AE157" i="1"/>
  <c r="AF157" i="1" s="1"/>
  <c r="AT74" i="1" s="1"/>
  <c r="AC157" i="1"/>
  <c r="AT22" i="1" s="1"/>
  <c r="AE156" i="1"/>
  <c r="AF156" i="1" s="1"/>
  <c r="AT73" i="1" s="1"/>
  <c r="AC156" i="1"/>
  <c r="AT21" i="1" s="1"/>
  <c r="AE155" i="1"/>
  <c r="AC155" i="1"/>
  <c r="AT20" i="1" s="1"/>
  <c r="AC154" i="1"/>
  <c r="AT19" i="1" s="1"/>
  <c r="AD153" i="1"/>
  <c r="AE154" i="1" s="1"/>
  <c r="T139" i="1"/>
  <c r="S139" i="1"/>
  <c r="Y138" i="1"/>
  <c r="T138" i="1"/>
  <c r="S138" i="1"/>
  <c r="T137" i="1"/>
  <c r="S137" i="1"/>
  <c r="AE136" i="1"/>
  <c r="AF136" i="1" s="1"/>
  <c r="AS78" i="1" s="1"/>
  <c r="Y136" i="1"/>
  <c r="T136" i="1"/>
  <c r="S136" i="1"/>
  <c r="AE135" i="1"/>
  <c r="AC135" i="1"/>
  <c r="AS25" i="1" s="1"/>
  <c r="T135" i="1"/>
  <c r="S135" i="1"/>
  <c r="AC136" i="1" s="1"/>
  <c r="AE134" i="1"/>
  <c r="AF134" i="1" s="1"/>
  <c r="AS76" i="1" s="1"/>
  <c r="AC134" i="1"/>
  <c r="AS24" i="1" s="1"/>
  <c r="AE133" i="1"/>
  <c r="AF133" i="1" s="1"/>
  <c r="AS75" i="1" s="1"/>
  <c r="AC133" i="1"/>
  <c r="AS23" i="1" s="1"/>
  <c r="AE132" i="1"/>
  <c r="AF132" i="1" s="1"/>
  <c r="AS74" i="1" s="1"/>
  <c r="AC132" i="1"/>
  <c r="AS22" i="1" s="1"/>
  <c r="AE131" i="1"/>
  <c r="AC131" i="1"/>
  <c r="AS21" i="1" s="1"/>
  <c r="AE130" i="1"/>
  <c r="AF130" i="1" s="1"/>
  <c r="AS72" i="1" s="1"/>
  <c r="AC130" i="1"/>
  <c r="AS20" i="1" s="1"/>
  <c r="AC129" i="1"/>
  <c r="AS19" i="1" s="1"/>
  <c r="AD128" i="1"/>
  <c r="AE129" i="1" s="1"/>
  <c r="AF129" i="1" s="1"/>
  <c r="AS71" i="1" s="1"/>
  <c r="AE117" i="1"/>
  <c r="AF117" i="1" s="1"/>
  <c r="Z117" i="1"/>
  <c r="AH23" i="1" s="1"/>
  <c r="T114" i="1"/>
  <c r="S114" i="1"/>
  <c r="Y113" i="1"/>
  <c r="T113" i="1"/>
  <c r="S113" i="1"/>
  <c r="Y112" i="1"/>
  <c r="T112" i="1"/>
  <c r="S112" i="1"/>
  <c r="AE111" i="1"/>
  <c r="AF111" i="1" s="1"/>
  <c r="T111" i="1"/>
  <c r="S111" i="1"/>
  <c r="AE110" i="1"/>
  <c r="AF110" i="1" s="1"/>
  <c r="AR78" i="1" s="1"/>
  <c r="T110" i="1"/>
  <c r="S110" i="1"/>
  <c r="AE109" i="1"/>
  <c r="AF109" i="1" s="1"/>
  <c r="AR77" i="1" s="1"/>
  <c r="AC109" i="1"/>
  <c r="AR25" i="1" s="1"/>
  <c r="T109" i="1"/>
  <c r="S109" i="1"/>
  <c r="AC110" i="1" s="1"/>
  <c r="AE108" i="1"/>
  <c r="AF108" i="1" s="1"/>
  <c r="AR76" i="1" s="1"/>
  <c r="AC108" i="1"/>
  <c r="AR24" i="1" s="1"/>
  <c r="AE107" i="1"/>
  <c r="AF107" i="1" s="1"/>
  <c r="AR75" i="1" s="1"/>
  <c r="AC107" i="1"/>
  <c r="AR23" i="1" s="1"/>
  <c r="AE106" i="1"/>
  <c r="AF106" i="1" s="1"/>
  <c r="AR74" i="1" s="1"/>
  <c r="AC106" i="1"/>
  <c r="AR22" i="1" s="1"/>
  <c r="AE105" i="1"/>
  <c r="AF105" i="1" s="1"/>
  <c r="AR73" i="1" s="1"/>
  <c r="AC105" i="1"/>
  <c r="AR21" i="1" s="1"/>
  <c r="AE104" i="1"/>
  <c r="AF104" i="1" s="1"/>
  <c r="AR72" i="1" s="1"/>
  <c r="AC104" i="1"/>
  <c r="AR20" i="1" s="1"/>
  <c r="AC103" i="1"/>
  <c r="AR19" i="1" s="1"/>
  <c r="AD102" i="1"/>
  <c r="AE103" i="1" s="1"/>
  <c r="AF103" i="1" s="1"/>
  <c r="AR71" i="1" s="1"/>
  <c r="T91" i="1"/>
  <c r="S91" i="1"/>
  <c r="J91" i="1"/>
  <c r="T89" i="1"/>
  <c r="S89" i="1"/>
  <c r="T88" i="1"/>
  <c r="S88" i="1"/>
  <c r="T87" i="1"/>
  <c r="S87" i="1"/>
  <c r="T86" i="1"/>
  <c r="S86" i="1"/>
  <c r="T85" i="1"/>
  <c r="S85" i="1"/>
  <c r="BI84" i="1"/>
  <c r="BF84" i="1"/>
  <c r="AE84" i="1"/>
  <c r="AF84" i="1" s="1"/>
  <c r="T84" i="1"/>
  <c r="S84" i="1"/>
  <c r="AE83" i="1"/>
  <c r="AF83" i="1" s="1"/>
  <c r="AQ78" i="1" s="1"/>
  <c r="Y83" i="1"/>
  <c r="Z91" i="1" s="1"/>
  <c r="AH22" i="1" s="1"/>
  <c r="T83" i="1"/>
  <c r="S83" i="1"/>
  <c r="AE82" i="1"/>
  <c r="AF82" i="1" s="1"/>
  <c r="AQ77" i="1" s="1"/>
  <c r="AC82" i="1"/>
  <c r="T82" i="1"/>
  <c r="S82" i="1"/>
  <c r="AC83" i="1" s="1"/>
  <c r="AE81" i="1"/>
  <c r="AF81" i="1" s="1"/>
  <c r="AQ76" i="1" s="1"/>
  <c r="AC81" i="1"/>
  <c r="AQ24" i="1" s="1"/>
  <c r="AE80" i="1"/>
  <c r="AQ48" i="1" s="1"/>
  <c r="AC80" i="1"/>
  <c r="AQ23" i="1" s="1"/>
  <c r="AE79" i="1"/>
  <c r="AF79" i="1" s="1"/>
  <c r="AQ74" i="1" s="1"/>
  <c r="AC79" i="1"/>
  <c r="AQ22" i="1" s="1"/>
  <c r="BA78" i="1"/>
  <c r="AZ78" i="1"/>
  <c r="AY78" i="1"/>
  <c r="AX78" i="1"/>
  <c r="AU78" i="1"/>
  <c r="AT78" i="1"/>
  <c r="AE78" i="1"/>
  <c r="AF78" i="1" s="1"/>
  <c r="AQ73" i="1" s="1"/>
  <c r="AC78" i="1"/>
  <c r="AQ21" i="1" s="1"/>
  <c r="BA77" i="1"/>
  <c r="AZ77" i="1"/>
  <c r="AY77" i="1"/>
  <c r="AE77" i="1"/>
  <c r="AQ45" i="1" s="1"/>
  <c r="AC77" i="1"/>
  <c r="AQ20" i="1" s="1"/>
  <c r="BA76" i="1"/>
  <c r="AZ76" i="1"/>
  <c r="AC76" i="1"/>
  <c r="AQ19" i="1" s="1"/>
  <c r="AD75" i="1"/>
  <c r="AE76" i="1" s="1"/>
  <c r="Z62" i="1"/>
  <c r="AH21" i="1" s="1"/>
  <c r="J62" i="1"/>
  <c r="Y57" i="1"/>
  <c r="T57" i="1"/>
  <c r="S57" i="1"/>
  <c r="T56" i="1"/>
  <c r="S56" i="1"/>
  <c r="AE55" i="1"/>
  <c r="AF55" i="1" s="1"/>
  <c r="Y55" i="1"/>
  <c r="T55" i="1"/>
  <c r="S55" i="1"/>
  <c r="AE54" i="1"/>
  <c r="AF54" i="1" s="1"/>
  <c r="AP78" i="1" s="1"/>
  <c r="T54" i="1"/>
  <c r="S54" i="1"/>
  <c r="AE53" i="1"/>
  <c r="AF53" i="1" s="1"/>
  <c r="AP77" i="1" s="1"/>
  <c r="AC53" i="1"/>
  <c r="AP25" i="1" s="1"/>
  <c r="T53" i="1"/>
  <c r="S53" i="1"/>
  <c r="AC54" i="1" s="1"/>
  <c r="AE52" i="1"/>
  <c r="AF52" i="1" s="1"/>
  <c r="AP76" i="1" s="1"/>
  <c r="AC52" i="1"/>
  <c r="AP24" i="1" s="1"/>
  <c r="AE51" i="1"/>
  <c r="AP48" i="1" s="1"/>
  <c r="AC51" i="1"/>
  <c r="AP23" i="1" s="1"/>
  <c r="AE50" i="1"/>
  <c r="AP47" i="1" s="1"/>
  <c r="AC50" i="1"/>
  <c r="AP22" i="1" s="1"/>
  <c r="AE49" i="1"/>
  <c r="AF49" i="1" s="1"/>
  <c r="AP73" i="1" s="1"/>
  <c r="AC49" i="1"/>
  <c r="AE48" i="1"/>
  <c r="AP45" i="1" s="1"/>
  <c r="AC48" i="1"/>
  <c r="AP20" i="1" s="1"/>
  <c r="AC47" i="1"/>
  <c r="AP19" i="1" s="1"/>
  <c r="AD46" i="1"/>
  <c r="AP84" i="1" s="1"/>
  <c r="Z34" i="1"/>
  <c r="AH20" i="1" s="1"/>
  <c r="X34" i="1"/>
  <c r="W34" i="1"/>
  <c r="V34" i="1"/>
  <c r="U34" i="1"/>
  <c r="J34" i="1"/>
  <c r="T31" i="1"/>
  <c r="S31" i="1"/>
  <c r="T30" i="1"/>
  <c r="S30" i="1"/>
  <c r="T29" i="1"/>
  <c r="S29" i="1"/>
  <c r="Y28" i="1"/>
  <c r="T28" i="1"/>
  <c r="S28" i="1"/>
  <c r="AE27" i="1"/>
  <c r="AF27" i="1" s="1"/>
  <c r="Y27" i="1"/>
  <c r="T27" i="1"/>
  <c r="S27" i="1"/>
  <c r="AE26" i="1"/>
  <c r="AF26" i="1" s="1"/>
  <c r="AO78" i="1" s="1"/>
  <c r="T26" i="1"/>
  <c r="S26" i="1"/>
  <c r="AQ25" i="1"/>
  <c r="AE25" i="1"/>
  <c r="AO50" i="1" s="1"/>
  <c r="AC25" i="1"/>
  <c r="AO25" i="1" s="1"/>
  <c r="T25" i="1"/>
  <c r="S25" i="1"/>
  <c r="AC26" i="1" s="1"/>
  <c r="AE24" i="1"/>
  <c r="AO49" i="1" s="1"/>
  <c r="AC24" i="1"/>
  <c r="AO24" i="1" s="1"/>
  <c r="AE23" i="1"/>
  <c r="AF23" i="1" s="1"/>
  <c r="AO75" i="1" s="1"/>
  <c r="AC23" i="1"/>
  <c r="AO23" i="1" s="1"/>
  <c r="AE22" i="1"/>
  <c r="AO47" i="1" s="1"/>
  <c r="AC22" i="1"/>
  <c r="AO22" i="1" s="1"/>
  <c r="AP21" i="1"/>
  <c r="AE21" i="1"/>
  <c r="AF21" i="1" s="1"/>
  <c r="AO73" i="1" s="1"/>
  <c r="AC21" i="1"/>
  <c r="AO21" i="1" s="1"/>
  <c r="AE20" i="1"/>
  <c r="AF20" i="1" s="1"/>
  <c r="AO72" i="1" s="1"/>
  <c r="AC20" i="1"/>
  <c r="AO20" i="1" s="1"/>
  <c r="AY19" i="1"/>
  <c r="AC19" i="1"/>
  <c r="AO19" i="1" s="1"/>
  <c r="AD18" i="1"/>
  <c r="AO84" i="1" s="1"/>
  <c r="N201" i="8" l="1"/>
  <c r="N224" i="8"/>
  <c r="N408" i="8"/>
  <c r="Q438" i="8"/>
  <c r="R438" i="8" s="1"/>
  <c r="N33" i="8"/>
  <c r="M316" i="8"/>
  <c r="Q290" i="8"/>
  <c r="Q291" i="8" s="1"/>
  <c r="Y72" i="8"/>
  <c r="S531" i="8"/>
  <c r="Z72" i="8"/>
  <c r="U101" i="8"/>
  <c r="U102" i="8" s="1"/>
  <c r="M656" i="8"/>
  <c r="N656" i="8" s="1"/>
  <c r="Q653" i="8"/>
  <c r="Q654" i="8" s="1"/>
  <c r="N159" i="8"/>
  <c r="Q19" i="7"/>
  <c r="R19" i="7" s="1"/>
  <c r="N127" i="7"/>
  <c r="S289" i="7"/>
  <c r="N344" i="7"/>
  <c r="N365" i="7"/>
  <c r="N135" i="6"/>
  <c r="N587" i="6"/>
  <c r="N82" i="6"/>
  <c r="AG85" i="6"/>
  <c r="Q433" i="6"/>
  <c r="R433" i="6" s="1"/>
  <c r="N472" i="6"/>
  <c r="N541" i="6"/>
  <c r="N610" i="6"/>
  <c r="R36" i="6"/>
  <c r="V66" i="6" s="1"/>
  <c r="Q786" i="6"/>
  <c r="R786" i="6" s="1"/>
  <c r="N357" i="6"/>
  <c r="Q723" i="6"/>
  <c r="R723" i="6" s="1"/>
  <c r="R21" i="6"/>
  <c r="U67" i="6" s="1"/>
  <c r="Q364" i="6"/>
  <c r="R364" i="6" s="1"/>
  <c r="S595" i="6"/>
  <c r="Q54" i="6"/>
  <c r="W34" i="6" s="1"/>
  <c r="AD85" i="6"/>
  <c r="AE85" i="6"/>
  <c r="U185" i="6"/>
  <c r="U186" i="6" s="1"/>
  <c r="R20" i="5"/>
  <c r="U98" i="5" s="1"/>
  <c r="R24" i="5"/>
  <c r="U109" i="5" s="1"/>
  <c r="Y63" i="5"/>
  <c r="M306" i="5"/>
  <c r="Q455" i="5"/>
  <c r="Q456" i="5" s="1"/>
  <c r="N733" i="5"/>
  <c r="N527" i="5"/>
  <c r="Q884" i="5"/>
  <c r="Q885" i="5" s="1"/>
  <c r="N201" i="5"/>
  <c r="N237" i="5"/>
  <c r="N596" i="5"/>
  <c r="O478" i="4"/>
  <c r="AW42" i="3"/>
  <c r="Y673" i="3"/>
  <c r="Z673" i="3" s="1"/>
  <c r="AY42" i="3"/>
  <c r="AW43" i="3"/>
  <c r="BA42" i="3"/>
  <c r="AV44" i="3"/>
  <c r="AQ78" i="3"/>
  <c r="BI78" i="3"/>
  <c r="AS45" i="3"/>
  <c r="X1089" i="2"/>
  <c r="Y1089" i="2" s="1"/>
  <c r="AR47" i="2"/>
  <c r="R498" i="2"/>
  <c r="T498" i="2" s="1"/>
  <c r="AM47" i="2"/>
  <c r="X822" i="2"/>
  <c r="Y822" i="2" s="1"/>
  <c r="X957" i="2"/>
  <c r="Y957" i="2" s="1"/>
  <c r="BD81" i="2"/>
  <c r="AS48" i="2"/>
  <c r="S289" i="2"/>
  <c r="X753" i="2"/>
  <c r="Y753" i="2" s="1"/>
  <c r="AJ51" i="2"/>
  <c r="Z892" i="2"/>
  <c r="AU46" i="2"/>
  <c r="AL51" i="2"/>
  <c r="S307" i="2"/>
  <c r="R447" i="2"/>
  <c r="T447" i="2" s="1"/>
  <c r="T994" i="2"/>
  <c r="U994" i="2" s="1"/>
  <c r="X991" i="2"/>
  <c r="X992" i="2" s="1"/>
  <c r="AC759" i="1"/>
  <c r="BO84" i="1"/>
  <c r="AU47" i="1"/>
  <c r="M140" i="8"/>
  <c r="N140" i="8" s="1"/>
  <c r="N293" i="8"/>
  <c r="M87" i="8"/>
  <c r="N87" i="8" s="1"/>
  <c r="Q751" i="8"/>
  <c r="R751" i="8" s="1"/>
  <c r="Q198" i="8"/>
  <c r="Q199" i="8" s="1"/>
  <c r="Q619" i="8"/>
  <c r="R619" i="8" s="1"/>
  <c r="M35" i="7"/>
  <c r="N35" i="7" s="1"/>
  <c r="S66" i="7"/>
  <c r="N366" i="5"/>
  <c r="N573" i="5"/>
  <c r="Q603" i="5"/>
  <c r="R603" i="5" s="1"/>
  <c r="N165" i="5"/>
  <c r="N306" i="5"/>
  <c r="R134" i="5"/>
  <c r="AA98" i="5" s="1"/>
  <c r="Q649" i="5"/>
  <c r="R649" i="5" s="1"/>
  <c r="N30" i="5"/>
  <c r="N220" i="5"/>
  <c r="Q363" i="5"/>
  <c r="Q364" i="5" s="1"/>
  <c r="AV82" i="4"/>
  <c r="AE44" i="4"/>
  <c r="AE43" i="4"/>
  <c r="O320" i="4"/>
  <c r="N691" i="4"/>
  <c r="AP82" i="4"/>
  <c r="O338" i="4"/>
  <c r="O395" i="4"/>
  <c r="AJ46" i="4"/>
  <c r="AH44" i="4"/>
  <c r="AC48" i="4"/>
  <c r="AK48" i="4"/>
  <c r="N964" i="4"/>
  <c r="N1118" i="4"/>
  <c r="AD47" i="4"/>
  <c r="AF46" i="4"/>
  <c r="AL46" i="4"/>
  <c r="G183" i="4"/>
  <c r="AM44" i="4"/>
  <c r="AD43" i="4"/>
  <c r="AF82" i="4"/>
  <c r="Q1081" i="4"/>
  <c r="R1081" i="4" s="1"/>
  <c r="AH45" i="4"/>
  <c r="AK47" i="4"/>
  <c r="S768" i="4"/>
  <c r="AL45" i="4"/>
  <c r="AL47" i="4"/>
  <c r="Q744" i="4"/>
  <c r="R744" i="4" s="1"/>
  <c r="Q971" i="4"/>
  <c r="R971" i="4" s="1"/>
  <c r="S928" i="4"/>
  <c r="AK43" i="4"/>
  <c r="AM45" i="4"/>
  <c r="AJ44" i="4"/>
  <c r="AM43" i="4"/>
  <c r="AW82" i="4"/>
  <c r="AP43" i="4"/>
  <c r="O279" i="4"/>
  <c r="S162" i="4"/>
  <c r="S268" i="4"/>
  <c r="AM73" i="4" s="1"/>
  <c r="N137" i="4"/>
  <c r="O137" i="4" s="1"/>
  <c r="U92" i="4" s="1"/>
  <c r="S214" i="4"/>
  <c r="AJ74" i="4" s="1"/>
  <c r="R500" i="4"/>
  <c r="S500" i="4" s="1"/>
  <c r="Q721" i="4"/>
  <c r="R721" i="4" s="1"/>
  <c r="Q780" i="4"/>
  <c r="Q781" i="4" s="1"/>
  <c r="AK44" i="4"/>
  <c r="AG46" i="4"/>
  <c r="AJ82" i="4"/>
  <c r="O358" i="4"/>
  <c r="M875" i="4"/>
  <c r="N875" i="4" s="1"/>
  <c r="Q905" i="4"/>
  <c r="R905" i="4" s="1"/>
  <c r="S130" i="4"/>
  <c r="AF74" i="4" s="1"/>
  <c r="AH43" i="4"/>
  <c r="AR82" i="4"/>
  <c r="S584" i="4"/>
  <c r="Q1103" i="4"/>
  <c r="R1103" i="4" s="1"/>
  <c r="AI43" i="4"/>
  <c r="AT82" i="4"/>
  <c r="AI45" i="4"/>
  <c r="S699" i="4"/>
  <c r="O429" i="4"/>
  <c r="S127" i="4"/>
  <c r="AF71" i="4" s="1"/>
  <c r="AN45" i="4"/>
  <c r="AH47" i="4"/>
  <c r="R284" i="4"/>
  <c r="S284" i="4" s="1"/>
  <c r="AN69" i="4" s="1"/>
  <c r="AT47" i="2"/>
  <c r="AJ49" i="2"/>
  <c r="Y152" i="2"/>
  <c r="AM73" i="2" s="1"/>
  <c r="X187" i="2"/>
  <c r="X651" i="2"/>
  <c r="X652" i="2" s="1"/>
  <c r="Y240" i="2"/>
  <c r="AR73" i="2" s="1"/>
  <c r="AS46" i="2"/>
  <c r="Z708" i="2"/>
  <c r="AT46" i="2"/>
  <c r="AO49" i="2"/>
  <c r="X569" i="2"/>
  <c r="Y569" i="2" s="1"/>
  <c r="X684" i="2"/>
  <c r="Y684" i="2" s="1"/>
  <c r="U746" i="2"/>
  <c r="Y205" i="2"/>
  <c r="AP69" i="2" s="1"/>
  <c r="AL48" i="2"/>
  <c r="AM81" i="2"/>
  <c r="R516" i="2"/>
  <c r="AB513" i="2" s="1"/>
  <c r="AB514" i="2" s="1"/>
  <c r="Z914" i="2"/>
  <c r="AM48" i="2"/>
  <c r="R248" i="2"/>
  <c r="T248" i="2" s="1"/>
  <c r="U248" i="2" s="1"/>
  <c r="AA94" i="2" s="1"/>
  <c r="Y24" i="2"/>
  <c r="AH73" i="2" s="1"/>
  <c r="Y49" i="2"/>
  <c r="AI68" i="2" s="1"/>
  <c r="R539" i="2"/>
  <c r="X536" i="2" s="1"/>
  <c r="X537" i="2" s="1"/>
  <c r="Z846" i="2"/>
  <c r="AS45" i="2"/>
  <c r="AH47" i="2"/>
  <c r="AR81" i="2"/>
  <c r="X582" i="2"/>
  <c r="X583" i="2" s="1"/>
  <c r="BG81" i="2"/>
  <c r="R464" i="2"/>
  <c r="AB463" i="2" s="1"/>
  <c r="AB464" i="2" s="1"/>
  <c r="AT45" i="2"/>
  <c r="AL47" i="2"/>
  <c r="AJ50" i="2"/>
  <c r="AZ81" i="2"/>
  <c r="R137" i="2"/>
  <c r="G141" i="2" s="1"/>
  <c r="S270" i="2"/>
  <c r="S498" i="2"/>
  <c r="X523" i="2"/>
  <c r="Y523" i="2" s="1"/>
  <c r="U700" i="2"/>
  <c r="X730" i="2"/>
  <c r="Y730" i="2" s="1"/>
  <c r="U838" i="2"/>
  <c r="AR46" i="1"/>
  <c r="AX49" i="1"/>
  <c r="AV46" i="1"/>
  <c r="AZ47" i="1"/>
  <c r="AV50" i="1"/>
  <c r="AW84" i="1"/>
  <c r="AT50" i="1"/>
  <c r="BA84" i="1"/>
  <c r="AQ47" i="1"/>
  <c r="BC44" i="1"/>
  <c r="AS48" i="1"/>
  <c r="AY45" i="1"/>
  <c r="AU48" i="1"/>
  <c r="AP50" i="1"/>
  <c r="AZ45" i="1"/>
  <c r="AQ50" i="1"/>
  <c r="AX84" i="1"/>
  <c r="AR50" i="1"/>
  <c r="BA45" i="1"/>
  <c r="BB84" i="1"/>
  <c r="BC84" i="1"/>
  <c r="AC338" i="1"/>
  <c r="AX46" i="1"/>
  <c r="AE200" i="1"/>
  <c r="AF200" i="1" s="1"/>
  <c r="AV71" i="1" s="1"/>
  <c r="AZ46" i="1"/>
  <c r="AW49" i="1"/>
  <c r="BA74" i="1"/>
  <c r="AS47" i="1"/>
  <c r="BM84" i="1"/>
  <c r="AT48" i="1"/>
  <c r="BN84" i="1"/>
  <c r="AF296" i="1"/>
  <c r="AR47" i="1"/>
  <c r="AX45" i="1"/>
  <c r="AT47" i="1"/>
  <c r="BB45" i="1"/>
  <c r="AQ49" i="1"/>
  <c r="AB883" i="1"/>
  <c r="AX50" i="1"/>
  <c r="BC45" i="1"/>
  <c r="AY47" i="1"/>
  <c r="AB928" i="1"/>
  <c r="AV48" i="1"/>
  <c r="BD84" i="1"/>
  <c r="AV45" i="3"/>
  <c r="Z742" i="3"/>
  <c r="BC78" i="3"/>
  <c r="AO47" i="3"/>
  <c r="AP45" i="3"/>
  <c r="AR47" i="3"/>
  <c r="AU46" i="3"/>
  <c r="AU78" i="3"/>
  <c r="AP44" i="3"/>
  <c r="AX78" i="3"/>
  <c r="AO42" i="3"/>
  <c r="AQ45" i="3"/>
  <c r="AT42" i="3"/>
  <c r="AA63" i="2"/>
  <c r="U54" i="4"/>
  <c r="U55" i="4"/>
  <c r="Y194" i="2"/>
  <c r="AO75" i="2" s="1"/>
  <c r="AO51" i="2"/>
  <c r="S248" i="4"/>
  <c r="AL71" i="4" s="1"/>
  <c r="AL44" i="4"/>
  <c r="Y148" i="2"/>
  <c r="AM69" i="2" s="1"/>
  <c r="Y236" i="2"/>
  <c r="AR69" i="2" s="1"/>
  <c r="R432" i="2"/>
  <c r="AB431" i="2" s="1"/>
  <c r="AB432" i="2" s="1"/>
  <c r="U57" i="4"/>
  <c r="O181" i="4"/>
  <c r="U94" i="4" s="1"/>
  <c r="S808" i="6"/>
  <c r="Q807" i="6"/>
  <c r="R807" i="6" s="1"/>
  <c r="AR44" i="1"/>
  <c r="AF135" i="1"/>
  <c r="AS77" i="1" s="1"/>
  <c r="AS50" i="1"/>
  <c r="AF182" i="1"/>
  <c r="AU72" i="1" s="1"/>
  <c r="AU45" i="1"/>
  <c r="AF187" i="1"/>
  <c r="AU77" i="1" s="1"/>
  <c r="AU50" i="1"/>
  <c r="AF222" i="1"/>
  <c r="AW74" i="1" s="1"/>
  <c r="AW47" i="1"/>
  <c r="AE250" i="1"/>
  <c r="AY44" i="1" s="1"/>
  <c r="AY84" i="1"/>
  <c r="BJ84" i="1"/>
  <c r="AE458" i="1"/>
  <c r="AF458" i="1" s="1"/>
  <c r="AE492" i="1"/>
  <c r="AF492" i="1" s="1"/>
  <c r="BL84" i="1"/>
  <c r="AK48" i="2"/>
  <c r="Y54" i="2"/>
  <c r="AI73" i="2" s="1"/>
  <c r="Y124" i="2"/>
  <c r="AL68" i="2" s="1"/>
  <c r="Y130" i="2"/>
  <c r="AL74" i="2" s="1"/>
  <c r="AL50" i="2"/>
  <c r="R198" i="2"/>
  <c r="T198" i="2" s="1"/>
  <c r="Y208" i="2"/>
  <c r="AP72" i="2" s="1"/>
  <c r="AP48" i="2"/>
  <c r="U677" i="2"/>
  <c r="S20" i="4"/>
  <c r="AB70" i="4" s="1"/>
  <c r="AK82" i="4"/>
  <c r="R228" i="4"/>
  <c r="AK42" i="4" s="1"/>
  <c r="N737" i="4"/>
  <c r="R82" i="5"/>
  <c r="X108" i="5" s="1"/>
  <c r="X64" i="5"/>
  <c r="AF201" i="1"/>
  <c r="AV72" i="1" s="1"/>
  <c r="AV45" i="1"/>
  <c r="AK46" i="2"/>
  <c r="BA81" i="2"/>
  <c r="Y177" i="2"/>
  <c r="AN75" i="2" s="1"/>
  <c r="AN51" i="2"/>
  <c r="AN43" i="3"/>
  <c r="S860" i="4"/>
  <c r="Q859" i="4"/>
  <c r="R859" i="4" s="1"/>
  <c r="Q212" i="6"/>
  <c r="R212" i="6" s="1"/>
  <c r="AF85" i="6"/>
  <c r="S319" i="6"/>
  <c r="Q318" i="6"/>
  <c r="R318" i="6" s="1"/>
  <c r="Y224" i="2"/>
  <c r="AQ72" i="2" s="1"/>
  <c r="AQ48" i="2"/>
  <c r="AJ43" i="4"/>
  <c r="S210" i="4"/>
  <c r="AJ70" i="4" s="1"/>
  <c r="Y85" i="6"/>
  <c r="Q87" i="6"/>
  <c r="R87" i="6" s="1"/>
  <c r="AE46" i="4"/>
  <c r="X366" i="2"/>
  <c r="Y366" i="2" s="1"/>
  <c r="AY81" i="2"/>
  <c r="BB46" i="1"/>
  <c r="AF131" i="1"/>
  <c r="AS73" i="1" s="1"/>
  <c r="AS46" i="1"/>
  <c r="AF183" i="1"/>
  <c r="AU73" i="1" s="1"/>
  <c r="AU46" i="1"/>
  <c r="AF223" i="1"/>
  <c r="AW75" i="1" s="1"/>
  <c r="AW48" i="1"/>
  <c r="AF293" i="1"/>
  <c r="BA44" i="1"/>
  <c r="AL46" i="2"/>
  <c r="AK47" i="2"/>
  <c r="AQ49" i="2"/>
  <c r="AK51" i="2"/>
  <c r="Y190" i="2"/>
  <c r="AO71" i="2" s="1"/>
  <c r="AO47" i="2"/>
  <c r="Y204" i="2"/>
  <c r="AP68" i="2" s="1"/>
  <c r="AP44" i="2"/>
  <c r="R289" i="2"/>
  <c r="T289" i="2" s="1"/>
  <c r="U289" i="2" s="1"/>
  <c r="R416" i="2"/>
  <c r="T416" i="2" s="1"/>
  <c r="U416" i="2" s="1"/>
  <c r="Z547" i="2"/>
  <c r="X546" i="2"/>
  <c r="Y546" i="2" s="1"/>
  <c r="U654" i="2"/>
  <c r="AI82" i="4"/>
  <c r="R190" i="4"/>
  <c r="N30" i="6"/>
  <c r="AF221" i="1"/>
  <c r="AW73" i="1" s="1"/>
  <c r="AW46" i="1"/>
  <c r="R418" i="4"/>
  <c r="S418" i="4" s="1"/>
  <c r="AU82" i="4"/>
  <c r="Q312" i="5"/>
  <c r="R312" i="5" s="1"/>
  <c r="AK129" i="5"/>
  <c r="AW81" i="2"/>
  <c r="X329" i="2"/>
  <c r="Z639" i="2"/>
  <c r="X638" i="2"/>
  <c r="Y638" i="2" s="1"/>
  <c r="N88" i="4"/>
  <c r="U53" i="4" s="1"/>
  <c r="G93" i="4"/>
  <c r="S416" i="8"/>
  <c r="Q415" i="8"/>
  <c r="R415" i="8" s="1"/>
  <c r="BE84" i="1"/>
  <c r="Y21" i="2"/>
  <c r="AH70" i="2" s="1"/>
  <c r="AN45" i="2"/>
  <c r="AO46" i="2"/>
  <c r="R307" i="2"/>
  <c r="T307" i="2" s="1"/>
  <c r="U307" i="2" s="1"/>
  <c r="X312" i="2"/>
  <c r="AV81" i="2"/>
  <c r="R480" i="2"/>
  <c r="AB478" i="2" s="1"/>
  <c r="AB479" i="2" s="1"/>
  <c r="S480" i="2"/>
  <c r="X592" i="2"/>
  <c r="Y592" i="2" s="1"/>
  <c r="X615" i="2"/>
  <c r="Y615" i="2" s="1"/>
  <c r="Z616" i="2"/>
  <c r="AD219" i="3"/>
  <c r="AV66" i="3" s="1"/>
  <c r="AV47" i="3"/>
  <c r="AD286" i="3"/>
  <c r="AZ61" i="3" s="1"/>
  <c r="AZ42" i="3"/>
  <c r="R343" i="4"/>
  <c r="AQ82" i="4"/>
  <c r="S653" i="4"/>
  <c r="M289" i="5"/>
  <c r="N289" i="5" s="1"/>
  <c r="Y207" i="2"/>
  <c r="AP71" i="2" s="1"/>
  <c r="AP47" i="2"/>
  <c r="AB607" i="1"/>
  <c r="AO45" i="2"/>
  <c r="Y50" i="2"/>
  <c r="AI69" i="2" s="1"/>
  <c r="X294" i="2"/>
  <c r="AU81" i="2"/>
  <c r="S432" i="2"/>
  <c r="U498" i="2"/>
  <c r="T972" i="2"/>
  <c r="U972" i="2" s="1"/>
  <c r="X969" i="2"/>
  <c r="X970" i="2" s="1"/>
  <c r="AD167" i="3"/>
  <c r="AS66" i="3" s="1"/>
  <c r="AS47" i="3"/>
  <c r="AD198" i="3"/>
  <c r="AU62" i="3" s="1"/>
  <c r="AU43" i="3"/>
  <c r="AD234" i="3"/>
  <c r="AW64" i="3" s="1"/>
  <c r="AW45" i="3"/>
  <c r="AD248" i="3"/>
  <c r="AX62" i="3" s="1"/>
  <c r="AX43" i="3"/>
  <c r="S49" i="4"/>
  <c r="AC73" i="4" s="1"/>
  <c r="AC46" i="4"/>
  <c r="N184" i="5"/>
  <c r="U149" i="6"/>
  <c r="U150" i="6" s="1"/>
  <c r="M153" i="6"/>
  <c r="N153" i="6" s="1"/>
  <c r="N241" i="6"/>
  <c r="Q377" i="6"/>
  <c r="Q378" i="6" s="1"/>
  <c r="M380" i="6"/>
  <c r="N380" i="6" s="1"/>
  <c r="Y129" i="2"/>
  <c r="AL73" i="2" s="1"/>
  <c r="AL49" i="2"/>
  <c r="BG84" i="1"/>
  <c r="AE475" i="1"/>
  <c r="AF475" i="1" s="1"/>
  <c r="BK84" i="1"/>
  <c r="AS47" i="2"/>
  <c r="Y211" i="2"/>
  <c r="AP75" i="2" s="1"/>
  <c r="AP51" i="2"/>
  <c r="Y235" i="2"/>
  <c r="AR68" i="2" s="1"/>
  <c r="AR44" i="2"/>
  <c r="Y239" i="2"/>
  <c r="AR72" i="2" s="1"/>
  <c r="AR48" i="2"/>
  <c r="Z662" i="2"/>
  <c r="Z980" i="2"/>
  <c r="X979" i="2"/>
  <c r="Y979" i="2" s="1"/>
  <c r="AD75" i="3"/>
  <c r="AO64" i="3" s="1"/>
  <c r="AO45" i="3"/>
  <c r="AC96" i="3"/>
  <c r="AP41" i="3" s="1"/>
  <c r="AP78" i="3"/>
  <c r="AD162" i="3"/>
  <c r="AS61" i="3" s="1"/>
  <c r="AS42" i="3"/>
  <c r="V566" i="3"/>
  <c r="AC565" i="3"/>
  <c r="AD565" i="3" s="1"/>
  <c r="S78" i="4"/>
  <c r="AD73" i="4" s="1"/>
  <c r="AD46" i="4"/>
  <c r="S169" i="4"/>
  <c r="AH69" i="4" s="1"/>
  <c r="AH42" i="4"/>
  <c r="Q372" i="7"/>
  <c r="R372" i="7" s="1"/>
  <c r="S373" i="7"/>
  <c r="Y153" i="2"/>
  <c r="AM74" i="2" s="1"/>
  <c r="AM50" i="2"/>
  <c r="AF155" i="1"/>
  <c r="AT72" i="1" s="1"/>
  <c r="AT45" i="1"/>
  <c r="R483" i="4"/>
  <c r="S483" i="4" s="1"/>
  <c r="AY82" i="4"/>
  <c r="S696" i="5"/>
  <c r="Q695" i="5"/>
  <c r="R695" i="5" s="1"/>
  <c r="G119" i="4"/>
  <c r="H118" i="4"/>
  <c r="AF276" i="1"/>
  <c r="BA75" i="1" s="1"/>
  <c r="AZ48" i="1"/>
  <c r="Y175" i="2"/>
  <c r="AN73" i="2" s="1"/>
  <c r="AN49" i="2"/>
  <c r="Y193" i="2"/>
  <c r="AO74" i="2" s="1"/>
  <c r="AO50" i="2"/>
  <c r="Y206" i="2"/>
  <c r="AP70" i="2" s="1"/>
  <c r="AP46" i="2"/>
  <c r="Y223" i="2"/>
  <c r="AQ71" i="2" s="1"/>
  <c r="X868" i="2"/>
  <c r="Y868" i="2" s="1"/>
  <c r="X935" i="2"/>
  <c r="Y935" i="2" s="1"/>
  <c r="AD249" i="3"/>
  <c r="AX63" i="3" s="1"/>
  <c r="AX44" i="3"/>
  <c r="AE47" i="4"/>
  <c r="S50" i="4"/>
  <c r="AC74" i="4" s="1"/>
  <c r="AC47" i="4"/>
  <c r="S231" i="4"/>
  <c r="AK72" i="4" s="1"/>
  <c r="S247" i="4"/>
  <c r="AL70" i="4" s="1"/>
  <c r="AL43" i="4"/>
  <c r="S306" i="4"/>
  <c r="AO69" i="4" s="1"/>
  <c r="AO42" i="4"/>
  <c r="S950" i="4"/>
  <c r="Q949" i="4"/>
  <c r="R949" i="4" s="1"/>
  <c r="Y176" i="2"/>
  <c r="AN74" i="2" s="1"/>
  <c r="AN50" i="2"/>
  <c r="S232" i="4"/>
  <c r="AK73" i="4" s="1"/>
  <c r="AK46" i="4"/>
  <c r="AR49" i="1"/>
  <c r="AE181" i="1"/>
  <c r="AF181" i="1" s="1"/>
  <c r="AU71" i="1" s="1"/>
  <c r="AU84" i="1"/>
  <c r="AF254" i="1"/>
  <c r="AY75" i="1" s="1"/>
  <c r="AY48" i="1"/>
  <c r="AE423" i="1"/>
  <c r="AF423" i="1" s="1"/>
  <c r="BH84" i="1"/>
  <c r="AP81" i="2"/>
  <c r="Y253" i="2"/>
  <c r="AS68" i="2" s="1"/>
  <c r="AS44" i="2"/>
  <c r="X697" i="2"/>
  <c r="X698" i="2" s="1"/>
  <c r="AD76" i="3"/>
  <c r="AO65" i="3" s="1"/>
  <c r="AO46" i="3"/>
  <c r="BJ78" i="3"/>
  <c r="AS82" i="4"/>
  <c r="S175" i="4"/>
  <c r="AH75" i="4" s="1"/>
  <c r="AH48" i="4"/>
  <c r="S215" i="4"/>
  <c r="AJ75" i="4" s="1"/>
  <c r="AJ48" i="4"/>
  <c r="N599" i="4"/>
  <c r="N66" i="6"/>
  <c r="N316" i="8"/>
  <c r="H65" i="4"/>
  <c r="N62" i="4"/>
  <c r="R264" i="4"/>
  <c r="AM82" i="4"/>
  <c r="S630" i="4"/>
  <c r="Q629" i="4"/>
  <c r="R629" i="4" s="1"/>
  <c r="N714" i="4"/>
  <c r="N642" i="5"/>
  <c r="N48" i="6"/>
  <c r="Z85" i="6"/>
  <c r="Q104" i="6"/>
  <c r="R104" i="6" s="1"/>
  <c r="Q262" i="6"/>
  <c r="Q263" i="6" s="1"/>
  <c r="M265" i="6"/>
  <c r="N265" i="6" s="1"/>
  <c r="N311" i="6"/>
  <c r="N518" i="6"/>
  <c r="M1074" i="4"/>
  <c r="N1074" i="4" s="1"/>
  <c r="Q1071" i="4"/>
  <c r="Q1072" i="4" s="1"/>
  <c r="M634" i="8"/>
  <c r="N634" i="8" s="1"/>
  <c r="Q631" i="8"/>
  <c r="Q632" i="8" s="1"/>
  <c r="V85" i="6"/>
  <c r="Q35" i="6"/>
  <c r="AC575" i="1"/>
  <c r="R34" i="2"/>
  <c r="G41" i="2" s="1"/>
  <c r="R631" i="2"/>
  <c r="T631" i="2" s="1"/>
  <c r="S307" i="4"/>
  <c r="AO70" i="4" s="1"/>
  <c r="AO43" i="4"/>
  <c r="R22" i="5"/>
  <c r="U100" i="5" s="1"/>
  <c r="N56" i="5"/>
  <c r="M909" i="5"/>
  <c r="Q906" i="5"/>
  <c r="Q907" i="5" s="1"/>
  <c r="X559" i="2"/>
  <c r="X560" i="2" s="1"/>
  <c r="R562" i="2"/>
  <c r="T562" i="2" s="1"/>
  <c r="S585" i="2"/>
  <c r="AY44" i="3"/>
  <c r="AQ46" i="3"/>
  <c r="G39" i="4"/>
  <c r="S676" i="4"/>
  <c r="Q675" i="4"/>
  <c r="R675" i="4" s="1"/>
  <c r="Q993" i="4"/>
  <c r="R993" i="4" s="1"/>
  <c r="S1038" i="4"/>
  <c r="Q1037" i="4"/>
  <c r="R1037" i="4" s="1"/>
  <c r="S503" i="6"/>
  <c r="Q502" i="6"/>
  <c r="R502" i="6" s="1"/>
  <c r="Q165" i="8"/>
  <c r="R165" i="8" s="1"/>
  <c r="Z308" i="1"/>
  <c r="Z453" i="1"/>
  <c r="U769" i="2"/>
  <c r="AX42" i="3"/>
  <c r="AS46" i="3"/>
  <c r="S23" i="4"/>
  <c r="AB73" i="4" s="1"/>
  <c r="AJ45" i="4"/>
  <c r="O204" i="4"/>
  <c r="U95" i="4" s="1"/>
  <c r="U62" i="4"/>
  <c r="O241" i="4"/>
  <c r="U97" i="4" s="1"/>
  <c r="U64" i="4"/>
  <c r="S308" i="4"/>
  <c r="AO71" i="4" s="1"/>
  <c r="AO44" i="4"/>
  <c r="BA82" i="4"/>
  <c r="R516" i="4"/>
  <c r="S516" i="4" s="1"/>
  <c r="S814" i="4"/>
  <c r="Q813" i="4"/>
  <c r="R813" i="4" s="1"/>
  <c r="Y62" i="5"/>
  <c r="R98" i="5"/>
  <c r="Y99" i="5" s="1"/>
  <c r="N389" i="5"/>
  <c r="T489" i="5"/>
  <c r="Q488" i="5"/>
  <c r="R488" i="5" s="1"/>
  <c r="Q744" i="6"/>
  <c r="R744" i="6" s="1"/>
  <c r="S745" i="6"/>
  <c r="Q57" i="8"/>
  <c r="R57" i="8" s="1"/>
  <c r="N500" i="8"/>
  <c r="AD140" i="3"/>
  <c r="AR61" i="3" s="1"/>
  <c r="AR42" i="3"/>
  <c r="AI48" i="4"/>
  <c r="AH82" i="4"/>
  <c r="S325" i="4"/>
  <c r="AP69" i="4" s="1"/>
  <c r="R467" i="4"/>
  <c r="S467" i="4" s="1"/>
  <c r="AX82" i="4"/>
  <c r="M645" i="4"/>
  <c r="N645" i="4" s="1"/>
  <c r="Q330" i="5"/>
  <c r="R330" i="5" s="1"/>
  <c r="M865" i="5"/>
  <c r="N865" i="5" s="1"/>
  <c r="S640" i="6"/>
  <c r="Q702" i="6"/>
  <c r="R702" i="6" s="1"/>
  <c r="S703" i="6"/>
  <c r="M196" i="7"/>
  <c r="N196" i="7" s="1"/>
  <c r="Q193" i="7"/>
  <c r="Q194" i="7" s="1"/>
  <c r="U72" i="8"/>
  <c r="Q38" i="8"/>
  <c r="R38" i="8" s="1"/>
  <c r="N477" i="8"/>
  <c r="T508" i="8"/>
  <c r="Q507" i="8"/>
  <c r="R507" i="8" s="1"/>
  <c r="AC713" i="1"/>
  <c r="Y26" i="2"/>
  <c r="AH75" i="2" s="1"/>
  <c r="R113" i="2"/>
  <c r="T113" i="2" s="1"/>
  <c r="R215" i="2"/>
  <c r="S131" i="4"/>
  <c r="AF75" i="4" s="1"/>
  <c r="R246" i="4"/>
  <c r="AL42" i="4" s="1"/>
  <c r="AL82" i="4"/>
  <c r="R23" i="5"/>
  <c r="U108" i="5" s="1"/>
  <c r="N254" i="5"/>
  <c r="S457" i="6"/>
  <c r="Q456" i="6"/>
  <c r="R456" i="6" s="1"/>
  <c r="S347" i="8"/>
  <c r="Q346" i="8"/>
  <c r="R346" i="8" s="1"/>
  <c r="N495" i="6"/>
  <c r="N653" i="6"/>
  <c r="N150" i="7"/>
  <c r="N339" i="8"/>
  <c r="N385" i="8"/>
  <c r="AA79" i="3"/>
  <c r="O445" i="4"/>
  <c r="Q285" i="6"/>
  <c r="Q286" i="6" s="1"/>
  <c r="S46" i="4"/>
  <c r="AC70" i="4" s="1"/>
  <c r="S48" i="4"/>
  <c r="AC72" i="4" s="1"/>
  <c r="AC749" i="3"/>
  <c r="AD749" i="3" s="1"/>
  <c r="Q1059" i="4"/>
  <c r="R1059" i="4" s="1"/>
  <c r="U35" i="6"/>
  <c r="X85" i="6"/>
  <c r="X261" i="3"/>
  <c r="AF45" i="4"/>
  <c r="S47" i="4"/>
  <c r="AC71" i="4" s="1"/>
  <c r="M435" i="5"/>
  <c r="AD23" i="3"/>
  <c r="AM64" i="3" s="1"/>
  <c r="Q560" i="4"/>
  <c r="R560" i="4" s="1"/>
  <c r="N898" i="4"/>
  <c r="N412" i="5"/>
  <c r="M207" i="6"/>
  <c r="N207" i="6" s="1"/>
  <c r="Q272" i="6"/>
  <c r="R272" i="6" s="1"/>
  <c r="N449" i="6"/>
  <c r="Q548" i="6"/>
  <c r="R548" i="6" s="1"/>
  <c r="Q231" i="8"/>
  <c r="R231" i="8" s="1"/>
  <c r="Q663" i="8"/>
  <c r="R663" i="8" s="1"/>
  <c r="N1008" i="4"/>
  <c r="Q840" i="5"/>
  <c r="Q841" i="5" s="1"/>
  <c r="M612" i="8"/>
  <c r="N612" i="8" s="1"/>
  <c r="Q609" i="8"/>
  <c r="Q610" i="8" s="1"/>
  <c r="Z719" i="3"/>
  <c r="Q1027" i="4"/>
  <c r="Q1028" i="4" s="1"/>
  <c r="T950" i="2"/>
  <c r="U950" i="2" s="1"/>
  <c r="X947" i="2"/>
  <c r="X948" i="2" s="1"/>
  <c r="Q818" i="5"/>
  <c r="Q819" i="5" s="1"/>
  <c r="M260" i="7"/>
  <c r="N260" i="7" s="1"/>
  <c r="Q587" i="8"/>
  <c r="Q588" i="8" s="1"/>
  <c r="M568" i="8"/>
  <c r="N568" i="8" s="1"/>
  <c r="Q565" i="8"/>
  <c r="Q566" i="8" s="1"/>
  <c r="T928" i="2"/>
  <c r="U928" i="2" s="1"/>
  <c r="X925" i="2"/>
  <c r="X926" i="2" s="1"/>
  <c r="BA73" i="1"/>
  <c r="AZ73" i="1"/>
  <c r="AY49" i="1"/>
  <c r="AB837" i="1"/>
  <c r="AW45" i="1"/>
  <c r="Y62" i="1"/>
  <c r="F70" i="1" s="1"/>
  <c r="Y399" i="1"/>
  <c r="AA399" i="1" s="1"/>
  <c r="AB399" i="1" s="1"/>
  <c r="AX47" i="1"/>
  <c r="AZ84" i="1"/>
  <c r="AE19" i="1"/>
  <c r="AF19" i="1" s="1"/>
  <c r="AO71" i="1" s="1"/>
  <c r="BA46" i="1"/>
  <c r="AT49" i="1"/>
  <c r="AF80" i="1"/>
  <c r="AQ75" i="1" s="1"/>
  <c r="AC499" i="1"/>
  <c r="AC690" i="1"/>
  <c r="AU49" i="1"/>
  <c r="AS45" i="1"/>
  <c r="AP46" i="1"/>
  <c r="AV49" i="1"/>
  <c r="AW50" i="1"/>
  <c r="AC374" i="1"/>
  <c r="AG1068" i="1"/>
  <c r="AR84" i="1"/>
  <c r="AC430" i="1"/>
  <c r="AS84" i="1"/>
  <c r="AT84" i="1"/>
  <c r="AC482" i="1"/>
  <c r="AB791" i="1"/>
  <c r="AS44" i="1"/>
  <c r="AG936" i="1"/>
  <c r="AB860" i="1"/>
  <c r="AC552" i="1"/>
  <c r="AE47" i="1"/>
  <c r="AF47" i="1" s="1"/>
  <c r="AP71" i="1" s="1"/>
  <c r="AS49" i="1"/>
  <c r="AC257" i="1"/>
  <c r="AC447" i="1"/>
  <c r="Z326" i="1"/>
  <c r="Y34" i="1"/>
  <c r="AA34" i="1" s="1"/>
  <c r="AB34" i="1" s="1"/>
  <c r="AH91" i="1" s="1"/>
  <c r="Y267" i="1"/>
  <c r="AA267" i="1" s="1"/>
  <c r="AB267" i="1" s="1"/>
  <c r="AH101" i="1" s="1"/>
  <c r="AG868" i="1"/>
  <c r="AF272" i="1"/>
  <c r="BA71" i="1" s="1"/>
  <c r="AZ44" i="1"/>
  <c r="AF154" i="1"/>
  <c r="AT71" i="1" s="1"/>
  <c r="AT44" i="1"/>
  <c r="AF24" i="1"/>
  <c r="AO76" i="1" s="1"/>
  <c r="AF25" i="1"/>
  <c r="AO77" i="1" s="1"/>
  <c r="AA538" i="1"/>
  <c r="AB538" i="1" s="1"/>
  <c r="AB676" i="1"/>
  <c r="AG730" i="1"/>
  <c r="AE1111" i="1"/>
  <c r="AF1111" i="1" s="1"/>
  <c r="Y435" i="1"/>
  <c r="AA435" i="1" s="1"/>
  <c r="AB435" i="1" s="1"/>
  <c r="Y522" i="1"/>
  <c r="AA522" i="1" s="1"/>
  <c r="Y142" i="1"/>
  <c r="H145" i="1" s="1"/>
  <c r="Y505" i="1"/>
  <c r="AI501" i="1" s="1"/>
  <c r="AI502" i="1" s="1"/>
  <c r="AE660" i="1"/>
  <c r="AF660" i="1" s="1"/>
  <c r="AC55" i="1"/>
  <c r="AA192" i="1"/>
  <c r="AH59" i="1" s="1"/>
  <c r="AC300" i="1"/>
  <c r="AB768" i="1"/>
  <c r="Y91" i="1"/>
  <c r="H95" i="1" s="1"/>
  <c r="AC392" i="1"/>
  <c r="AO48" i="1"/>
  <c r="AB630" i="1"/>
  <c r="AB906" i="1"/>
  <c r="AF50" i="1"/>
  <c r="AP74" i="1" s="1"/>
  <c r="AE979" i="1"/>
  <c r="AF979" i="1" s="1"/>
  <c r="AC534" i="1"/>
  <c r="AE568" i="1"/>
  <c r="AF568" i="1" s="1"/>
  <c r="AO46" i="1"/>
  <c r="AA653" i="1"/>
  <c r="AB653" i="1" s="1"/>
  <c r="AF219" i="1"/>
  <c r="AW71" i="1" s="1"/>
  <c r="AW44" i="1"/>
  <c r="BB44" i="1"/>
  <c r="AF313" i="1"/>
  <c r="BB71" i="1" s="1"/>
  <c r="AF349" i="1"/>
  <c r="BD71" i="1" s="1"/>
  <c r="BD44" i="1"/>
  <c r="AF235" i="1"/>
  <c r="AX71" i="1" s="1"/>
  <c r="AX44" i="1"/>
  <c r="AZ72" i="1"/>
  <c r="BA72" i="1"/>
  <c r="AP49" i="1"/>
  <c r="Z470" i="1"/>
  <c r="AB699" i="1"/>
  <c r="AB722" i="1"/>
  <c r="AF22" i="1"/>
  <c r="AO74" i="1" s="1"/>
  <c r="AR48" i="1"/>
  <c r="Y117" i="1"/>
  <c r="F123" i="1" s="1"/>
  <c r="AC320" i="1"/>
  <c r="AC356" i="1"/>
  <c r="AE604" i="1"/>
  <c r="AE605" i="1" s="1"/>
  <c r="AB745" i="1"/>
  <c r="AG1024" i="1"/>
  <c r="AE637" i="1"/>
  <c r="AF637" i="1" s="1"/>
  <c r="AC27" i="1"/>
  <c r="Y288" i="1"/>
  <c r="AA288" i="1" s="1"/>
  <c r="AH64" i="1" s="1"/>
  <c r="AQ84" i="1"/>
  <c r="AC621" i="1"/>
  <c r="AC644" i="1"/>
  <c r="AC111" i="1"/>
  <c r="AE752" i="1"/>
  <c r="AF752" i="1" s="1"/>
  <c r="AE821" i="1"/>
  <c r="AF821" i="1" s="1"/>
  <c r="AE545" i="1"/>
  <c r="AF545" i="1" s="1"/>
  <c r="Y487" i="1"/>
  <c r="AI484" i="1" s="1"/>
  <c r="AI485" i="1" s="1"/>
  <c r="AC84" i="1"/>
  <c r="Y213" i="1"/>
  <c r="AA213" i="1" s="1"/>
  <c r="AH60" i="1" s="1"/>
  <c r="Y418" i="1"/>
  <c r="AA418" i="1" s="1"/>
  <c r="AB418" i="1" s="1"/>
  <c r="Y470" i="1"/>
  <c r="AI466" i="1" s="1"/>
  <c r="AI467" i="1" s="1"/>
  <c r="Z505" i="1"/>
  <c r="AC667" i="1"/>
  <c r="AC279" i="1"/>
  <c r="Y362" i="1"/>
  <c r="AA362" i="1" s="1"/>
  <c r="AB362" i="1" s="1"/>
  <c r="Y453" i="1"/>
  <c r="AA453" i="1" s="1"/>
  <c r="AE719" i="1"/>
  <c r="AE720" i="1" s="1"/>
  <c r="Y230" i="1"/>
  <c r="AA230" i="1" s="1"/>
  <c r="AB230" i="1" s="1"/>
  <c r="AH99" i="1" s="1"/>
  <c r="AE673" i="1"/>
  <c r="AE674" i="1" s="1"/>
  <c r="M546" i="8"/>
  <c r="N546" i="8" s="1"/>
  <c r="Q543" i="8"/>
  <c r="Q544" i="8" s="1"/>
  <c r="Y650" i="3"/>
  <c r="Z650" i="3" s="1"/>
  <c r="AC647" i="3"/>
  <c r="AC648" i="3" s="1"/>
  <c r="T906" i="2"/>
  <c r="U906" i="2" s="1"/>
  <c r="X903" i="2"/>
  <c r="X904" i="2" s="1"/>
  <c r="T884" i="2"/>
  <c r="U884" i="2" s="1"/>
  <c r="X881" i="2"/>
  <c r="X882" i="2" s="1"/>
  <c r="Q961" i="4"/>
  <c r="Q962" i="4" s="1"/>
  <c r="V63" i="5"/>
  <c r="N128" i="5"/>
  <c r="N550" i="5"/>
  <c r="M711" i="5"/>
  <c r="N711" i="5" s="1"/>
  <c r="U129" i="5"/>
  <c r="N435" i="5"/>
  <c r="Q277" i="5"/>
  <c r="R277" i="5" s="1"/>
  <c r="R44" i="5"/>
  <c r="V108" i="5" s="1"/>
  <c r="AA129" i="5"/>
  <c r="Q259" i="5"/>
  <c r="R259" i="5" s="1"/>
  <c r="M342" i="5"/>
  <c r="N342" i="5" s="1"/>
  <c r="M755" i="5"/>
  <c r="N755" i="5" s="1"/>
  <c r="Q796" i="5"/>
  <c r="Q797" i="5" s="1"/>
  <c r="N458" i="5"/>
  <c r="M777" i="5"/>
  <c r="N777" i="5" s="1"/>
  <c r="AB129" i="5"/>
  <c r="T512" i="5"/>
  <c r="Q557" i="5"/>
  <c r="R557" i="5" s="1"/>
  <c r="S673" i="5"/>
  <c r="N108" i="5"/>
  <c r="AC129" i="5"/>
  <c r="W62" i="5"/>
  <c r="R66" i="5"/>
  <c r="W108" i="5" s="1"/>
  <c r="R21" i="5"/>
  <c r="U99" i="5" s="1"/>
  <c r="X62" i="5"/>
  <c r="Q916" i="5"/>
  <c r="R916" i="5" s="1"/>
  <c r="Q409" i="5"/>
  <c r="Q410" i="5" s="1"/>
  <c r="Z62" i="5"/>
  <c r="N147" i="5"/>
  <c r="N272" i="5"/>
  <c r="S351" i="5"/>
  <c r="N665" i="5"/>
  <c r="Q895" i="4"/>
  <c r="Q896" i="4" s="1"/>
  <c r="T861" i="2"/>
  <c r="U861" i="2" s="1"/>
  <c r="X858" i="2"/>
  <c r="X859" i="2" s="1"/>
  <c r="Q42" i="7"/>
  <c r="R42" i="7" s="1"/>
  <c r="S247" i="7"/>
  <c r="Q393" i="7"/>
  <c r="R393" i="7" s="1"/>
  <c r="Q88" i="7"/>
  <c r="R88" i="7" s="1"/>
  <c r="Q134" i="7"/>
  <c r="R134" i="7" s="1"/>
  <c r="Q730" i="5"/>
  <c r="Q731" i="5" s="1"/>
  <c r="AD185" i="3"/>
  <c r="AT66" i="3" s="1"/>
  <c r="AR46" i="3"/>
  <c r="AV43" i="3"/>
  <c r="AY78" i="3"/>
  <c r="BA78" i="3"/>
  <c r="AD182" i="3"/>
  <c r="AT63" i="3" s="1"/>
  <c r="AZ43" i="3"/>
  <c r="AU47" i="3"/>
  <c r="AY43" i="3"/>
  <c r="AD52" i="3"/>
  <c r="AN66" i="3" s="1"/>
  <c r="AV78" i="3"/>
  <c r="AD97" i="3"/>
  <c r="AP61" i="3" s="1"/>
  <c r="AQ41" i="3"/>
  <c r="Z535" i="3"/>
  <c r="AD101" i="3"/>
  <c r="AP65" i="3" s="1"/>
  <c r="AO43" i="3"/>
  <c r="AR44" i="3"/>
  <c r="AZ78" i="3"/>
  <c r="AQ42" i="3"/>
  <c r="AP43" i="3"/>
  <c r="AC473" i="3"/>
  <c r="AD473" i="3" s="1"/>
  <c r="AD24" i="3"/>
  <c r="AM65" i="3" s="1"/>
  <c r="AU44" i="3"/>
  <c r="AE566" i="3"/>
  <c r="AR43" i="3"/>
  <c r="W241" i="3"/>
  <c r="Y241" i="3" s="1"/>
  <c r="Z241" i="3" s="1"/>
  <c r="AF91" i="3" s="1"/>
  <c r="AW44" i="3"/>
  <c r="AQ47" i="3"/>
  <c r="W59" i="3"/>
  <c r="Y59" i="3" s="1"/>
  <c r="BH78" i="3"/>
  <c r="Z581" i="3"/>
  <c r="AU42" i="3"/>
  <c r="AD285" i="3"/>
  <c r="AZ60" i="3" s="1"/>
  <c r="AZ41" i="3"/>
  <c r="AN45" i="3"/>
  <c r="AD164" i="3"/>
  <c r="AS63" i="3" s="1"/>
  <c r="W425" i="3"/>
  <c r="Y425" i="3" s="1"/>
  <c r="Z425" i="3" s="1"/>
  <c r="X512" i="3"/>
  <c r="Z512" i="3" s="1"/>
  <c r="AN44" i="3"/>
  <c r="W150" i="3"/>
  <c r="Y150" i="3" s="1"/>
  <c r="AF55" i="3" s="1"/>
  <c r="X150" i="3"/>
  <c r="AF25" i="3" s="1"/>
  <c r="W315" i="3"/>
  <c r="Y315" i="3" s="1"/>
  <c r="Z315" i="3" s="1"/>
  <c r="W393" i="3"/>
  <c r="Y393" i="3" s="1"/>
  <c r="Z393" i="3" s="1"/>
  <c r="AT46" i="3"/>
  <c r="W261" i="3"/>
  <c r="Y261" i="3" s="1"/>
  <c r="Z558" i="3"/>
  <c r="AV42" i="3"/>
  <c r="W108" i="3"/>
  <c r="Y108" i="3" s="1"/>
  <c r="AF53" i="3" s="1"/>
  <c r="W489" i="3"/>
  <c r="Y489" i="3" s="1"/>
  <c r="Z489" i="3" s="1"/>
  <c r="AX41" i="3"/>
  <c r="AP47" i="3"/>
  <c r="BF78" i="3"/>
  <c r="W225" i="3"/>
  <c r="Y225" i="3" s="1"/>
  <c r="AF59" i="3" s="1"/>
  <c r="AE589" i="3"/>
  <c r="AD196" i="3"/>
  <c r="AU60" i="3" s="1"/>
  <c r="AU41" i="3"/>
  <c r="AD266" i="3"/>
  <c r="AY60" i="3" s="1"/>
  <c r="AY41" i="3"/>
  <c r="AD213" i="3"/>
  <c r="AV60" i="3" s="1"/>
  <c r="AV41" i="3"/>
  <c r="BA41" i="3"/>
  <c r="AD303" i="3"/>
  <c r="BA60" i="3" s="1"/>
  <c r="AD121" i="3"/>
  <c r="AQ63" i="3" s="1"/>
  <c r="AD235" i="3"/>
  <c r="AW65" i="3" s="1"/>
  <c r="W298" i="3"/>
  <c r="Y298" i="3" s="1"/>
  <c r="Z298" i="3" s="1"/>
  <c r="AM47" i="3"/>
  <c r="AC319" i="3"/>
  <c r="W347" i="3"/>
  <c r="Y347" i="3" s="1"/>
  <c r="Z347" i="3" s="1"/>
  <c r="AC397" i="3"/>
  <c r="AD397" i="3" s="1"/>
  <c r="AA54" i="3"/>
  <c r="AC496" i="3"/>
  <c r="AD496" i="3" s="1"/>
  <c r="AC519" i="3"/>
  <c r="AD519" i="3" s="1"/>
  <c r="AC578" i="3"/>
  <c r="AC579" i="3" s="1"/>
  <c r="AA53" i="3"/>
  <c r="W330" i="3"/>
  <c r="Y330" i="3" s="1"/>
  <c r="Z330" i="3" s="1"/>
  <c r="W171" i="3"/>
  <c r="Y171" i="3" s="1"/>
  <c r="AF56" i="3" s="1"/>
  <c r="AC634" i="3"/>
  <c r="AD634" i="3" s="1"/>
  <c r="W464" i="3"/>
  <c r="AG461" i="3" s="1"/>
  <c r="AG462" i="3" s="1"/>
  <c r="AT45" i="3"/>
  <c r="AT78" i="3"/>
  <c r="W130" i="3"/>
  <c r="Y130" i="3" s="1"/>
  <c r="W189" i="3"/>
  <c r="Y189" i="3" s="1"/>
  <c r="Z189" i="3" s="1"/>
  <c r="AF88" i="3" s="1"/>
  <c r="X225" i="3"/>
  <c r="AF29" i="3" s="1"/>
  <c r="AC486" i="3"/>
  <c r="AC487" i="3" s="1"/>
  <c r="AA27" i="3"/>
  <c r="AD51" i="3"/>
  <c r="AN65" i="3" s="1"/>
  <c r="W379" i="3"/>
  <c r="Y379" i="3" s="1"/>
  <c r="Z379" i="3" s="1"/>
  <c r="V589" i="3"/>
  <c r="AE612" i="3"/>
  <c r="AF76" i="1"/>
  <c r="AQ71" i="1" s="1"/>
  <c r="AQ44" i="1"/>
  <c r="AG776" i="1"/>
  <c r="AE775" i="1"/>
  <c r="AF775" i="1" s="1"/>
  <c r="AG891" i="1"/>
  <c r="AE890" i="1"/>
  <c r="AF890" i="1" s="1"/>
  <c r="AQ46" i="1"/>
  <c r="AF51" i="1"/>
  <c r="AP75" i="1" s="1"/>
  <c r="AC465" i="1"/>
  <c r="AC464" i="1"/>
  <c r="AM43" i="3"/>
  <c r="AD21" i="3"/>
  <c r="AM62" i="3" s="1"/>
  <c r="AF129" i="5"/>
  <c r="Q225" i="5"/>
  <c r="R225" i="5" s="1"/>
  <c r="Y210" i="2"/>
  <c r="AP74" i="2" s="1"/>
  <c r="AP50" i="2"/>
  <c r="AT46" i="1"/>
  <c r="Y244" i="1"/>
  <c r="AA245" i="1" s="1"/>
  <c r="Y308" i="1"/>
  <c r="AA308" i="1" s="1"/>
  <c r="Q983" i="4"/>
  <c r="Q984" i="4" s="1"/>
  <c r="AF77" i="1"/>
  <c r="AQ72" i="1" s="1"/>
  <c r="AX48" i="1"/>
  <c r="AC278" i="1"/>
  <c r="AI519" i="1"/>
  <c r="AI520" i="1" s="1"/>
  <c r="Z522" i="1"/>
  <c r="Y48" i="2"/>
  <c r="AI44" i="2"/>
  <c r="AN81" i="2"/>
  <c r="X170" i="2"/>
  <c r="AC598" i="1"/>
  <c r="Y76" i="2"/>
  <c r="AJ69" i="2" s="1"/>
  <c r="AJ46" i="2"/>
  <c r="AO44" i="3"/>
  <c r="AD74" i="3"/>
  <c r="AO63" i="3" s="1"/>
  <c r="X812" i="2"/>
  <c r="X813" i="2" s="1"/>
  <c r="T815" i="2"/>
  <c r="U815" i="2" s="1"/>
  <c r="AO45" i="1"/>
  <c r="AF48" i="1"/>
  <c r="AP72" i="1" s="1"/>
  <c r="Y344" i="1"/>
  <c r="AA344" i="1" s="1"/>
  <c r="AB344" i="1" s="1"/>
  <c r="AA60" i="5"/>
  <c r="R133" i="5"/>
  <c r="AA97" i="5" s="1"/>
  <c r="AC517" i="1"/>
  <c r="AA584" i="1"/>
  <c r="AB584" i="1" s="1"/>
  <c r="AB814" i="1"/>
  <c r="AY46" i="1"/>
  <c r="AH48" i="2"/>
  <c r="Y23" i="2"/>
  <c r="AH72" i="2" s="1"/>
  <c r="U198" i="2"/>
  <c r="AA91" i="2" s="1"/>
  <c r="AA60" i="2"/>
  <c r="AR45" i="1"/>
  <c r="Y326" i="1"/>
  <c r="AA326" i="1" s="1"/>
  <c r="R62" i="2"/>
  <c r="G68" i="2" s="1"/>
  <c r="S324" i="2"/>
  <c r="R324" i="2"/>
  <c r="T324" i="2" s="1"/>
  <c r="AE45" i="4"/>
  <c r="S103" i="4"/>
  <c r="AE72" i="4" s="1"/>
  <c r="AV47" i="1"/>
  <c r="AC355" i="1"/>
  <c r="AC533" i="1"/>
  <c r="AC643" i="1"/>
  <c r="AE683" i="1"/>
  <c r="AF683" i="1" s="1"/>
  <c r="AE798" i="1"/>
  <c r="AF798" i="1" s="1"/>
  <c r="AE913" i="1"/>
  <c r="AF913" i="1" s="1"/>
  <c r="AE957" i="1"/>
  <c r="AF957" i="1" s="1"/>
  <c r="AE1001" i="1"/>
  <c r="AF1001" i="1" s="1"/>
  <c r="AE1045" i="1"/>
  <c r="AF1045" i="1" s="1"/>
  <c r="AE1089" i="1"/>
  <c r="AF1089" i="1" s="1"/>
  <c r="X19" i="2"/>
  <c r="AI47" i="2"/>
  <c r="S342" i="2"/>
  <c r="AA561" i="1"/>
  <c r="AB561" i="1" s="1"/>
  <c r="AG707" i="1"/>
  <c r="AG845" i="1"/>
  <c r="AJ81" i="2"/>
  <c r="X74" i="2"/>
  <c r="S608" i="2"/>
  <c r="R608" i="2"/>
  <c r="T608" i="2" s="1"/>
  <c r="X776" i="2"/>
  <c r="Y776" i="2" s="1"/>
  <c r="AN78" i="3"/>
  <c r="Y168" i="1"/>
  <c r="X421" i="2"/>
  <c r="Y421" i="2" s="1"/>
  <c r="BB81" i="2"/>
  <c r="AI48" i="2"/>
  <c r="R160" i="2"/>
  <c r="G164" i="2" s="1"/>
  <c r="W32" i="3"/>
  <c r="G38" i="3" s="1"/>
  <c r="AD46" i="3"/>
  <c r="AN60" i="3" s="1"/>
  <c r="AN41" i="3"/>
  <c r="AE591" i="1"/>
  <c r="AF591" i="1" s="1"/>
  <c r="AC712" i="1"/>
  <c r="AH45" i="2"/>
  <c r="Z1002" i="2"/>
  <c r="X1001" i="2"/>
  <c r="Y1001" i="2" s="1"/>
  <c r="Z142" i="1"/>
  <c r="AH24" i="1" s="1"/>
  <c r="X628" i="2"/>
  <c r="X629" i="2" s="1"/>
  <c r="S631" i="2"/>
  <c r="Z1046" i="2"/>
  <c r="X1045" i="2"/>
  <c r="Y1045" i="2" s="1"/>
  <c r="AD163" i="3"/>
  <c r="AS62" i="3" s="1"/>
  <c r="AS43" i="3"/>
  <c r="AK81" i="2"/>
  <c r="X99" i="2"/>
  <c r="X720" i="2"/>
  <c r="X721" i="2" s="1"/>
  <c r="T723" i="2"/>
  <c r="U723" i="2" s="1"/>
  <c r="Y380" i="1"/>
  <c r="AA380" i="1" s="1"/>
  <c r="AB380" i="1" s="1"/>
  <c r="AH50" i="2"/>
  <c r="X220" i="2"/>
  <c r="AQ81" i="2"/>
  <c r="R398" i="2"/>
  <c r="T398" i="2" s="1"/>
  <c r="U398" i="2" s="1"/>
  <c r="AB496" i="2"/>
  <c r="AB497" i="2" s="1"/>
  <c r="AL45" i="2"/>
  <c r="AN48" i="2"/>
  <c r="AT81" i="2"/>
  <c r="X275" i="2"/>
  <c r="S379" i="2"/>
  <c r="R379" i="2"/>
  <c r="T379" i="2" s="1"/>
  <c r="AD179" i="3"/>
  <c r="AT60" i="3" s="1"/>
  <c r="AT41" i="3"/>
  <c r="R45" i="4"/>
  <c r="AC82" i="4"/>
  <c r="W280" i="3"/>
  <c r="Y280" i="3" s="1"/>
  <c r="X280" i="3"/>
  <c r="R88" i="2"/>
  <c r="G93" i="2" s="1"/>
  <c r="S447" i="2"/>
  <c r="U447" i="2" s="1"/>
  <c r="AM44" i="3"/>
  <c r="AC601" i="3"/>
  <c r="AC602" i="3" s="1"/>
  <c r="Y604" i="3"/>
  <c r="Z604" i="3" s="1"/>
  <c r="Y627" i="3"/>
  <c r="Z627" i="3" s="1"/>
  <c r="AE727" i="3"/>
  <c r="AC726" i="3"/>
  <c r="AD726" i="3" s="1"/>
  <c r="U63" i="4"/>
  <c r="O223" i="4"/>
  <c r="U96" i="4" s="1"/>
  <c r="S137" i="2"/>
  <c r="AA24" i="2" s="1"/>
  <c r="R361" i="2"/>
  <c r="T361" i="2" s="1"/>
  <c r="U361" i="2" s="1"/>
  <c r="S562" i="2"/>
  <c r="R585" i="2"/>
  <c r="T585" i="2" s="1"/>
  <c r="Z1024" i="2"/>
  <c r="Z1068" i="2"/>
  <c r="AV46" i="3"/>
  <c r="AG419" i="3"/>
  <c r="AG420" i="3" s="1"/>
  <c r="O259" i="4"/>
  <c r="U98" i="4" s="1"/>
  <c r="U65" i="4"/>
  <c r="S113" i="2"/>
  <c r="AA23" i="2" s="1"/>
  <c r="S160" i="2"/>
  <c r="AA25" i="2" s="1"/>
  <c r="R230" i="2"/>
  <c r="T230" i="2" s="1"/>
  <c r="AO78" i="3"/>
  <c r="AC71" i="3"/>
  <c r="X406" i="3"/>
  <c r="W406" i="3"/>
  <c r="Y406" i="3" s="1"/>
  <c r="AB45" i="4"/>
  <c r="S22" i="4"/>
  <c r="AB72" i="4" s="1"/>
  <c r="N511" i="4"/>
  <c r="O511" i="4" s="1"/>
  <c r="V509" i="4"/>
  <c r="V510" i="4" s="1"/>
  <c r="X674" i="2"/>
  <c r="X675" i="2" s="1"/>
  <c r="X766" i="2"/>
  <c r="X767" i="2" s="1"/>
  <c r="AE658" i="3"/>
  <c r="AC657" i="3"/>
  <c r="AD657" i="3" s="1"/>
  <c r="R182" i="2"/>
  <c r="T182" i="2" s="1"/>
  <c r="R342" i="2"/>
  <c r="T342" i="2" s="1"/>
  <c r="AD20" i="3"/>
  <c r="AM61" i="3" s="1"/>
  <c r="AG405" i="3"/>
  <c r="AG406" i="3" s="1"/>
  <c r="AE704" i="3"/>
  <c r="AC703" i="3"/>
  <c r="AD703" i="3" s="1"/>
  <c r="AB48" i="4"/>
  <c r="S25" i="4"/>
  <c r="AB75" i="4" s="1"/>
  <c r="AD47" i="3"/>
  <c r="AN61" i="3" s="1"/>
  <c r="AI44" i="4"/>
  <c r="S192" i="4"/>
  <c r="AI71" i="4" s="1"/>
  <c r="M806" i="4"/>
  <c r="N806" i="4" s="1"/>
  <c r="Q803" i="4"/>
  <c r="Q804" i="4" s="1"/>
  <c r="AC139" i="3"/>
  <c r="AC230" i="3"/>
  <c r="AB42" i="4"/>
  <c r="S19" i="4"/>
  <c r="AB69" i="4" s="1"/>
  <c r="G163" i="4"/>
  <c r="N159" i="4"/>
  <c r="V493" i="4"/>
  <c r="V494" i="4" s="1"/>
  <c r="N495" i="4"/>
  <c r="O495" i="4" s="1"/>
  <c r="U163" i="2"/>
  <c r="V163" i="2" s="1"/>
  <c r="X59" i="3"/>
  <c r="AF21" i="3" s="1"/>
  <c r="X85" i="3"/>
  <c r="AF22" i="3" s="1"/>
  <c r="S209" i="4"/>
  <c r="AJ69" i="4" s="1"/>
  <c r="AJ42" i="4"/>
  <c r="R270" i="2"/>
  <c r="T270" i="2" s="1"/>
  <c r="AC19" i="3"/>
  <c r="W85" i="3"/>
  <c r="G89" i="3" s="1"/>
  <c r="X208" i="3"/>
  <c r="AF28" i="3" s="1"/>
  <c r="W208" i="3"/>
  <c r="Y208" i="3" s="1"/>
  <c r="AF42" i="4"/>
  <c r="S125" i="4"/>
  <c r="AF69" i="4" s="1"/>
  <c r="S150" i="4"/>
  <c r="AG72" i="4" s="1"/>
  <c r="AG45" i="4"/>
  <c r="BE78" i="3"/>
  <c r="AC369" i="3"/>
  <c r="AD369" i="3" s="1"/>
  <c r="X447" i="3"/>
  <c r="W447" i="3"/>
  <c r="AE681" i="3"/>
  <c r="AC680" i="3"/>
  <c r="AD680" i="3" s="1"/>
  <c r="AB82" i="4"/>
  <c r="S791" i="4"/>
  <c r="Q790" i="4"/>
  <c r="R790" i="4" s="1"/>
  <c r="Q826" i="4"/>
  <c r="Q827" i="4" s="1"/>
  <c r="M829" i="4"/>
  <c r="N829" i="4" s="1"/>
  <c r="Q1005" i="4"/>
  <c r="Q1006" i="4" s="1"/>
  <c r="R152" i="5"/>
  <c r="AB97" i="5" s="1"/>
  <c r="AB60" i="5"/>
  <c r="AC542" i="3"/>
  <c r="AD542" i="3" s="1"/>
  <c r="AC555" i="3"/>
  <c r="AC556" i="3" s="1"/>
  <c r="N33" i="4"/>
  <c r="AB44" i="4"/>
  <c r="AB47" i="4"/>
  <c r="R74" i="4"/>
  <c r="H91" i="4"/>
  <c r="R100" i="4"/>
  <c r="R147" i="4"/>
  <c r="Q1049" i="4"/>
  <c r="Q1050" i="4" s="1"/>
  <c r="U60" i="5"/>
  <c r="R19" i="5"/>
  <c r="U97" i="5" s="1"/>
  <c r="H153" i="3"/>
  <c r="AG43" i="4"/>
  <c r="AD44" i="4"/>
  <c r="O377" i="4"/>
  <c r="Q550" i="4"/>
  <c r="Q551" i="4" s="1"/>
  <c r="AC532" i="3"/>
  <c r="AC533" i="3" s="1"/>
  <c r="Q619" i="4"/>
  <c r="Q620" i="4" s="1"/>
  <c r="M622" i="4"/>
  <c r="N622" i="4" s="1"/>
  <c r="AI46" i="4"/>
  <c r="AD48" i="4"/>
  <c r="S152" i="4"/>
  <c r="AG74" i="4" s="1"/>
  <c r="N668" i="4"/>
  <c r="V66" i="5"/>
  <c r="R46" i="5"/>
  <c r="V110" i="5" s="1"/>
  <c r="AC161" i="3"/>
  <c r="X171" i="3"/>
  <c r="AF26" i="3" s="1"/>
  <c r="AC509" i="3"/>
  <c r="AC510" i="3" s="1"/>
  <c r="AC611" i="3"/>
  <c r="AD611" i="3" s="1"/>
  <c r="AG44" i="4"/>
  <c r="AE48" i="4"/>
  <c r="V460" i="4"/>
  <c r="V461" i="4" s="1"/>
  <c r="N462" i="4"/>
  <c r="O462" i="4" s="1"/>
  <c r="M576" i="4"/>
  <c r="N576" i="4" s="1"/>
  <c r="Q882" i="4"/>
  <c r="R882" i="4" s="1"/>
  <c r="Q1093" i="4"/>
  <c r="Q1094" i="4" s="1"/>
  <c r="Z129" i="5"/>
  <c r="Q113" i="5"/>
  <c r="Q626" i="5"/>
  <c r="R626" i="5" s="1"/>
  <c r="S627" i="5"/>
  <c r="W363" i="3"/>
  <c r="Y363" i="3" s="1"/>
  <c r="Z363" i="3" s="1"/>
  <c r="AD45" i="4"/>
  <c r="AI47" i="4"/>
  <c r="AG48" i="4"/>
  <c r="O115" i="4"/>
  <c r="U91" i="4" s="1"/>
  <c r="N530" i="4"/>
  <c r="O530" i="4" s="1"/>
  <c r="V62" i="5"/>
  <c r="R42" i="5"/>
  <c r="V99" i="5" s="1"/>
  <c r="AN43" i="4"/>
  <c r="S538" i="4"/>
  <c r="Q537" i="4"/>
  <c r="R537" i="4" s="1"/>
  <c r="Q939" i="4"/>
  <c r="Q940" i="4" s="1"/>
  <c r="R97" i="5"/>
  <c r="Y98" i="5" s="1"/>
  <c r="Y61" i="5"/>
  <c r="Q606" i="4"/>
  <c r="R606" i="4" s="1"/>
  <c r="Q665" i="4"/>
  <c r="Q666" i="4" s="1"/>
  <c r="M760" i="4"/>
  <c r="N760" i="4" s="1"/>
  <c r="S837" i="4"/>
  <c r="M852" i="4"/>
  <c r="N852" i="4" s="1"/>
  <c r="M920" i="4"/>
  <c r="N920" i="4" s="1"/>
  <c r="U66" i="5"/>
  <c r="Q396" i="5"/>
  <c r="R396" i="5" s="1"/>
  <c r="N688" i="5"/>
  <c r="Z61" i="5"/>
  <c r="W64" i="5"/>
  <c r="U268" i="5"/>
  <c r="U269" i="5" s="1"/>
  <c r="U321" i="5"/>
  <c r="U322" i="5" s="1"/>
  <c r="T72" i="8"/>
  <c r="Q19" i="8"/>
  <c r="R19" i="8" s="1"/>
  <c r="Q1115" i="4"/>
  <c r="Q1116" i="4" s="1"/>
  <c r="AE129" i="5"/>
  <c r="S420" i="5"/>
  <c r="V476" i="4"/>
  <c r="V477" i="4" s="1"/>
  <c r="Q596" i="4"/>
  <c r="Q597" i="4" s="1"/>
  <c r="Q78" i="5"/>
  <c r="Q373" i="5"/>
  <c r="R373" i="5" s="1"/>
  <c r="Q386" i="5"/>
  <c r="Q387" i="5" s="1"/>
  <c r="Q465" i="5"/>
  <c r="R465" i="5" s="1"/>
  <c r="Q478" i="5"/>
  <c r="Q479" i="5" s="1"/>
  <c r="Q534" i="5"/>
  <c r="R534" i="5" s="1"/>
  <c r="Q762" i="5"/>
  <c r="R762" i="5" s="1"/>
  <c r="S763" i="5"/>
  <c r="Q1015" i="4"/>
  <c r="R1015" i="4" s="1"/>
  <c r="Q40" i="5"/>
  <c r="R62" i="5"/>
  <c r="W97" i="5" s="1"/>
  <c r="W63" i="5"/>
  <c r="U67" i="5"/>
  <c r="S682" i="6"/>
  <c r="Q681" i="6"/>
  <c r="R681" i="6" s="1"/>
  <c r="Q61" i="5"/>
  <c r="Q294" i="5"/>
  <c r="R294" i="5" s="1"/>
  <c r="T581" i="5"/>
  <c r="Q718" i="5"/>
  <c r="R718" i="5" s="1"/>
  <c r="S719" i="5"/>
  <c r="S480" i="6"/>
  <c r="Q479" i="6"/>
  <c r="R479" i="6" s="1"/>
  <c r="V65" i="5"/>
  <c r="Q96" i="5"/>
  <c r="R41" i="5"/>
  <c r="V98" i="5" s="1"/>
  <c r="S526" i="6"/>
  <c r="Q525" i="6"/>
  <c r="R525" i="6" s="1"/>
  <c r="S807" i="5"/>
  <c r="S851" i="5"/>
  <c r="S895" i="5"/>
  <c r="Q19" i="6"/>
  <c r="S296" i="6"/>
  <c r="S388" i="6"/>
  <c r="S462" i="8"/>
  <c r="Q461" i="8"/>
  <c r="R461" i="8" s="1"/>
  <c r="N523" i="8"/>
  <c r="Q740" i="5"/>
  <c r="R740" i="5" s="1"/>
  <c r="Q784" i="5"/>
  <c r="R784" i="5" s="1"/>
  <c r="Q828" i="5"/>
  <c r="R828" i="5" s="1"/>
  <c r="Q872" i="5"/>
  <c r="R872" i="5" s="1"/>
  <c r="AA85" i="6"/>
  <c r="Q140" i="6"/>
  <c r="R140" i="6" s="1"/>
  <c r="M171" i="6"/>
  <c r="N171" i="6" s="1"/>
  <c r="M224" i="6"/>
  <c r="N224" i="6" s="1"/>
  <c r="Q249" i="6"/>
  <c r="R249" i="6" s="1"/>
  <c r="Q341" i="6"/>
  <c r="R341" i="6" s="1"/>
  <c r="Q571" i="6"/>
  <c r="R571" i="6" s="1"/>
  <c r="Q617" i="6"/>
  <c r="R617" i="6" s="1"/>
  <c r="S661" i="6"/>
  <c r="Q765" i="6"/>
  <c r="R765" i="6" s="1"/>
  <c r="Q236" i="7"/>
  <c r="Q237" i="7" s="1"/>
  <c r="M239" i="7"/>
  <c r="N239" i="7" s="1"/>
  <c r="Q278" i="7"/>
  <c r="Q279" i="7" s="1"/>
  <c r="M281" i="7"/>
  <c r="N281" i="7" s="1"/>
  <c r="Q351" i="7"/>
  <c r="R351" i="7" s="1"/>
  <c r="W72" i="8"/>
  <c r="S485" i="8"/>
  <c r="Q484" i="8"/>
  <c r="R484" i="8" s="1"/>
  <c r="S642" i="8"/>
  <c r="Q641" i="8"/>
  <c r="R641" i="8" s="1"/>
  <c r="S331" i="7"/>
  <c r="U156" i="8"/>
  <c r="U157" i="8" s="1"/>
  <c r="U174" i="8"/>
  <c r="U175" i="8" s="1"/>
  <c r="M178" i="8"/>
  <c r="N178" i="8" s="1"/>
  <c r="U119" i="8"/>
  <c r="U120" i="8" s="1"/>
  <c r="M123" i="8"/>
  <c r="N123" i="8" s="1"/>
  <c r="Q267" i="8"/>
  <c r="Q268" i="8" s="1"/>
  <c r="M270" i="8"/>
  <c r="N270" i="8" s="1"/>
  <c r="S598" i="8"/>
  <c r="Q597" i="8"/>
  <c r="R597" i="8" s="1"/>
  <c r="S186" i="8"/>
  <c r="Q185" i="8"/>
  <c r="R185" i="8" s="1"/>
  <c r="S686" i="8"/>
  <c r="Q685" i="8"/>
  <c r="R685" i="8" s="1"/>
  <c r="Q225" i="7"/>
  <c r="R225" i="7" s="1"/>
  <c r="Q267" i="7"/>
  <c r="R267" i="7" s="1"/>
  <c r="S209" i="8"/>
  <c r="Q208" i="8"/>
  <c r="R208" i="8" s="1"/>
  <c r="S278" i="8"/>
  <c r="Q277" i="8"/>
  <c r="R277" i="8" s="1"/>
  <c r="Q359" i="8"/>
  <c r="Q360" i="8" s="1"/>
  <c r="M362" i="8"/>
  <c r="N362" i="8" s="1"/>
  <c r="S554" i="8"/>
  <c r="Q553" i="8"/>
  <c r="R553" i="8" s="1"/>
  <c r="Q575" i="8"/>
  <c r="R575" i="8" s="1"/>
  <c r="S708" i="8"/>
  <c r="Q707" i="8"/>
  <c r="R707" i="8" s="1"/>
  <c r="R54" i="6"/>
  <c r="W57" i="6" s="1"/>
  <c r="X72" i="8"/>
  <c r="Q92" i="8"/>
  <c r="R92" i="8" s="1"/>
  <c r="S301" i="8"/>
  <c r="Q300" i="8"/>
  <c r="R300" i="8" s="1"/>
  <c r="Q309" i="7"/>
  <c r="R309" i="7" s="1"/>
  <c r="Q147" i="8"/>
  <c r="R147" i="8" s="1"/>
  <c r="AA72" i="8"/>
  <c r="Q323" i="8"/>
  <c r="R323" i="8" s="1"/>
  <c r="S370" i="8"/>
  <c r="Q369" i="8"/>
  <c r="R369" i="8" s="1"/>
  <c r="N431" i="8"/>
  <c r="S393" i="8"/>
  <c r="Q392" i="8"/>
  <c r="R392" i="8" s="1"/>
  <c r="S730" i="8"/>
  <c r="Q729" i="8"/>
  <c r="R729" i="8" s="1"/>
  <c r="S181" i="7"/>
  <c r="Z108" i="3" l="1"/>
  <c r="AF84" i="3" s="1"/>
  <c r="AF57" i="3"/>
  <c r="AD96" i="3"/>
  <c r="AP60" i="3" s="1"/>
  <c r="G112" i="3"/>
  <c r="T516" i="2"/>
  <c r="U516" i="2" s="1"/>
  <c r="U379" i="2"/>
  <c r="G118" i="2"/>
  <c r="H116" i="2"/>
  <c r="U562" i="2"/>
  <c r="T539" i="2"/>
  <c r="U539" i="2" s="1"/>
  <c r="AH53" i="1"/>
  <c r="G41" i="1"/>
  <c r="AB326" i="1"/>
  <c r="AZ71" i="1"/>
  <c r="S246" i="4"/>
  <c r="AL69" i="4" s="1"/>
  <c r="AN42" i="4"/>
  <c r="T137" i="2"/>
  <c r="H140" i="2"/>
  <c r="Y187" i="2"/>
  <c r="AO68" i="2" s="1"/>
  <c r="AO44" i="2"/>
  <c r="U631" i="2"/>
  <c r="U585" i="2"/>
  <c r="T464" i="2"/>
  <c r="U464" i="2" s="1"/>
  <c r="T480" i="2"/>
  <c r="U480" i="2" s="1"/>
  <c r="U270" i="2"/>
  <c r="AB308" i="1"/>
  <c r="AF250" i="1"/>
  <c r="AY71" i="1" s="1"/>
  <c r="F147" i="1"/>
  <c r="AV44" i="1"/>
  <c r="AA505" i="1"/>
  <c r="AB505" i="1" s="1"/>
  <c r="H66" i="1"/>
  <c r="AH63" i="1"/>
  <c r="H38" i="1"/>
  <c r="G173" i="3"/>
  <c r="O88" i="4"/>
  <c r="U90" i="4" s="1"/>
  <c r="U324" i="2"/>
  <c r="AP44" i="1"/>
  <c r="AZ75" i="1"/>
  <c r="AF60" i="3"/>
  <c r="S264" i="4"/>
  <c r="AM69" i="4" s="1"/>
  <c r="AM42" i="4"/>
  <c r="S190" i="4"/>
  <c r="AI69" i="4" s="1"/>
  <c r="AI42" i="4"/>
  <c r="O62" i="4"/>
  <c r="U52" i="4"/>
  <c r="T34" i="2"/>
  <c r="H37" i="2"/>
  <c r="U342" i="2"/>
  <c r="AB213" i="1"/>
  <c r="AH98" i="1" s="1"/>
  <c r="AO44" i="1"/>
  <c r="S215" i="2"/>
  <c r="AA28" i="2" s="1"/>
  <c r="T215" i="2"/>
  <c r="Z261" i="3"/>
  <c r="AU44" i="2"/>
  <c r="Y294" i="2"/>
  <c r="AU68" i="2" s="1"/>
  <c r="Y312" i="2"/>
  <c r="AV68" i="2" s="1"/>
  <c r="AV44" i="2"/>
  <c r="Y329" i="2"/>
  <c r="AW68" i="2" s="1"/>
  <c r="AW44" i="2"/>
  <c r="S228" i="4"/>
  <c r="AK69" i="4" s="1"/>
  <c r="AU44" i="1"/>
  <c r="R35" i="6"/>
  <c r="V57" i="6" s="1"/>
  <c r="V34" i="6"/>
  <c r="AA91" i="1"/>
  <c r="AH55" i="1" s="1"/>
  <c r="AA62" i="1"/>
  <c r="AB62" i="1" s="1"/>
  <c r="AH92" i="1" s="1"/>
  <c r="S343" i="4"/>
  <c r="AQ69" i="4" s="1"/>
  <c r="AQ42" i="4"/>
  <c r="AB453" i="1"/>
  <c r="AB192" i="1"/>
  <c r="AH97" i="1" s="1"/>
  <c r="AB288" i="1"/>
  <c r="AH102" i="1" s="1"/>
  <c r="F97" i="1"/>
  <c r="AA142" i="1"/>
  <c r="AB142" i="1" s="1"/>
  <c r="AH95" i="1" s="1"/>
  <c r="AH61" i="1"/>
  <c r="AA487" i="1"/>
  <c r="AB487" i="1" s="1"/>
  <c r="AB522" i="1"/>
  <c r="H121" i="1"/>
  <c r="AA117" i="1"/>
  <c r="AB117" i="1" s="1"/>
  <c r="AH94" i="1" s="1"/>
  <c r="AA470" i="1"/>
  <c r="AB470" i="1" s="1"/>
  <c r="G64" i="3"/>
  <c r="H62" i="3"/>
  <c r="G133" i="3"/>
  <c r="G154" i="3"/>
  <c r="Z150" i="3"/>
  <c r="AF86" i="3" s="1"/>
  <c r="H111" i="3"/>
  <c r="Y464" i="3"/>
  <c r="Z464" i="3" s="1"/>
  <c r="Z130" i="3"/>
  <c r="AF85" i="3" s="1"/>
  <c r="AF54" i="3"/>
  <c r="Z280" i="3"/>
  <c r="Z225" i="3"/>
  <c r="AF90" i="3" s="1"/>
  <c r="AD319" i="3"/>
  <c r="BB60" i="3" s="1"/>
  <c r="BB41" i="3"/>
  <c r="AE42" i="4"/>
  <c r="S100" i="4"/>
  <c r="AE69" i="4" s="1"/>
  <c r="H35" i="3"/>
  <c r="Y32" i="3"/>
  <c r="R96" i="5"/>
  <c r="Y97" i="5" s="1"/>
  <c r="Y60" i="5"/>
  <c r="AD42" i="4"/>
  <c r="S74" i="4"/>
  <c r="AD69" i="4" s="1"/>
  <c r="AD139" i="3"/>
  <c r="AR60" i="3" s="1"/>
  <c r="AR41" i="3"/>
  <c r="Y74" i="2"/>
  <c r="AJ44" i="2"/>
  <c r="Y170" i="2"/>
  <c r="AN68" i="2" s="1"/>
  <c r="AN44" i="2"/>
  <c r="R113" i="5"/>
  <c r="Z97" i="5" s="1"/>
  <c r="Z60" i="5"/>
  <c r="AC42" i="4"/>
  <c r="S45" i="4"/>
  <c r="AC69" i="4" s="1"/>
  <c r="U137" i="2"/>
  <c r="AA88" i="2" s="1"/>
  <c r="AA57" i="2"/>
  <c r="V60" i="5"/>
  <c r="R40" i="5"/>
  <c r="V97" i="5" s="1"/>
  <c r="AS41" i="3"/>
  <c r="AD161" i="3"/>
  <c r="AS60" i="3" s="1"/>
  <c r="U182" i="2"/>
  <c r="AA90" i="2" s="1"/>
  <c r="AA59" i="2"/>
  <c r="Z406" i="3"/>
  <c r="Y220" i="2"/>
  <c r="AQ68" i="2" s="1"/>
  <c r="AQ44" i="2"/>
  <c r="U113" i="2"/>
  <c r="AA87" i="2" s="1"/>
  <c r="AA56" i="2"/>
  <c r="O33" i="4"/>
  <c r="U88" i="4" s="1"/>
  <c r="U51" i="4"/>
  <c r="Y19" i="2"/>
  <c r="AH68" i="2" s="1"/>
  <c r="AH44" i="2"/>
  <c r="AD71" i="3"/>
  <c r="AO60" i="3" s="1"/>
  <c r="AO41" i="3"/>
  <c r="AA168" i="1"/>
  <c r="H171" i="1"/>
  <c r="AB245" i="1"/>
  <c r="AH100" i="1" s="1"/>
  <c r="AH62" i="1"/>
  <c r="Y99" i="2"/>
  <c r="AK68" i="2" s="1"/>
  <c r="AK44" i="2"/>
  <c r="R78" i="5"/>
  <c r="X97" i="5" s="1"/>
  <c r="X60" i="5"/>
  <c r="H66" i="2"/>
  <c r="T62" i="2"/>
  <c r="U34" i="6"/>
  <c r="R19" i="6"/>
  <c r="U57" i="6" s="1"/>
  <c r="Z208" i="3"/>
  <c r="AF89" i="3" s="1"/>
  <c r="AF58" i="3"/>
  <c r="Z171" i="3"/>
  <c r="AF87" i="3" s="1"/>
  <c r="S147" i="4"/>
  <c r="AG69" i="4" s="1"/>
  <c r="AG42" i="4"/>
  <c r="U230" i="2"/>
  <c r="AA93" i="2" s="1"/>
  <c r="AA62" i="2"/>
  <c r="H91" i="2"/>
  <c r="T88" i="2"/>
  <c r="Y275" i="2"/>
  <c r="AT68" i="2" s="1"/>
  <c r="AT44" i="2"/>
  <c r="H88" i="3"/>
  <c r="Y85" i="3"/>
  <c r="O159" i="4"/>
  <c r="U93" i="4" s="1"/>
  <c r="U56" i="4"/>
  <c r="Z59" i="3"/>
  <c r="AF82" i="3" s="1"/>
  <c r="AF51" i="3"/>
  <c r="AD230" i="3"/>
  <c r="AW60" i="3" s="1"/>
  <c r="AW41" i="3"/>
  <c r="H163" i="2"/>
  <c r="T160" i="2"/>
  <c r="R61" i="5"/>
  <c r="W60" i="5"/>
  <c r="Y447" i="3"/>
  <c r="Z447" i="3" s="1"/>
  <c r="AG446" i="3"/>
  <c r="AG447" i="3" s="1"/>
  <c r="AD19" i="3"/>
  <c r="AM60" i="3" s="1"/>
  <c r="AM41" i="3"/>
  <c r="U608" i="2"/>
  <c r="U89" i="4" l="1"/>
  <c r="AH57" i="1"/>
  <c r="AB91" i="1"/>
  <c r="AH93" i="1" s="1"/>
  <c r="AH54" i="1"/>
  <c r="U215" i="2"/>
  <c r="AA92" i="2" s="1"/>
  <c r="AA61" i="2"/>
  <c r="U34" i="2"/>
  <c r="AA84" i="2" s="1"/>
  <c r="AA53" i="2"/>
  <c r="AH56" i="1"/>
  <c r="AF52" i="3"/>
  <c r="Z85" i="3"/>
  <c r="AF83" i="3" s="1"/>
  <c r="AB168" i="1"/>
  <c r="AH96" i="1" s="1"/>
  <c r="AH58" i="1"/>
  <c r="AF50" i="3"/>
  <c r="Z32" i="3"/>
  <c r="AF81" i="3" s="1"/>
  <c r="U88" i="2"/>
  <c r="AA86" i="2" s="1"/>
  <c r="AA55" i="2"/>
  <c r="U62" i="2"/>
  <c r="AA85" i="2" s="1"/>
  <c r="AA54" i="2"/>
  <c r="U160" i="2"/>
  <c r="AA89" i="2" s="1"/>
  <c r="AA58" i="2"/>
  <c r="AF1026" i="1"/>
</calcChain>
</file>

<file path=xl/sharedStrings.xml><?xml version="1.0" encoding="utf-8"?>
<sst xmlns="http://schemas.openxmlformats.org/spreadsheetml/2006/main" count="11118" uniqueCount="160">
  <si>
    <t>Generación 9701</t>
  </si>
  <si>
    <t>Ingresos</t>
  </si>
  <si>
    <t>Egresos</t>
  </si>
  <si>
    <t>Semestres</t>
  </si>
  <si>
    <t>Finanzas/Admón Turistica</t>
  </si>
  <si>
    <t>Calidad Total</t>
  </si>
  <si>
    <t>Mercadotecnia</t>
  </si>
  <si>
    <t>Personal</t>
  </si>
  <si>
    <t>Total AE</t>
  </si>
  <si>
    <t>Admón Turistica</t>
  </si>
  <si>
    <t>Total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</si>
  <si>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</si>
  <si>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</si>
  <si>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</si>
  <si>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</si>
  <si>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</si>
  <si>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</si>
  <si>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</si>
  <si>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</si>
  <si>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</si>
  <si>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</si>
  <si>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</si>
  <si>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</si>
  <si>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</si>
  <si>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</si>
  <si>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</si>
  <si>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</si>
  <si>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</si>
  <si>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</si>
  <si>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</si>
  <si>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</si>
  <si>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</si>
  <si>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 a 2</t>
  </si>
  <si>
    <t>2 a 3</t>
  </si>
  <si>
    <t>3 a 4</t>
  </si>
  <si>
    <t>4 a 5</t>
  </si>
  <si>
    <t>5 a 6</t>
  </si>
  <si>
    <t xml:space="preserve"> </t>
  </si>
  <si>
    <t>6 a 7</t>
  </si>
  <si>
    <t>7 a 8</t>
  </si>
  <si>
    <t>8 a 9</t>
  </si>
  <si>
    <t>Total de titulados</t>
  </si>
  <si>
    <t>2003</t>
  </si>
  <si>
    <t>Indice de titulación al 2003</t>
  </si>
  <si>
    <t>Tiempos Medios de egreso</t>
  </si>
  <si>
    <t>Índice de Retención</t>
  </si>
  <si>
    <t>Generación 9702</t>
  </si>
  <si>
    <t>Índice de Deserción</t>
  </si>
  <si>
    <t>Generación 9801</t>
  </si>
  <si>
    <t>Índice de retencion del 1º al 2º Ciclo (Año)</t>
  </si>
  <si>
    <t>0501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</si>
  <si>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</si>
  <si>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</si>
  <si>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</si>
  <si>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</si>
  <si>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</si>
  <si>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</si>
  <si>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</si>
  <si>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</si>
  <si>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</si>
  <si>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Generación 9802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</si>
  <si>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</si>
  <si>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</si>
  <si>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</si>
  <si>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</si>
  <si>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</si>
  <si>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</si>
  <si>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</si>
  <si>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Calidad</t>
  </si>
  <si>
    <t>Finanzas</t>
  </si>
  <si>
    <t>1001</t>
  </si>
  <si>
    <t>1002</t>
  </si>
  <si>
    <t>Generación 0202</t>
  </si>
  <si>
    <t>8º</t>
  </si>
  <si>
    <t>9º</t>
  </si>
  <si>
    <t>Generación 0301</t>
  </si>
  <si>
    <t>Generación 0302</t>
  </si>
  <si>
    <t>Generación 0401</t>
  </si>
  <si>
    <t>Generación 0402</t>
  </si>
  <si>
    <t>1101</t>
  </si>
  <si>
    <t>Generación 0501</t>
  </si>
  <si>
    <t>Generación 0502</t>
  </si>
  <si>
    <t>1102</t>
  </si>
  <si>
    <t>1201</t>
  </si>
  <si>
    <t>Generación 0601</t>
  </si>
  <si>
    <t>1202</t>
  </si>
  <si>
    <t>1301</t>
  </si>
  <si>
    <t>Generación 0602</t>
  </si>
  <si>
    <t>Generación 0701</t>
  </si>
  <si>
    <t>1302</t>
  </si>
  <si>
    <t>Generación 0702</t>
  </si>
  <si>
    <t>Titulados</t>
  </si>
  <si>
    <t>Tit. Terminal</t>
  </si>
  <si>
    <t>Tit. Egreso</t>
  </si>
  <si>
    <t>Generación 0801</t>
  </si>
  <si>
    <t>1401</t>
  </si>
  <si>
    <t>Generación 0802</t>
  </si>
  <si>
    <t>1402</t>
  </si>
  <si>
    <t>1501</t>
  </si>
  <si>
    <t>Generación 0901</t>
  </si>
  <si>
    <t>Generación 0902</t>
  </si>
  <si>
    <t>Cohorte Generacional:</t>
  </si>
  <si>
    <t>Semestre</t>
  </si>
  <si>
    <t>Índice de abandono</t>
  </si>
  <si>
    <t>1º</t>
  </si>
  <si>
    <t>2º</t>
  </si>
  <si>
    <t>3º</t>
  </si>
  <si>
    <t>4º</t>
  </si>
  <si>
    <t>5º</t>
  </si>
  <si>
    <t>6º</t>
  </si>
  <si>
    <t>7º</t>
  </si>
  <si>
    <t>Total de Egresados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</si>
  <si>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</si>
  <si>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</si>
  <si>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</si>
  <si>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</si>
  <si>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</si>
  <si>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</si>
  <si>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</si>
  <si>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</si>
  <si>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</si>
  <si>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</si>
  <si>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</si>
  <si>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</si>
  <si>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2201</t>
  </si>
  <si>
    <t>AUDITORIA</t>
  </si>
  <si>
    <t>FINANZAS</t>
  </si>
  <si>
    <t>IMPUESTOS</t>
  </si>
  <si>
    <t>Totales</t>
  </si>
  <si>
    <t>2102</t>
  </si>
  <si>
    <t>2202</t>
  </si>
  <si>
    <t>Producción</t>
  </si>
  <si>
    <t>Financiera</t>
  </si>
  <si>
    <t>Docencia/Inv</t>
  </si>
  <si>
    <t>Docencia e Inv.</t>
  </si>
  <si>
    <t>Desarrollo de teorias y modelos</t>
  </si>
  <si>
    <t>Economía y desarrollo Tec.</t>
  </si>
  <si>
    <t>Planeacion y econ regional</t>
  </si>
  <si>
    <t>ECONOMIA (PLAN 2001)</t>
  </si>
  <si>
    <t>NO HUBO INGRESOS</t>
  </si>
  <si>
    <t>Generación 1001</t>
  </si>
  <si>
    <t>10º</t>
  </si>
  <si>
    <t>10°</t>
  </si>
  <si>
    <t xml:space="preserve">Total: </t>
  </si>
  <si>
    <t>A PARTIR DE ESTA GENERACION EL PE SE COMPONE DE 8 SEMESTRES</t>
  </si>
  <si>
    <t>Plan nuevo y los alumnos cursan materias del nuevo plan en el semestre que le corresponda</t>
  </si>
  <si>
    <t xml:space="preserve">   </t>
  </si>
  <si>
    <t>Propedeutico</t>
  </si>
  <si>
    <t>Graduados</t>
  </si>
  <si>
    <t>41</t>
  </si>
  <si>
    <t>25</t>
  </si>
  <si>
    <t>12</t>
  </si>
  <si>
    <t>17</t>
  </si>
  <si>
    <t>2301</t>
  </si>
  <si>
    <t xml:space="preserve">      </t>
  </si>
  <si>
    <t>2302</t>
  </si>
  <si>
    <t>2401</t>
  </si>
  <si>
    <t>2402</t>
  </si>
  <si>
    <t>2501</t>
  </si>
  <si>
    <t>2502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</si>
</sst>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8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rgb="FFFF0000"/>
      <name val="Arial"/>
      <family val="2"/>
    </font>
    <font>
      <sz val="11"/>
      <color rgb="FF008000"/>
      <name val="Calibri"/>
      <family val="2"/>
    </font>
    <font>
      <sz val="11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Open Sans"/>
      <family val="2"/>
    </font>
    <font>
      <b/>
      <sz val="10"/>
      <color rgb="FFFF0000"/>
      <name val="Open Sans"/>
      <family val="2"/>
    </font>
    <font>
      <b/>
      <sz val="12"/>
      <color theme="1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theme="0"/>
      <name val="Arial"/>
      <family val="2"/>
    </font>
    <font>
      <i/>
      <sz val="11"/>
      <color theme="1"/>
      <name val="Arial"/>
      <family val="2"/>
    </font>
    <font>
      <b/>
      <sz val="8"/>
      <color rgb="FFFF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  <scheme val="minor"/>
    </font>
    <font>
      <sz val="8"/>
      <name val="Arial"/>
      <family val="2"/>
      <scheme val="minor"/>
    </font>
    <font>
      <sz val="1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theme="6" tint="0.59999389629810485"/>
        <bgColor rgb="FFCC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FFFF00"/>
      </patternFill>
    </fill>
    <fill>
      <patternFill patternType="solid">
        <fgColor theme="6" tint="0.59999389629810485"/>
        <bgColor rgb="FFB6DDE8"/>
      </patternFill>
    </fill>
    <fill>
      <patternFill patternType="solid">
        <fgColor theme="4" tint="-0.499984740745262"/>
        <bgColor indexed="64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87">
    <xf numFmtId="0" fontId="0" fillId="0" borderId="0" xfId="0" applyFont="1" applyAlignment="1"/>
    <xf numFmtId="10" fontId="1" fillId="0" borderId="0" xfId="0" applyNumberFormat="1" applyFont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textRotation="255" wrapText="1"/>
    </xf>
    <xf numFmtId="0" fontId="5" fillId="2" borderId="4" xfId="0" applyFont="1" applyFill="1" applyBorder="1" applyAlignment="1">
      <alignment textRotation="255" wrapText="1"/>
    </xf>
    <xf numFmtId="0" fontId="4" fillId="2" borderId="4" xfId="0" applyFont="1" applyFill="1" applyBorder="1" applyAlignment="1">
      <alignment textRotation="255"/>
    </xf>
    <xf numFmtId="10" fontId="2" fillId="0" borderId="6" xfId="0" applyNumberFormat="1" applyFont="1" applyBorder="1" applyAlignment="1">
      <alignment wrapText="1"/>
    </xf>
    <xf numFmtId="0" fontId="2" fillId="0" borderId="6" xfId="0" applyFont="1" applyBorder="1" applyAlignment="1">
      <alignment wrapText="1"/>
    </xf>
    <xf numFmtId="1" fontId="2" fillId="0" borderId="0" xfId="0" applyNumberFormat="1" applyFont="1" applyAlignment="1">
      <alignment wrapText="1"/>
    </xf>
    <xf numFmtId="10" fontId="2" fillId="0" borderId="0" xfId="0" applyNumberFormat="1" applyFont="1" applyAlignment="1">
      <alignment wrapText="1"/>
    </xf>
    <xf numFmtId="9" fontId="2" fillId="0" borderId="0" xfId="0" applyNumberFormat="1" applyFont="1"/>
    <xf numFmtId="0" fontId="2" fillId="0" borderId="7" xfId="0" applyFont="1" applyBorder="1"/>
    <xf numFmtId="0" fontId="1" fillId="0" borderId="7" xfId="0" applyFont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4" xfId="0" applyFont="1" applyFill="1" applyBorder="1"/>
    <xf numFmtId="10" fontId="1" fillId="0" borderId="11" xfId="0" applyNumberFormat="1" applyFont="1" applyBorder="1"/>
    <xf numFmtId="0" fontId="1" fillId="0" borderId="11" xfId="0" applyFont="1" applyBorder="1"/>
    <xf numFmtId="10" fontId="1" fillId="0" borderId="12" xfId="0" applyNumberFormat="1" applyFont="1" applyBorder="1"/>
    <xf numFmtId="1" fontId="1" fillId="0" borderId="0" xfId="0" applyNumberFormat="1" applyFont="1"/>
    <xf numFmtId="0" fontId="1" fillId="0" borderId="6" xfId="0" applyFont="1" applyBorder="1"/>
    <xf numFmtId="0" fontId="1" fillId="2" borderId="6" xfId="0" applyFont="1" applyFill="1" applyBorder="1"/>
    <xf numFmtId="0" fontId="1" fillId="0" borderId="14" xfId="0" applyFont="1" applyBorder="1"/>
    <xf numFmtId="0" fontId="1" fillId="2" borderId="15" xfId="0" applyFont="1" applyFill="1" applyBorder="1"/>
    <xf numFmtId="1" fontId="2" fillId="3" borderId="4" xfId="0" applyNumberFormat="1" applyFont="1" applyFill="1" applyBorder="1"/>
    <xf numFmtId="0" fontId="6" fillId="0" borderId="0" xfId="0" applyFont="1"/>
    <xf numFmtId="0" fontId="2" fillId="0" borderId="6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2" borderId="16" xfId="0" applyFont="1" applyFill="1" applyBorder="1"/>
    <xf numFmtId="0" fontId="1" fillId="3" borderId="4" xfId="0" applyFont="1" applyFill="1" applyBorder="1"/>
    <xf numFmtId="164" fontId="1" fillId="0" borderId="0" xfId="0" applyNumberFormat="1" applyFont="1"/>
    <xf numFmtId="0" fontId="1" fillId="0" borderId="6" xfId="0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6" xfId="0" applyFont="1" applyBorder="1" applyAlignment="1">
      <alignment horizontal="center"/>
    </xf>
    <xf numFmtId="49" fontId="1" fillId="0" borderId="6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7" fillId="4" borderId="6" xfId="0" applyFont="1" applyFill="1" applyBorder="1"/>
    <xf numFmtId="0" fontId="8" fillId="0" borderId="6" xfId="0" applyFont="1" applyBorder="1"/>
    <xf numFmtId="49" fontId="1" fillId="0" borderId="0" xfId="0" applyNumberFormat="1" applyFont="1" applyAlignment="1">
      <alignment horizontal="center"/>
    </xf>
    <xf numFmtId="0" fontId="1" fillId="2" borderId="4" xfId="0" applyFont="1" applyFill="1" applyBorder="1"/>
    <xf numFmtId="49" fontId="1" fillId="0" borderId="0" xfId="0" applyNumberFormat="1" applyFont="1" applyAlignment="1">
      <alignment horizontal="right"/>
    </xf>
    <xf numFmtId="0" fontId="7" fillId="4" borderId="4" xfId="0" applyFont="1" applyFill="1" applyBorder="1"/>
    <xf numFmtId="9" fontId="1" fillId="0" borderId="0" xfId="0" applyNumberFormat="1" applyFont="1"/>
    <xf numFmtId="0" fontId="1" fillId="2" borderId="17" xfId="0" applyFont="1" applyFill="1" applyBorder="1"/>
    <xf numFmtId="1" fontId="2" fillId="0" borderId="0" xfId="0" applyNumberFormat="1" applyFont="1"/>
    <xf numFmtId="49" fontId="9" fillId="0" borderId="0" xfId="0" applyNumberFormat="1" applyFont="1" applyAlignment="1">
      <alignment horizontal="center"/>
    </xf>
    <xf numFmtId="10" fontId="9" fillId="0" borderId="0" xfId="0" applyNumberFormat="1" applyFont="1"/>
    <xf numFmtId="49" fontId="2" fillId="5" borderId="4" xfId="0" applyNumberFormat="1" applyFont="1" applyFill="1" applyBorder="1"/>
    <xf numFmtId="0" fontId="1" fillId="5" borderId="4" xfId="0" applyFont="1" applyFill="1" applyBorder="1"/>
    <xf numFmtId="2" fontId="1" fillId="0" borderId="0" xfId="0" applyNumberFormat="1" applyFont="1"/>
    <xf numFmtId="0" fontId="4" fillId="0" borderId="0" xfId="0" applyFont="1" applyAlignment="1">
      <alignment horizontal="center" textRotation="255"/>
    </xf>
    <xf numFmtId="0" fontId="1" fillId="0" borderId="19" xfId="0" applyFont="1" applyBorder="1"/>
    <xf numFmtId="49" fontId="1" fillId="0" borderId="0" xfId="0" applyNumberFormat="1" applyFont="1"/>
    <xf numFmtId="0" fontId="1" fillId="0" borderId="20" xfId="0" applyFont="1" applyBorder="1"/>
    <xf numFmtId="0" fontId="10" fillId="0" borderId="0" xfId="0" applyFont="1"/>
    <xf numFmtId="0" fontId="11" fillId="0" borderId="0" xfId="0" applyFont="1"/>
    <xf numFmtId="0" fontId="4" fillId="0" borderId="0" xfId="0" applyFont="1" applyAlignment="1">
      <alignment textRotation="255" wrapText="1"/>
    </xf>
    <xf numFmtId="0" fontId="4" fillId="0" borderId="0" xfId="0" applyFont="1" applyAlignment="1">
      <alignment textRotation="255"/>
    </xf>
    <xf numFmtId="49" fontId="1" fillId="0" borderId="21" xfId="0" applyNumberFormat="1" applyFont="1" applyBorder="1" applyAlignment="1">
      <alignment horizontal="right"/>
    </xf>
    <xf numFmtId="9" fontId="1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0" fontId="12" fillId="0" borderId="0" xfId="0" applyFont="1"/>
    <xf numFmtId="9" fontId="12" fillId="0" borderId="0" xfId="0" applyNumberFormat="1" applyFont="1"/>
    <xf numFmtId="0" fontId="2" fillId="0" borderId="6" xfId="0" applyFont="1" applyBorder="1"/>
    <xf numFmtId="0" fontId="2" fillId="0" borderId="11" xfId="0" applyFont="1" applyBorder="1"/>
    <xf numFmtId="0" fontId="2" fillId="0" borderId="22" xfId="0" applyFont="1" applyBorder="1"/>
    <xf numFmtId="0" fontId="2" fillId="0" borderId="23" xfId="0" applyFont="1" applyBorder="1"/>
    <xf numFmtId="0" fontId="1" fillId="5" borderId="6" xfId="0" applyFont="1" applyFill="1" applyBorder="1"/>
    <xf numFmtId="0" fontId="4" fillId="2" borderId="24" xfId="0" applyFont="1" applyFill="1" applyBorder="1" applyAlignment="1">
      <alignment textRotation="255" wrapText="1"/>
    </xf>
    <xf numFmtId="0" fontId="4" fillId="2" borderId="6" xfId="0" applyFont="1" applyFill="1" applyBorder="1" applyAlignment="1">
      <alignment textRotation="255" wrapText="1"/>
    </xf>
    <xf numFmtId="0" fontId="4" fillId="2" borderId="6" xfId="0" applyFont="1" applyFill="1" applyBorder="1" applyAlignment="1">
      <alignment textRotation="255"/>
    </xf>
    <xf numFmtId="0" fontId="2" fillId="2" borderId="25" xfId="0" applyFont="1" applyFill="1" applyBorder="1"/>
    <xf numFmtId="0" fontId="2" fillId="2" borderId="6" xfId="0" applyFont="1" applyFill="1" applyBorder="1"/>
    <xf numFmtId="0" fontId="1" fillId="5" borderId="16" xfId="0" applyFont="1" applyFill="1" applyBorder="1"/>
    <xf numFmtId="0" fontId="1" fillId="2" borderId="26" xfId="0" applyFont="1" applyFill="1" applyBorder="1"/>
    <xf numFmtId="0" fontId="13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/>
    <xf numFmtId="10" fontId="1" fillId="0" borderId="20" xfId="0" applyNumberFormat="1" applyFont="1" applyBorder="1"/>
    <xf numFmtId="10" fontId="1" fillId="0" borderId="14" xfId="0" applyNumberFormat="1" applyFont="1" applyBorder="1"/>
    <xf numFmtId="10" fontId="8" fillId="0" borderId="12" xfId="0" applyNumberFormat="1" applyFont="1" applyBorder="1" applyAlignment="1">
      <alignment horizontal="center"/>
    </xf>
    <xf numFmtId="1" fontId="17" fillId="6" borderId="16" xfId="0" applyNumberFormat="1" applyFont="1" applyFill="1" applyBorder="1" applyAlignment="1">
      <alignment horizontal="center" vertical="center"/>
    </xf>
    <xf numFmtId="1" fontId="8" fillId="0" borderId="19" xfId="0" applyNumberFormat="1" applyFont="1" applyBorder="1" applyAlignment="1">
      <alignment horizontal="center"/>
    </xf>
    <xf numFmtId="10" fontId="1" fillId="0" borderId="13" xfId="0" applyNumberFormat="1" applyFont="1" applyBorder="1"/>
    <xf numFmtId="0" fontId="1" fillId="0" borderId="28" xfId="0" applyFont="1" applyBorder="1"/>
    <xf numFmtId="10" fontId="8" fillId="0" borderId="29" xfId="0" applyNumberFormat="1" applyFont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/>
    </xf>
    <xf numFmtId="0" fontId="7" fillId="4" borderId="6" xfId="0" applyFont="1" applyFill="1" applyBorder="1" applyAlignment="1">
      <alignment horizontal="center" vertical="center"/>
    </xf>
    <xf numFmtId="10" fontId="8" fillId="0" borderId="6" xfId="0" applyNumberFormat="1" applyFont="1" applyBorder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30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10" fontId="8" fillId="0" borderId="28" xfId="0" applyNumberFormat="1" applyFont="1" applyBorder="1"/>
    <xf numFmtId="0" fontId="8" fillId="6" borderId="16" xfId="0" applyFont="1" applyFill="1" applyBorder="1" applyAlignment="1">
      <alignment horizontal="center" vertical="center"/>
    </xf>
    <xf numFmtId="164" fontId="8" fillId="0" borderId="13" xfId="0" applyNumberFormat="1" applyFont="1" applyBorder="1"/>
    <xf numFmtId="10" fontId="8" fillId="0" borderId="0" xfId="0" applyNumberFormat="1" applyFont="1"/>
    <xf numFmtId="0" fontId="8" fillId="7" borderId="4" xfId="0" applyFont="1" applyFill="1" applyBorder="1"/>
    <xf numFmtId="164" fontId="8" fillId="0" borderId="0" xfId="0" applyNumberFormat="1" applyFont="1"/>
    <xf numFmtId="10" fontId="2" fillId="0" borderId="20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0" fontId="2" fillId="0" borderId="30" xfId="0" applyNumberFormat="1" applyFont="1" applyBorder="1" applyAlignment="1">
      <alignment horizontal="center"/>
    </xf>
    <xf numFmtId="10" fontId="2" fillId="0" borderId="31" xfId="0" applyNumberFormat="1" applyFont="1" applyBorder="1" applyAlignment="1">
      <alignment horizont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31" xfId="0" applyNumberFormat="1" applyFont="1" applyBorder="1" applyAlignment="1">
      <alignment horizontal="center"/>
    </xf>
    <xf numFmtId="10" fontId="2" fillId="0" borderId="29" xfId="0" applyNumberFormat="1" applyFont="1" applyBorder="1" applyAlignment="1">
      <alignment horizontal="center"/>
    </xf>
    <xf numFmtId="10" fontId="1" fillId="0" borderId="31" xfId="0" applyNumberFormat="1" applyFont="1" applyBorder="1"/>
    <xf numFmtId="10" fontId="1" fillId="0" borderId="23" xfId="0" applyNumberFormat="1" applyFont="1" applyBorder="1"/>
    <xf numFmtId="0" fontId="1" fillId="0" borderId="23" xfId="0" applyFont="1" applyBorder="1"/>
    <xf numFmtId="0" fontId="1" fillId="0" borderId="29" xfId="0" applyFont="1" applyBorder="1"/>
    <xf numFmtId="0" fontId="16" fillId="0" borderId="6" xfId="0" applyFont="1" applyBorder="1" applyAlignment="1">
      <alignment horizontal="center" vertical="center"/>
    </xf>
    <xf numFmtId="10" fontId="16" fillId="0" borderId="6" xfId="0" applyNumberFormat="1" applyFont="1" applyBorder="1" applyAlignment="1">
      <alignment horizontal="center"/>
    </xf>
    <xf numFmtId="164" fontId="16" fillId="0" borderId="6" xfId="0" applyNumberFormat="1" applyFont="1" applyBorder="1" applyAlignment="1">
      <alignment horizontal="center"/>
    </xf>
    <xf numFmtId="10" fontId="8" fillId="0" borderId="6" xfId="0" applyNumberFormat="1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9" fontId="17" fillId="0" borderId="0" xfId="0" applyNumberFormat="1" applyFont="1"/>
    <xf numFmtId="0" fontId="17" fillId="2" borderId="6" xfId="0" applyFont="1" applyFill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10" fontId="16" fillId="0" borderId="0" xfId="0" applyNumberFormat="1" applyFont="1" applyAlignment="1">
      <alignment horizontal="center"/>
    </xf>
    <xf numFmtId="0" fontId="1" fillId="0" borderId="35" xfId="0" applyFont="1" applyBorder="1"/>
    <xf numFmtId="0" fontId="2" fillId="0" borderId="36" xfId="0" applyFont="1" applyBorder="1"/>
    <xf numFmtId="2" fontId="2" fillId="0" borderId="0" xfId="0" applyNumberFormat="1" applyFont="1"/>
    <xf numFmtId="0" fontId="2" fillId="2" borderId="16" xfId="0" applyFont="1" applyFill="1" applyBorder="1" applyAlignment="1">
      <alignment horizontal="center" vertical="center"/>
    </xf>
    <xf numFmtId="0" fontId="1" fillId="2" borderId="37" xfId="0" applyFont="1" applyFill="1" applyBorder="1"/>
    <xf numFmtId="0" fontId="2" fillId="2" borderId="4" xfId="0" applyFont="1" applyFill="1" applyBorder="1" applyAlignment="1">
      <alignment horizontal="center" vertical="center"/>
    </xf>
    <xf numFmtId="9" fontId="2" fillId="0" borderId="0" xfId="0" applyNumberFormat="1" applyFont="1" applyAlignment="1">
      <alignment horizontal="center"/>
    </xf>
    <xf numFmtId="0" fontId="2" fillId="3" borderId="4" xfId="0" applyFont="1" applyFill="1" applyBorder="1"/>
    <xf numFmtId="2" fontId="1" fillId="5" borderId="4" xfId="0" applyNumberFormat="1" applyFont="1" applyFill="1" applyBorder="1"/>
    <xf numFmtId="10" fontId="1" fillId="5" borderId="4" xfId="0" applyNumberFormat="1" applyFont="1" applyFill="1" applyBorder="1"/>
    <xf numFmtId="0" fontId="2" fillId="0" borderId="0" xfId="0" applyFont="1" applyAlignment="1">
      <alignment wrapText="1"/>
    </xf>
    <xf numFmtId="10" fontId="18" fillId="0" borderId="0" xfId="0" applyNumberFormat="1" applyFont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10" fontId="18" fillId="0" borderId="0" xfId="0" applyNumberFormat="1" applyFont="1" applyAlignment="1">
      <alignment horizontal="center"/>
    </xf>
    <xf numFmtId="10" fontId="18" fillId="0" borderId="30" xfId="0" applyNumberFormat="1" applyFont="1" applyBorder="1" applyAlignment="1">
      <alignment horizontal="center"/>
    </xf>
    <xf numFmtId="10" fontId="1" fillId="0" borderId="28" xfId="0" applyNumberFormat="1" applyFont="1" applyBorder="1"/>
    <xf numFmtId="0" fontId="1" fillId="6" borderId="16" xfId="0" applyFont="1" applyFill="1" applyBorder="1" applyAlignment="1">
      <alignment horizontal="center" vertical="center"/>
    </xf>
    <xf numFmtId="164" fontId="1" fillId="0" borderId="13" xfId="0" applyNumberFormat="1" applyFont="1" applyBorder="1"/>
    <xf numFmtId="10" fontId="1" fillId="0" borderId="0" xfId="0" applyNumberFormat="1" applyFont="1" applyAlignment="1">
      <alignment horizontal="center" vertical="center"/>
    </xf>
    <xf numFmtId="9" fontId="13" fillId="0" borderId="0" xfId="0" applyNumberFormat="1" applyFont="1"/>
    <xf numFmtId="0" fontId="19" fillId="0" borderId="6" xfId="0" applyFont="1" applyBorder="1"/>
    <xf numFmtId="0" fontId="20" fillId="0" borderId="0" xfId="0" applyFont="1"/>
    <xf numFmtId="0" fontId="1" fillId="0" borderId="0" xfId="0" applyFont="1" applyAlignment="1">
      <alignment horizontal="left"/>
    </xf>
    <xf numFmtId="10" fontId="8" fillId="0" borderId="20" xfId="0" applyNumberFormat="1" applyFont="1" applyBorder="1"/>
    <xf numFmtId="10" fontId="8" fillId="0" borderId="14" xfId="0" applyNumberFormat="1" applyFont="1" applyBorder="1"/>
    <xf numFmtId="0" fontId="8" fillId="0" borderId="14" xfId="0" applyFont="1" applyBorder="1"/>
    <xf numFmtId="10" fontId="8" fillId="0" borderId="13" xfId="0" applyNumberFormat="1" applyFont="1" applyBorder="1"/>
    <xf numFmtId="0" fontId="8" fillId="0" borderId="28" xfId="0" applyFont="1" applyBorder="1"/>
    <xf numFmtId="10" fontId="8" fillId="0" borderId="31" xfId="0" applyNumberFormat="1" applyFont="1" applyBorder="1"/>
    <xf numFmtId="10" fontId="8" fillId="0" borderId="23" xfId="0" applyNumberFormat="1" applyFont="1" applyBorder="1"/>
    <xf numFmtId="0" fontId="8" fillId="0" borderId="23" xfId="0" applyFont="1" applyBorder="1"/>
    <xf numFmtId="0" fontId="8" fillId="0" borderId="30" xfId="0" applyFont="1" applyBorder="1" applyAlignment="1">
      <alignment horizontal="center"/>
    </xf>
    <xf numFmtId="164" fontId="8" fillId="0" borderId="29" xfId="0" applyNumberFormat="1" applyFont="1" applyBorder="1" applyAlignment="1">
      <alignment horizontal="center" vertical="center"/>
    </xf>
    <xf numFmtId="164" fontId="8" fillId="0" borderId="23" xfId="0" applyNumberFormat="1" applyFont="1" applyBorder="1" applyAlignment="1">
      <alignment horizontal="center"/>
    </xf>
    <xf numFmtId="9" fontId="1" fillId="5" borderId="4" xfId="0" applyNumberFormat="1" applyFont="1" applyFill="1" applyBorder="1"/>
    <xf numFmtId="0" fontId="2" fillId="0" borderId="39" xfId="0" applyFont="1" applyBorder="1"/>
    <xf numFmtId="0" fontId="1" fillId="0" borderId="39" xfId="0" applyFont="1" applyBorder="1"/>
    <xf numFmtId="0" fontId="2" fillId="2" borderId="39" xfId="0" applyFont="1" applyFill="1" applyBorder="1"/>
    <xf numFmtId="0" fontId="13" fillId="0" borderId="27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10" fontId="21" fillId="0" borderId="0" xfId="0" applyNumberFormat="1" applyFont="1" applyAlignment="1">
      <alignment horizontal="center"/>
    </xf>
    <xf numFmtId="9" fontId="2" fillId="0" borderId="13" xfId="0" applyNumberFormat="1" applyFont="1" applyBorder="1"/>
    <xf numFmtId="10" fontId="21" fillId="0" borderId="0" xfId="0" applyNumberFormat="1" applyFont="1" applyAlignment="1">
      <alignment horizontal="center" vertical="center"/>
    </xf>
    <xf numFmtId="10" fontId="21" fillId="0" borderId="3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6" xfId="0" applyNumberFormat="1" applyFont="1" applyBorder="1" applyAlignment="1">
      <alignment horizontal="right"/>
    </xf>
    <xf numFmtId="49" fontId="1" fillId="2" borderId="4" xfId="0" applyNumberFormat="1" applyFont="1" applyFill="1" applyBorder="1" applyAlignment="1">
      <alignment horizontal="right"/>
    </xf>
    <xf numFmtId="10" fontId="1" fillId="2" borderId="4" xfId="0" applyNumberFormat="1" applyFont="1" applyFill="1" applyBorder="1"/>
    <xf numFmtId="164" fontId="1" fillId="2" borderId="4" xfId="0" applyNumberFormat="1" applyFont="1" applyFill="1" applyBorder="1"/>
    <xf numFmtId="1" fontId="17" fillId="0" borderId="11" xfId="0" applyNumberFormat="1" applyFont="1" applyBorder="1" applyAlignment="1">
      <alignment horizontal="center" vertical="center"/>
    </xf>
    <xf numFmtId="10" fontId="8" fillId="7" borderId="4" xfId="0" applyNumberFormat="1" applyFont="1" applyFill="1" applyBorder="1"/>
    <xf numFmtId="164" fontId="8" fillId="7" borderId="4" xfId="0" applyNumberFormat="1" applyFont="1" applyFill="1" applyBorder="1"/>
    <xf numFmtId="10" fontId="8" fillId="7" borderId="26" xfId="0" applyNumberFormat="1" applyFont="1" applyFill="1" applyBorder="1"/>
    <xf numFmtId="10" fontId="6" fillId="0" borderId="0" xfId="0" applyNumberFormat="1" applyFont="1"/>
    <xf numFmtId="49" fontId="2" fillId="8" borderId="4" xfId="0" applyNumberFormat="1" applyFont="1" applyFill="1" applyBorder="1" applyAlignment="1">
      <alignment horizontal="right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0" fontId="22" fillId="0" borderId="0" xfId="0" applyNumberFormat="1" applyFont="1"/>
    <xf numFmtId="0" fontId="23" fillId="0" borderId="20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64" fontId="23" fillId="0" borderId="31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4" fillId="0" borderId="20" xfId="0" applyFont="1" applyBorder="1" applyAlignment="1">
      <alignment horizontal="center"/>
    </xf>
    <xf numFmtId="164" fontId="24" fillId="0" borderId="31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7" fillId="9" borderId="6" xfId="0" applyFont="1" applyFill="1" applyBorder="1" applyAlignment="1">
      <alignment horizontal="center" vertical="center"/>
    </xf>
    <xf numFmtId="0" fontId="8" fillId="10" borderId="0" xfId="0" applyFont="1" applyFill="1"/>
    <xf numFmtId="0" fontId="0" fillId="0" borderId="0" xfId="0" applyFont="1" applyAlignment="1"/>
    <xf numFmtId="0" fontId="8" fillId="12" borderId="6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0" fillId="0" borderId="0" xfId="0" applyFont="1" applyAlignment="1"/>
    <xf numFmtId="0" fontId="13" fillId="0" borderId="21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" xfId="0" applyFont="1" applyBorder="1" applyAlignment="1"/>
    <xf numFmtId="49" fontId="1" fillId="0" borderId="4" xfId="0" applyNumberFormat="1" applyFont="1" applyBorder="1" applyAlignment="1">
      <alignment horizontal="right"/>
    </xf>
    <xf numFmtId="0" fontId="8" fillId="6" borderId="24" xfId="0" applyFont="1" applyFill="1" applyBorder="1" applyAlignment="1">
      <alignment horizontal="center" vertical="center"/>
    </xf>
    <xf numFmtId="10" fontId="8" fillId="0" borderId="28" xfId="0" applyNumberFormat="1" applyFont="1" applyBorder="1" applyAlignment="1">
      <alignment horizontal="center" vertical="center"/>
    </xf>
    <xf numFmtId="10" fontId="8" fillId="0" borderId="40" xfId="0" applyNumberFormat="1" applyFont="1" applyBorder="1" applyAlignment="1">
      <alignment horizontal="center" vertical="center"/>
    </xf>
    <xf numFmtId="0" fontId="0" fillId="0" borderId="0" xfId="0" applyFont="1" applyAlignment="1"/>
    <xf numFmtId="0" fontId="8" fillId="0" borderId="6" xfId="0" applyFont="1" applyFill="1" applyBorder="1" applyAlignment="1">
      <alignment horizontal="center" vertical="center"/>
    </xf>
    <xf numFmtId="0" fontId="0" fillId="0" borderId="0" xfId="0" applyFont="1" applyAlignment="1"/>
    <xf numFmtId="10" fontId="8" fillId="0" borderId="29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49" fontId="9" fillId="0" borderId="0" xfId="0" applyNumberFormat="1" applyFont="1" applyAlignment="1">
      <alignment horizontal="center"/>
    </xf>
    <xf numFmtId="49" fontId="14" fillId="0" borderId="23" xfId="0" applyNumberFormat="1" applyFont="1" applyBorder="1" applyAlignment="1">
      <alignment horizontal="center" vertical="center"/>
    </xf>
    <xf numFmtId="0" fontId="0" fillId="0" borderId="0" xfId="0" applyFont="1" applyAlignment="1"/>
    <xf numFmtId="49" fontId="14" fillId="0" borderId="23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3" fillId="2" borderId="27" xfId="0" applyFont="1" applyFill="1" applyBorder="1" applyAlignment="1">
      <alignment horizontal="center"/>
    </xf>
    <xf numFmtId="0" fontId="25" fillId="0" borderId="0" xfId="0" applyFont="1" applyAlignment="1"/>
    <xf numFmtId="0" fontId="2" fillId="0" borderId="0" xfId="0" applyFont="1" applyAlignment="1"/>
    <xf numFmtId="0" fontId="2" fillId="0" borderId="7" xfId="0" applyFont="1" applyBorder="1" applyAlignment="1"/>
    <xf numFmtId="0" fontId="1" fillId="0" borderId="6" xfId="0" applyFont="1" applyBorder="1" applyAlignment="1"/>
    <xf numFmtId="49" fontId="2" fillId="5" borderId="4" xfId="0" applyNumberFormat="1" applyFont="1" applyFill="1" applyBorder="1" applyAlignment="1"/>
    <xf numFmtId="0" fontId="11" fillId="0" borderId="0" xfId="0" applyFont="1" applyAlignment="1"/>
    <xf numFmtId="49" fontId="1" fillId="0" borderId="0" xfId="0" applyNumberFormat="1" applyFont="1" applyAlignment="1"/>
    <xf numFmtId="0" fontId="1" fillId="0" borderId="0" xfId="0" applyFont="1" applyAlignment="1"/>
    <xf numFmtId="0" fontId="0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horizontal="center" vertical="center" textRotation="255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1" fontId="2" fillId="2" borderId="15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 textRotation="255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6" borderId="40" xfId="0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10" fontId="8" fillId="0" borderId="0" xfId="0" applyNumberFormat="1" applyFont="1" applyAlignment="1">
      <alignment vertical="center"/>
    </xf>
    <xf numFmtId="10" fontId="8" fillId="0" borderId="20" xfId="0" applyNumberFormat="1" applyFont="1" applyBorder="1" applyAlignment="1">
      <alignment horizontal="center" vertical="center"/>
    </xf>
    <xf numFmtId="10" fontId="8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10" fontId="8" fillId="0" borderId="13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10" fontId="8" fillId="0" borderId="31" xfId="0" applyNumberFormat="1" applyFont="1" applyBorder="1" applyAlignment="1">
      <alignment horizontal="center" vertical="center"/>
    </xf>
    <xf numFmtId="10" fontId="8" fillId="0" borderId="23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10" fontId="8" fillId="0" borderId="4" xfId="0" applyNumberFormat="1" applyFont="1" applyBorder="1"/>
    <xf numFmtId="164" fontId="8" fillId="0" borderId="4" xfId="0" applyNumberFormat="1" applyFont="1" applyBorder="1"/>
    <xf numFmtId="0" fontId="3" fillId="0" borderId="23" xfId="0" applyFont="1" applyBorder="1" applyAlignment="1"/>
    <xf numFmtId="0" fontId="14" fillId="0" borderId="34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10" fontId="8" fillId="0" borderId="12" xfId="0" applyNumberFormat="1" applyFont="1" applyBorder="1" applyAlignment="1">
      <alignment horizontal="center" vertical="center"/>
    </xf>
    <xf numFmtId="1" fontId="8" fillId="0" borderId="19" xfId="0" applyNumberFormat="1" applyFont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 vertical="center"/>
    </xf>
    <xf numFmtId="10" fontId="21" fillId="0" borderId="30" xfId="0" applyNumberFormat="1" applyFont="1" applyBorder="1" applyAlignment="1">
      <alignment horizontal="center" vertical="center"/>
    </xf>
    <xf numFmtId="10" fontId="8" fillId="0" borderId="28" xfId="0" applyNumberFormat="1" applyFont="1" applyBorder="1" applyAlignment="1">
      <alignment vertical="center"/>
    </xf>
    <xf numFmtId="164" fontId="8" fillId="0" borderId="13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3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30" xfId="0" applyNumberFormat="1" applyFont="1" applyBorder="1" applyAlignment="1">
      <alignment horizontal="center" vertical="center"/>
    </xf>
    <xf numFmtId="10" fontId="1" fillId="0" borderId="30" xfId="0" applyNumberFormat="1" applyFont="1" applyBorder="1" applyAlignment="1">
      <alignment horizontal="center" vertical="center"/>
    </xf>
    <xf numFmtId="10" fontId="1" fillId="0" borderId="28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8" fillId="0" borderId="4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Font="1" applyFill="1" applyAlignment="1"/>
    <xf numFmtId="0" fontId="13" fillId="0" borderId="6" xfId="0" applyFont="1" applyFill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13" borderId="21" xfId="0" applyFont="1" applyFill="1" applyBorder="1" applyAlignment="1">
      <alignment horizontal="center" vertical="center"/>
    </xf>
    <xf numFmtId="10" fontId="21" fillId="0" borderId="28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2" fillId="0" borderId="39" xfId="0" applyFont="1" applyBorder="1" applyAlignment="1"/>
    <xf numFmtId="0" fontId="2" fillId="2" borderId="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10" fontId="8" fillId="7" borderId="4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164" fontId="8" fillId="7" borderId="4" xfId="0" applyNumberFormat="1" applyFont="1" applyFill="1" applyBorder="1" applyAlignment="1">
      <alignment horizontal="center" vertical="center"/>
    </xf>
    <xf numFmtId="10" fontId="8" fillId="7" borderId="26" xfId="0" applyNumberFormat="1" applyFont="1" applyFill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10" fontId="8" fillId="0" borderId="6" xfId="0" applyNumberFormat="1" applyFont="1" applyFill="1" applyBorder="1" applyAlignment="1">
      <alignment horizontal="center" vertical="center"/>
    </xf>
    <xf numFmtId="10" fontId="8" fillId="0" borderId="27" xfId="0" applyNumberFormat="1" applyFont="1" applyFill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0" fontId="0" fillId="0" borderId="0" xfId="0" applyFont="1" applyAlignment="1"/>
    <xf numFmtId="10" fontId="8" fillId="0" borderId="27" xfId="0" applyNumberFormat="1" applyFont="1" applyFill="1" applyBorder="1" applyAlignment="1">
      <alignment horizontal="center"/>
    </xf>
    <xf numFmtId="0" fontId="0" fillId="0" borderId="0" xfId="0" applyFont="1" applyAlignment="1"/>
    <xf numFmtId="10" fontId="8" fillId="0" borderId="28" xfId="0" applyNumberFormat="1" applyFont="1" applyFill="1" applyBorder="1" applyAlignment="1">
      <alignment horizontal="center" vertical="center"/>
    </xf>
    <xf numFmtId="10" fontId="8" fillId="0" borderId="21" xfId="0" applyNumberFormat="1" applyFont="1" applyFill="1" applyBorder="1" applyAlignment="1">
      <alignment horizontal="center" vertical="center"/>
    </xf>
    <xf numFmtId="10" fontId="8" fillId="0" borderId="40" xfId="0" applyNumberFormat="1" applyFont="1" applyFill="1" applyBorder="1" applyAlignment="1">
      <alignment horizontal="center" vertical="center"/>
    </xf>
    <xf numFmtId="10" fontId="8" fillId="0" borderId="21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/>
    </xf>
    <xf numFmtId="164" fontId="8" fillId="0" borderId="34" xfId="0" applyNumberFormat="1" applyFont="1" applyBorder="1" applyAlignment="1">
      <alignment horizontal="center"/>
    </xf>
    <xf numFmtId="10" fontId="2" fillId="0" borderId="44" xfId="0" applyNumberFormat="1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10" fontId="2" fillId="0" borderId="46" xfId="0" applyNumberFormat="1" applyFont="1" applyBorder="1" applyAlignment="1">
      <alignment horizontal="center"/>
    </xf>
    <xf numFmtId="164" fontId="8" fillId="0" borderId="47" xfId="0" applyNumberFormat="1" applyFont="1" applyBorder="1" applyAlignment="1">
      <alignment horizontal="center" vertical="center"/>
    </xf>
    <xf numFmtId="1" fontId="2" fillId="0" borderId="21" xfId="0" applyNumberFormat="1" applyFont="1" applyBorder="1" applyAlignment="1">
      <alignment horizontal="center" vertical="center" wrapText="1"/>
    </xf>
    <xf numFmtId="0" fontId="3" fillId="0" borderId="27" xfId="0" applyFont="1" applyBorder="1"/>
    <xf numFmtId="10" fontId="2" fillId="0" borderId="21" xfId="0" applyNumberFormat="1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0" fontId="15" fillId="0" borderId="21" xfId="0" applyFont="1" applyBorder="1" applyAlignment="1">
      <alignment horizontal="center" vertical="center"/>
    </xf>
    <xf numFmtId="0" fontId="3" fillId="0" borderId="27" xfId="0" applyFont="1" applyBorder="1" applyAlignment="1"/>
    <xf numFmtId="0" fontId="15" fillId="0" borderId="19" xfId="0" applyFont="1" applyBorder="1" applyAlignment="1">
      <alignment horizontal="center" vertical="center"/>
    </xf>
    <xf numFmtId="0" fontId="3" fillId="0" borderId="11" xfId="0" applyFont="1" applyBorder="1"/>
    <xf numFmtId="0" fontId="3" fillId="0" borderId="16" xfId="0" applyFont="1" applyBorder="1"/>
    <xf numFmtId="0" fontId="0" fillId="0" borderId="40" xfId="0" applyFont="1" applyBorder="1" applyAlignment="1">
      <alignment horizontal="center"/>
    </xf>
    <xf numFmtId="0" fontId="16" fillId="2" borderId="21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0" xfId="0" applyFont="1" applyAlignment="1">
      <alignment horizontal="center" textRotation="255" wrapText="1"/>
    </xf>
    <xf numFmtId="0" fontId="0" fillId="0" borderId="0" xfId="0" applyFont="1" applyAlignment="1"/>
    <xf numFmtId="9" fontId="2" fillId="0" borderId="13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2" fillId="0" borderId="5" xfId="0" applyFont="1" applyBorder="1" applyAlignment="1">
      <alignment horizontal="center"/>
    </xf>
    <xf numFmtId="0" fontId="3" fillId="0" borderId="5" xfId="0" applyFont="1" applyBorder="1"/>
    <xf numFmtId="0" fontId="4" fillId="0" borderId="0" xfId="0" applyFont="1" applyAlignment="1">
      <alignment horizontal="center" textRotation="255"/>
    </xf>
    <xf numFmtId="10" fontId="2" fillId="0" borderId="13" xfId="0" applyNumberFormat="1" applyFont="1" applyBorder="1" applyAlignment="1">
      <alignment horizontal="center" wrapText="1"/>
    </xf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4" fillId="0" borderId="18" xfId="0" applyFont="1" applyBorder="1" applyAlignment="1">
      <alignment horizontal="center" textRotation="255" wrapText="1"/>
    </xf>
    <xf numFmtId="0" fontId="4" fillId="0" borderId="0" xfId="0" applyFont="1" applyAlignment="1">
      <alignment horizontal="center" textRotation="255" wrapText="1"/>
    </xf>
    <xf numFmtId="0" fontId="2" fillId="0" borderId="22" xfId="0" applyFont="1" applyBorder="1" applyAlignment="1">
      <alignment horizontal="center"/>
    </xf>
    <xf numFmtId="0" fontId="3" fillId="0" borderId="23" xfId="0" applyFont="1" applyBorder="1"/>
    <xf numFmtId="0" fontId="16" fillId="2" borderId="30" xfId="0" applyFont="1" applyFill="1" applyBorder="1" applyAlignment="1">
      <alignment horizontal="center" vertical="center" wrapText="1"/>
    </xf>
    <xf numFmtId="0" fontId="1" fillId="0" borderId="40" xfId="0" applyFont="1" applyBorder="1" applyAlignment="1">
      <alignment horizontal="center"/>
    </xf>
    <xf numFmtId="10" fontId="2" fillId="0" borderId="27" xfId="0" applyNumberFormat="1" applyFont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/>
    </xf>
    <xf numFmtId="0" fontId="3" fillId="0" borderId="33" xfId="0" applyFont="1" applyBorder="1"/>
    <xf numFmtId="0" fontId="3" fillId="0" borderId="34" xfId="0" applyFont="1" applyBorder="1"/>
    <xf numFmtId="0" fontId="15" fillId="0" borderId="21" xfId="0" applyFont="1" applyBorder="1" applyAlignment="1">
      <alignment horizontal="center" vertical="center" wrapText="1"/>
    </xf>
    <xf numFmtId="0" fontId="3" fillId="0" borderId="12" xfId="0" applyFont="1" applyBorder="1"/>
    <xf numFmtId="0" fontId="3" fillId="0" borderId="38" xfId="0" applyFont="1" applyBorder="1"/>
    <xf numFmtId="0" fontId="15" fillId="0" borderId="37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/>
    </xf>
    <xf numFmtId="10" fontId="16" fillId="2" borderId="21" xfId="0" applyNumberFormat="1" applyFont="1" applyFill="1" applyBorder="1" applyAlignment="1">
      <alignment horizontal="center" vertical="center" wrapText="1"/>
    </xf>
    <xf numFmtId="0" fontId="14" fillId="0" borderId="34" xfId="0" applyFont="1" applyBorder="1" applyAlignment="1">
      <alignment horizontal="center"/>
    </xf>
    <xf numFmtId="0" fontId="3" fillId="0" borderId="4" xfId="0" applyFont="1" applyBorder="1"/>
    <xf numFmtId="0" fontId="27" fillId="0" borderId="2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es-MX" sz="1600" b="1" i="0">
                <a:solidFill>
                  <a:srgbClr val="000000"/>
                </a:solidFill>
                <a:latin typeface="+mn-lt"/>
              </a:rPr>
              <a:t>Eficiencia Terminal  Administración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Administración!$AG$20:$AG$31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Administración!$AH$20:$AH$31</c:f>
              <c:numCache>
                <c:formatCode>0.00%</c:formatCode>
                <c:ptCount val="12"/>
                <c:pt idx="0">
                  <c:v>0.80769230769230771</c:v>
                </c:pt>
                <c:pt idx="1">
                  <c:v>0.6</c:v>
                </c:pt>
                <c:pt idx="2">
                  <c:v>0.4</c:v>
                </c:pt>
                <c:pt idx="3">
                  <c:v>0.54878048780487809</c:v>
                </c:pt>
                <c:pt idx="4">
                  <c:v>0.48863636363636365</c:v>
                </c:pt>
                <c:pt idx="5">
                  <c:v>0.65662650602409633</c:v>
                </c:pt>
                <c:pt idx="6">
                  <c:v>0.54929577464788737</c:v>
                </c:pt>
                <c:pt idx="7">
                  <c:v>0.625</c:v>
                </c:pt>
                <c:pt idx="8">
                  <c:v>0.48</c:v>
                </c:pt>
                <c:pt idx="9">
                  <c:v>0.67721518987341767</c:v>
                </c:pt>
                <c:pt idx="10" formatCode="0%">
                  <c:v>0.65957446808510634</c:v>
                </c:pt>
                <c:pt idx="11">
                  <c:v>0.74534161490683226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01-4A90-89F4-EBC10F6B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4565565"/>
        <c:axId val="1710384925"/>
      </c:lineChart>
      <c:catAx>
        <c:axId val="1974565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0384925"/>
        <c:crosses val="autoZero"/>
        <c:auto val="1"/>
        <c:lblAlgn val="ctr"/>
        <c:lblOffset val="100"/>
        <c:noMultiLvlLbl val="1"/>
      </c:catAx>
      <c:valAx>
        <c:axId val="171038492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74565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Comercio Exterior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'Com. Exterior'!$T$20:$T$30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'Com. Exterior'!$U$20:$U$30</c:f>
              <c:numCache>
                <c:formatCode>0.00%</c:formatCode>
                <c:ptCount val="11"/>
                <c:pt idx="0">
                  <c:v>0.55319148936170215</c:v>
                </c:pt>
                <c:pt idx="1">
                  <c:v>0.49382716049382713</c:v>
                </c:pt>
                <c:pt idx="2">
                  <c:v>0.28000000000000003</c:v>
                </c:pt>
                <c:pt idx="3">
                  <c:v>0.38181818181818183</c:v>
                </c:pt>
                <c:pt idx="4">
                  <c:v>0.48421052631578948</c:v>
                </c:pt>
                <c:pt idx="5">
                  <c:v>0.47580645161290325</c:v>
                </c:pt>
                <c:pt idx="6">
                  <c:v>0.2857142857142857</c:v>
                </c:pt>
                <c:pt idx="7">
                  <c:v>0.44642857142857145</c:v>
                </c:pt>
                <c:pt idx="8">
                  <c:v>0.53703703703703709</c:v>
                </c:pt>
                <c:pt idx="9">
                  <c:v>0.55140186915887845</c:v>
                </c:pt>
                <c:pt idx="10">
                  <c:v>0.30612244897959184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EE-4FC2-8CF3-77EC81BD9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9306425"/>
        <c:axId val="749908702"/>
      </c:barChart>
      <c:catAx>
        <c:axId val="14493064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49908702"/>
        <c:crosses val="autoZero"/>
        <c:auto val="1"/>
        <c:lblAlgn val="ctr"/>
        <c:lblOffset val="100"/>
        <c:noMultiLvlLbl val="1"/>
      </c:catAx>
      <c:valAx>
        <c:axId val="74990870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4930642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Comercio Exterior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'Com. Exterior'!$T$51:$T$65</c:f>
              <c:strCache>
                <c:ptCount val="1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11">
                  <c:v>0002</c:v>
                </c:pt>
                <c:pt idx="12">
                  <c:v>0101</c:v>
                </c:pt>
                <c:pt idx="13">
                  <c:v>0102</c:v>
                </c:pt>
                <c:pt idx="14">
                  <c:v>0201</c:v>
                </c:pt>
              </c:strCache>
            </c:strRef>
          </c:cat>
          <c:val>
            <c:numRef>
              <c:f>'Com. Exterior'!$U$51:$U$65</c:f>
              <c:numCache>
                <c:formatCode>0%</c:formatCode>
                <c:ptCount val="15"/>
                <c:pt idx="0">
                  <c:v>0.72340425531914898</c:v>
                </c:pt>
                <c:pt idx="1">
                  <c:v>0.60493827160493829</c:v>
                </c:pt>
                <c:pt idx="2">
                  <c:v>0.38</c:v>
                </c:pt>
                <c:pt idx="3">
                  <c:v>0.60909090909090913</c:v>
                </c:pt>
                <c:pt idx="4">
                  <c:v>0.60909090909090913</c:v>
                </c:pt>
                <c:pt idx="5" formatCode="0.00%">
                  <c:v>0.61290322580645162</c:v>
                </c:pt>
                <c:pt idx="6" formatCode="0.00%">
                  <c:v>0.50793650793650791</c:v>
                </c:pt>
                <c:pt idx="11" formatCode="0.00%">
                  <c:v>0.5714285714285714</c:v>
                </c:pt>
                <c:pt idx="12" formatCode="0.00%">
                  <c:v>0.64814814814814814</c:v>
                </c:pt>
                <c:pt idx="13" formatCode="0.00%">
                  <c:v>0.63551401869158874</c:v>
                </c:pt>
                <c:pt idx="14" formatCode="0.00%">
                  <c:v>0.60204081632653061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F49-4B7C-AF64-910287C66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5249269"/>
        <c:axId val="1855030661"/>
      </c:barChart>
      <c:catAx>
        <c:axId val="7852492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55030661"/>
        <c:crosses val="autoZero"/>
        <c:auto val="1"/>
        <c:lblAlgn val="ctr"/>
        <c:lblOffset val="100"/>
        <c:noMultiLvlLbl val="1"/>
      </c:catAx>
      <c:valAx>
        <c:axId val="1855030661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8524926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COMERCIO EXTERIOR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'Com. Exterior'!$T$88:$T$98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'Com. Exterior'!$U$88:$U$98</c:f>
              <c:numCache>
                <c:formatCode>0.00%</c:formatCode>
                <c:ptCount val="11"/>
                <c:pt idx="0">
                  <c:v>0.17021276595744683</c:v>
                </c:pt>
                <c:pt idx="1">
                  <c:v>9.9999999999999978E-2</c:v>
                </c:pt>
                <c:pt idx="2">
                  <c:v>9.9999999999999978E-2</c:v>
                </c:pt>
                <c:pt idx="3">
                  <c:v>0.22727272727272729</c:v>
                </c:pt>
                <c:pt idx="4">
                  <c:v>4.2105263157894701E-2</c:v>
                </c:pt>
                <c:pt idx="5">
                  <c:v>0.13709677419354838</c:v>
                </c:pt>
                <c:pt idx="6">
                  <c:v>0.22222222222222221</c:v>
                </c:pt>
                <c:pt idx="7">
                  <c:v>0.12499999999999994</c:v>
                </c:pt>
                <c:pt idx="8">
                  <c:v>0.11111111111111105</c:v>
                </c:pt>
                <c:pt idx="9">
                  <c:v>8.411214953271029E-2</c:v>
                </c:pt>
                <c:pt idx="10">
                  <c:v>0.29591836734693877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804-4365-8949-C5DAF070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383714"/>
        <c:axId val="630297090"/>
      </c:barChart>
      <c:catAx>
        <c:axId val="3533837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30297090"/>
        <c:crosses val="autoZero"/>
        <c:auto val="1"/>
        <c:lblAlgn val="ctr"/>
        <c:lblOffset val="100"/>
        <c:noMultiLvlLbl val="1"/>
      </c:catAx>
      <c:valAx>
        <c:axId val="630297090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5338371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500" b="1" i="0">
                <a:solidFill>
                  <a:srgbClr val="000000"/>
                </a:solidFill>
                <a:latin typeface="+mn-lt"/>
              </a:defRPr>
            </a:pPr>
            <a:r>
              <a:rPr lang="es-MX" sz="1500" b="1" i="0">
                <a:solidFill>
                  <a:srgbClr val="000000"/>
                </a:solidFill>
                <a:latin typeface="+mn-lt"/>
              </a:rPr>
              <a:t>Eficiencia de Egreso  Administración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Administración!$AG$53:$AG$64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Administración!$AH$53:$AH$64</c:f>
              <c:numCache>
                <c:formatCode>0%</c:formatCode>
                <c:ptCount val="12"/>
                <c:pt idx="0">
                  <c:v>0.98076923076923073</c:v>
                </c:pt>
                <c:pt idx="1">
                  <c:v>1.2866666666666666</c:v>
                </c:pt>
                <c:pt idx="2">
                  <c:v>0.98</c:v>
                </c:pt>
                <c:pt idx="3">
                  <c:v>1.2317073170731707</c:v>
                </c:pt>
                <c:pt idx="4">
                  <c:v>0.59090909090909094</c:v>
                </c:pt>
                <c:pt idx="5" formatCode="0.00%">
                  <c:v>0.8493975903614458</c:v>
                </c:pt>
                <c:pt idx="6" formatCode="0.00%">
                  <c:v>0.76056338028169013</c:v>
                </c:pt>
                <c:pt idx="7" formatCode="0.00%">
                  <c:v>0.73809523809523814</c:v>
                </c:pt>
                <c:pt idx="8" formatCode="0.00%">
                  <c:v>0.57999999999999996</c:v>
                </c:pt>
                <c:pt idx="9" formatCode="0.00%">
                  <c:v>0.67721518987341767</c:v>
                </c:pt>
                <c:pt idx="10" formatCode="0.00%">
                  <c:v>0.80851063829787229</c:v>
                </c:pt>
                <c:pt idx="11" formatCode="0.00%">
                  <c:v>0.83850931677018636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3C7-4FEE-8227-D8BEBBAD9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0106"/>
        <c:axId val="1165917314"/>
      </c:barChart>
      <c:catAx>
        <c:axId val="108301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65917314"/>
        <c:crosses val="autoZero"/>
        <c:auto val="1"/>
        <c:lblAlgn val="ctr"/>
        <c:lblOffset val="100"/>
        <c:noMultiLvlLbl val="1"/>
      </c:catAx>
      <c:valAx>
        <c:axId val="116591731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83010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500" b="1" i="0">
                <a:solidFill>
                  <a:srgbClr val="000000"/>
                </a:solidFill>
                <a:latin typeface="+mn-lt"/>
              </a:defRPr>
            </a:pPr>
            <a:r>
              <a:rPr lang="es-MX" sz="1500" b="1" i="0">
                <a:solidFill>
                  <a:srgbClr val="000000"/>
                </a:solidFill>
                <a:latin typeface="+mn-lt"/>
              </a:rPr>
              <a:t>Rezago Educativo Administración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Administración!$AG$91:$AG$102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Administración!$AH$91:$AH$102</c:f>
              <c:numCache>
                <c:formatCode>0.00%</c:formatCode>
                <c:ptCount val="12"/>
                <c:pt idx="0">
                  <c:v>0.17307692307692302</c:v>
                </c:pt>
                <c:pt idx="1">
                  <c:v>0.68666666666666665</c:v>
                </c:pt>
                <c:pt idx="2">
                  <c:v>0.57999999999999996</c:v>
                </c:pt>
                <c:pt idx="3">
                  <c:v>0.68292682926829262</c:v>
                </c:pt>
                <c:pt idx="4">
                  <c:v>0.10227272727272729</c:v>
                </c:pt>
                <c:pt idx="5">
                  <c:v>0.19277108433734946</c:v>
                </c:pt>
                <c:pt idx="6">
                  <c:v>0.21126760563380276</c:v>
                </c:pt>
                <c:pt idx="7">
                  <c:v>0.11309523809523814</c:v>
                </c:pt>
                <c:pt idx="8">
                  <c:v>9.9999999999999978E-2</c:v>
                </c:pt>
                <c:pt idx="9">
                  <c:v>0</c:v>
                </c:pt>
                <c:pt idx="10">
                  <c:v>0.14893617021276595</c:v>
                </c:pt>
                <c:pt idx="11">
                  <c:v>9.3167701863354102E-2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398-4165-8078-302FBA54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1946260"/>
        <c:axId val="1663397425"/>
      </c:barChart>
      <c:catAx>
        <c:axId val="18219462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63397425"/>
        <c:crosses val="autoZero"/>
        <c:auto val="1"/>
        <c:lblAlgn val="ctr"/>
        <c:lblOffset val="100"/>
        <c:noMultiLvlLbl val="1"/>
      </c:catAx>
      <c:valAx>
        <c:axId val="166339742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2194626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Contabilidad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Contaduría!$Z$20:$Z$30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Contaduría!$AA$20:$AA$30</c:f>
              <c:numCache>
                <c:formatCode>0.00%</c:formatCode>
                <c:ptCount val="11"/>
                <c:pt idx="0">
                  <c:v>0.58823529411764708</c:v>
                </c:pt>
                <c:pt idx="1">
                  <c:v>0.73619631901840488</c:v>
                </c:pt>
                <c:pt idx="2">
                  <c:v>0.63</c:v>
                </c:pt>
                <c:pt idx="3">
                  <c:v>0.55135135135135138</c:v>
                </c:pt>
                <c:pt idx="4">
                  <c:v>0.65</c:v>
                </c:pt>
                <c:pt idx="5">
                  <c:v>0.62264150943396224</c:v>
                </c:pt>
                <c:pt idx="6">
                  <c:v>0.60162601626016265</c:v>
                </c:pt>
                <c:pt idx="7">
                  <c:v>0.68072289156626509</c:v>
                </c:pt>
                <c:pt idx="8">
                  <c:v>0.6470588235294118</c:v>
                </c:pt>
                <c:pt idx="9">
                  <c:v>0.78881987577639756</c:v>
                </c:pt>
                <c:pt idx="10">
                  <c:v>0.64383561643835618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CC-4D3E-829F-AB2309BD8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424170"/>
        <c:axId val="1690204698"/>
      </c:lineChart>
      <c:catAx>
        <c:axId val="15214241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90204698"/>
        <c:crosses val="autoZero"/>
        <c:auto val="1"/>
        <c:lblAlgn val="ctr"/>
        <c:lblOffset val="100"/>
        <c:noMultiLvlLbl val="1"/>
      </c:catAx>
      <c:valAx>
        <c:axId val="16902046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2142417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Contabilidad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Contaduría!$Z$53:$Z$63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Contaduría!$AA$53:$AA$63</c:f>
              <c:numCache>
                <c:formatCode>0%</c:formatCode>
                <c:ptCount val="11"/>
                <c:pt idx="0">
                  <c:v>0.73529411764705888</c:v>
                </c:pt>
                <c:pt idx="1">
                  <c:v>0.80368098159509205</c:v>
                </c:pt>
                <c:pt idx="2">
                  <c:v>0.75</c:v>
                </c:pt>
                <c:pt idx="3">
                  <c:v>0.7567567567567568</c:v>
                </c:pt>
                <c:pt idx="4">
                  <c:v>0.77</c:v>
                </c:pt>
                <c:pt idx="5">
                  <c:v>0.77987421383647804</c:v>
                </c:pt>
                <c:pt idx="6" formatCode="0.00%">
                  <c:v>0.70731707317073167</c:v>
                </c:pt>
                <c:pt idx="7" formatCode="0.00%">
                  <c:v>0.76506024096385539</c:v>
                </c:pt>
                <c:pt idx="8" formatCode="0.00%">
                  <c:v>0.6470588235294118</c:v>
                </c:pt>
                <c:pt idx="9" formatCode="0.00%">
                  <c:v>0.78881987577639756</c:v>
                </c:pt>
                <c:pt idx="10" formatCode="0.00%">
                  <c:v>0.77397260273972601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294-45B4-AC73-ACC112DD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5022565"/>
        <c:axId val="326353398"/>
      </c:barChart>
      <c:catAx>
        <c:axId val="1445022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26353398"/>
        <c:crosses val="autoZero"/>
        <c:auto val="1"/>
        <c:lblAlgn val="ctr"/>
        <c:lblOffset val="100"/>
        <c:noMultiLvlLbl val="1"/>
      </c:catAx>
      <c:valAx>
        <c:axId val="326353398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45022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Contabilidad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Contaduría!$Z$84:$Z$94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Contaduría!$AA$84:$AA$94</c:f>
              <c:numCache>
                <c:formatCode>0.00%</c:formatCode>
                <c:ptCount val="11"/>
                <c:pt idx="0">
                  <c:v>0.1470588235294118</c:v>
                </c:pt>
                <c:pt idx="1">
                  <c:v>6.7484662576687171E-2</c:v>
                </c:pt>
                <c:pt idx="2">
                  <c:v>0.12</c:v>
                </c:pt>
                <c:pt idx="3">
                  <c:v>0.20540540540540542</c:v>
                </c:pt>
                <c:pt idx="4">
                  <c:v>0.12</c:v>
                </c:pt>
                <c:pt idx="5">
                  <c:v>0.1572327044025158</c:v>
                </c:pt>
                <c:pt idx="6">
                  <c:v>0.10569105691056901</c:v>
                </c:pt>
                <c:pt idx="7">
                  <c:v>8.43373493975903E-2</c:v>
                </c:pt>
                <c:pt idx="8">
                  <c:v>0</c:v>
                </c:pt>
                <c:pt idx="9">
                  <c:v>0</c:v>
                </c:pt>
                <c:pt idx="10">
                  <c:v>0.13013698630136983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417-42C5-A04C-D75AAFE30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8396356"/>
        <c:axId val="565928365"/>
      </c:barChart>
      <c:catAx>
        <c:axId val="4783963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65928365"/>
        <c:crosses val="autoZero"/>
        <c:auto val="1"/>
        <c:lblAlgn val="ctr"/>
        <c:lblOffset val="100"/>
        <c:noMultiLvlLbl val="1"/>
      </c:catAx>
      <c:valAx>
        <c:axId val="56592836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47839635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Economía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Economia!$AE$20:$AE$30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Economia!$AF$20:$AF$30</c:f>
              <c:numCache>
                <c:formatCode>0.00%</c:formatCode>
                <c:ptCount val="11"/>
                <c:pt idx="0">
                  <c:v>0.375</c:v>
                </c:pt>
                <c:pt idx="1">
                  <c:v>0.5</c:v>
                </c:pt>
                <c:pt idx="2">
                  <c:v>0.22222222222222221</c:v>
                </c:pt>
                <c:pt idx="3">
                  <c:v>0.39130434782608697</c:v>
                </c:pt>
                <c:pt idx="4">
                  <c:v>0</c:v>
                </c:pt>
                <c:pt idx="5">
                  <c:v>7.2727272727272724E-2</c:v>
                </c:pt>
                <c:pt idx="6">
                  <c:v>0.43902439024390244</c:v>
                </c:pt>
                <c:pt idx="7">
                  <c:v>0.47169811320754718</c:v>
                </c:pt>
                <c:pt idx="8">
                  <c:v>0.76595744680851063</c:v>
                </c:pt>
                <c:pt idx="9">
                  <c:v>0.62745098039215685</c:v>
                </c:pt>
                <c:pt idx="10">
                  <c:v>0.22727272727272727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3B2-4EC1-AE7C-75A4643B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3882559"/>
        <c:axId val="807324428"/>
      </c:barChart>
      <c:catAx>
        <c:axId val="19538825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07324428"/>
        <c:crosses val="autoZero"/>
        <c:auto val="1"/>
        <c:lblAlgn val="ctr"/>
        <c:lblOffset val="100"/>
        <c:noMultiLvlLbl val="1"/>
      </c:catAx>
      <c:valAx>
        <c:axId val="807324428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5388255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Economía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Economia!$AE$50:$AE$60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Economia!$AF$50:$AF$60</c:f>
              <c:numCache>
                <c:formatCode>0%</c:formatCode>
                <c:ptCount val="11"/>
                <c:pt idx="0">
                  <c:v>0.875</c:v>
                </c:pt>
                <c:pt idx="1">
                  <c:v>1</c:v>
                </c:pt>
                <c:pt idx="2">
                  <c:v>0.44444444444444442</c:v>
                </c:pt>
                <c:pt idx="3">
                  <c:v>0.56521739130434778</c:v>
                </c:pt>
                <c:pt idx="4">
                  <c:v>0.19047619047619047</c:v>
                </c:pt>
                <c:pt idx="5" formatCode="0.00%">
                  <c:v>0.61818181818181817</c:v>
                </c:pt>
                <c:pt idx="6" formatCode="0.00%">
                  <c:v>0.56097560975609762</c:v>
                </c:pt>
                <c:pt idx="7" formatCode="0.00%">
                  <c:v>0.49056603773584906</c:v>
                </c:pt>
                <c:pt idx="8" formatCode="0.00%">
                  <c:v>0.82978723404255317</c:v>
                </c:pt>
                <c:pt idx="9" formatCode="0.00%">
                  <c:v>0.92156862745098034</c:v>
                </c:pt>
                <c:pt idx="10" formatCode="0.00%">
                  <c:v>0.25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5BE-458C-83CA-EEA9DAE85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509609"/>
        <c:axId val="1330452584"/>
      </c:barChart>
      <c:catAx>
        <c:axId val="8035096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30452584"/>
        <c:crosses val="autoZero"/>
        <c:auto val="1"/>
        <c:lblAlgn val="ctr"/>
        <c:lblOffset val="100"/>
        <c:noMultiLvlLbl val="1"/>
      </c:catAx>
      <c:valAx>
        <c:axId val="133045258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035096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Economía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Economia!$AE$81:$AE$91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Economia!$AF$81:$AF$91</c:f>
              <c:numCache>
                <c:formatCode>0.00%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0.22222222222222221</c:v>
                </c:pt>
                <c:pt idx="3">
                  <c:v>0.17391304347826081</c:v>
                </c:pt>
                <c:pt idx="4">
                  <c:v>0.19047619047619047</c:v>
                </c:pt>
                <c:pt idx="5">
                  <c:v>0.54545454545454541</c:v>
                </c:pt>
                <c:pt idx="6">
                  <c:v>0.12195121951219517</c:v>
                </c:pt>
                <c:pt idx="7">
                  <c:v>1.8867924528301883E-2</c:v>
                </c:pt>
                <c:pt idx="8">
                  <c:v>6.3829787234042534E-2</c:v>
                </c:pt>
                <c:pt idx="9">
                  <c:v>0.29411764705882348</c:v>
                </c:pt>
                <c:pt idx="10">
                  <c:v>2.2727272727272735E-2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FC2-4DC4-B663-AED5BEF2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3859055"/>
        <c:axId val="406766484"/>
      </c:barChart>
      <c:catAx>
        <c:axId val="1263859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406766484"/>
        <c:crosses val="autoZero"/>
        <c:auto val="1"/>
        <c:lblAlgn val="ctr"/>
        <c:lblOffset val="100"/>
        <c:noMultiLvlLbl val="1"/>
      </c:catAx>
      <c:valAx>
        <c:axId val="406766484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385905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304800</xdr:colOff>
      <xdr:row>27</xdr:row>
      <xdr:rowOff>19050</xdr:rowOff>
    </xdr:from>
    <xdr:ext cx="6286500" cy="4267200"/>
    <xdr:graphicFrame macro="">
      <xdr:nvGraphicFramePr>
        <xdr:cNvPr id="1485293142" name="Chart 1" descr="Chart 0">
          <a:extLst>
            <a:ext uri="{FF2B5EF4-FFF2-40B4-BE49-F238E27FC236}">
              <a16:creationId xmlns:a16="http://schemas.microsoft.com/office/drawing/2014/main" id="{00000000-0008-0000-0000-000056C687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34</xdr:col>
      <xdr:colOff>276225</xdr:colOff>
      <xdr:row>55</xdr:row>
      <xdr:rowOff>76200</xdr:rowOff>
    </xdr:from>
    <xdr:ext cx="6010275" cy="4581525"/>
    <xdr:graphicFrame macro="">
      <xdr:nvGraphicFramePr>
        <xdr:cNvPr id="1975504637" name="Chart 2" descr="Chart 1">
          <a:extLst>
            <a:ext uri="{FF2B5EF4-FFF2-40B4-BE49-F238E27FC236}">
              <a16:creationId xmlns:a16="http://schemas.microsoft.com/office/drawing/2014/main" id="{00000000-0008-0000-0000-0000FDCEBF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35</xdr:col>
      <xdr:colOff>47625</xdr:colOff>
      <xdr:row>90</xdr:row>
      <xdr:rowOff>38100</xdr:rowOff>
    </xdr:from>
    <xdr:ext cx="5829300" cy="4638675"/>
    <xdr:graphicFrame macro="">
      <xdr:nvGraphicFramePr>
        <xdr:cNvPr id="43852293" name="Chart 3" descr="Chart 2">
          <a:extLst>
            <a:ext uri="{FF2B5EF4-FFF2-40B4-BE49-F238E27FC236}">
              <a16:creationId xmlns:a16="http://schemas.microsoft.com/office/drawing/2014/main" id="{00000000-0008-0000-0000-000005229D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29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04B1FB-1277-41AE-BA50-A3A54BE67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629971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78A7AA-1079-40A2-8D09-B03A73F73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629971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952C6D-2ABE-4309-AB7A-F34FD70D7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401371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D0CB7C-FA3F-4EA7-999D-18EBE04A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304800</xdr:colOff>
      <xdr:row>18</xdr:row>
      <xdr:rowOff>95250</xdr:rowOff>
    </xdr:from>
    <xdr:ext cx="5143500" cy="4562475"/>
    <xdr:graphicFrame macro="">
      <xdr:nvGraphicFramePr>
        <xdr:cNvPr id="762862224" name="Chart 4" descr="Chart 0">
          <a:extLst>
            <a:ext uri="{FF2B5EF4-FFF2-40B4-BE49-F238E27FC236}">
              <a16:creationId xmlns:a16="http://schemas.microsoft.com/office/drawing/2014/main" id="{00000000-0008-0000-0100-0000905A78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27</xdr:col>
      <xdr:colOff>409575</xdr:colOff>
      <xdr:row>55</xdr:row>
      <xdr:rowOff>38100</xdr:rowOff>
    </xdr:from>
    <xdr:ext cx="4686300" cy="4543425"/>
    <xdr:graphicFrame macro="">
      <xdr:nvGraphicFramePr>
        <xdr:cNvPr id="892209080" name="Chart 5" descr="Chart 1">
          <a:extLst>
            <a:ext uri="{FF2B5EF4-FFF2-40B4-BE49-F238E27FC236}">
              <a16:creationId xmlns:a16="http://schemas.microsoft.com/office/drawing/2014/main" id="{00000000-0008-0000-0100-0000B8072E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26</xdr:col>
      <xdr:colOff>104775</xdr:colOff>
      <xdr:row>94</xdr:row>
      <xdr:rowOff>180975</xdr:rowOff>
    </xdr:from>
    <xdr:ext cx="4514850" cy="4886325"/>
    <xdr:graphicFrame macro="">
      <xdr:nvGraphicFramePr>
        <xdr:cNvPr id="773930763" name="Chart 6" descr="Chart 2">
          <a:extLst>
            <a:ext uri="{FF2B5EF4-FFF2-40B4-BE49-F238E27FC236}">
              <a16:creationId xmlns:a16="http://schemas.microsoft.com/office/drawing/2014/main" id="{00000000-0008-0000-0100-00000B3F2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22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3948280-050B-44EF-92C0-0A741EFF9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171450</xdr:colOff>
      <xdr:row>27</xdr:row>
      <xdr:rowOff>123825</xdr:rowOff>
    </xdr:from>
    <xdr:ext cx="4676775" cy="4686300"/>
    <xdr:graphicFrame macro="">
      <xdr:nvGraphicFramePr>
        <xdr:cNvPr id="2092026167" name="Chart 7" descr="Chart 0">
          <a:extLst>
            <a:ext uri="{FF2B5EF4-FFF2-40B4-BE49-F238E27FC236}">
              <a16:creationId xmlns:a16="http://schemas.microsoft.com/office/drawing/2014/main" id="{00000000-0008-0000-0200-000037C9B1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32</xdr:col>
      <xdr:colOff>28575</xdr:colOff>
      <xdr:row>54</xdr:row>
      <xdr:rowOff>57150</xdr:rowOff>
    </xdr:from>
    <xdr:ext cx="4686300" cy="4686300"/>
    <xdr:graphicFrame macro="">
      <xdr:nvGraphicFramePr>
        <xdr:cNvPr id="1231483023" name="Chart 8" descr="Chart 1">
          <a:extLst>
            <a:ext uri="{FF2B5EF4-FFF2-40B4-BE49-F238E27FC236}">
              <a16:creationId xmlns:a16="http://schemas.microsoft.com/office/drawing/2014/main" id="{00000000-0008-0000-0200-00008FF06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31</xdr:col>
      <xdr:colOff>95250</xdr:colOff>
      <xdr:row>91</xdr:row>
      <xdr:rowOff>180975</xdr:rowOff>
    </xdr:from>
    <xdr:ext cx="4686300" cy="4876800"/>
    <xdr:graphicFrame macro="">
      <xdr:nvGraphicFramePr>
        <xdr:cNvPr id="321959603" name="Chart 9" descr="Chart 2">
          <a:extLst>
            <a:ext uri="{FF2B5EF4-FFF2-40B4-BE49-F238E27FC236}">
              <a16:creationId xmlns:a16="http://schemas.microsoft.com/office/drawing/2014/main" id="{00000000-0008-0000-0200-0000B3B630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26</xdr:col>
      <xdr:colOff>515671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EF66C7-3971-444B-A13E-41A11FFB6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30</xdr:row>
      <xdr:rowOff>47625</xdr:rowOff>
    </xdr:from>
    <xdr:ext cx="4429125" cy="3562350"/>
    <xdr:graphicFrame macro="">
      <xdr:nvGraphicFramePr>
        <xdr:cNvPr id="1694947342" name="Chart 10" descr="Chart 0">
          <a:extLst>
            <a:ext uri="{FF2B5EF4-FFF2-40B4-BE49-F238E27FC236}">
              <a16:creationId xmlns:a16="http://schemas.microsoft.com/office/drawing/2014/main" id="{00000000-0008-0000-0300-00000ED806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57150</xdr:colOff>
      <xdr:row>55</xdr:row>
      <xdr:rowOff>142875</xdr:rowOff>
    </xdr:from>
    <xdr:ext cx="4676775" cy="4210050"/>
    <xdr:graphicFrame macro="">
      <xdr:nvGraphicFramePr>
        <xdr:cNvPr id="1992726683" name="Chart 11" descr="Chart 1">
          <a:extLst>
            <a:ext uri="{FF2B5EF4-FFF2-40B4-BE49-F238E27FC236}">
              <a16:creationId xmlns:a16="http://schemas.microsoft.com/office/drawing/2014/main" id="{00000000-0008-0000-0300-00009B98C6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238125</xdr:colOff>
      <xdr:row>96</xdr:row>
      <xdr:rowOff>142875</xdr:rowOff>
    </xdr:from>
    <xdr:ext cx="4686300" cy="4076700"/>
    <xdr:graphicFrame macro="">
      <xdr:nvGraphicFramePr>
        <xdr:cNvPr id="1037572353" name="Chart 12" descr="Chart 2">
          <a:extLst>
            <a:ext uri="{FF2B5EF4-FFF2-40B4-BE49-F238E27FC236}">
              <a16:creationId xmlns:a16="http://schemas.microsoft.com/office/drawing/2014/main" id="{00000000-0008-0000-0300-00000119D8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8FEE282-F603-465A-BB87-306971CE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034B7E-BECE-44DC-A7A0-C3606B8C1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D9636E-106C-42AC-8C48-5A95FD340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6D2354-F888-4B21-9A3D-EEFB34FF4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191571-87E2-485E-917C-78589768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629971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C7679A-EDCA-489B-9F65-B518DE62A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BO20584"/>
  <sheetViews>
    <sheetView tabSelected="1" topLeftCell="A1030" zoomScaleNormal="100" workbookViewId="0">
      <selection activeCell="AD1058" sqref="AD1058"/>
    </sheetView>
  </sheetViews>
  <sheetFormatPr baseColWidth="10" defaultColWidth="12.5703125" defaultRowHeight="15" customHeight="1" x14ac:dyDescent="0.2"/>
  <cols>
    <col min="1" max="1" width="8.5703125" style="221" customWidth="1"/>
    <col min="2" max="10" width="7.140625" customWidth="1"/>
    <col min="11" max="24" width="3" hidden="1" customWidth="1"/>
    <col min="25" max="25" width="15.7109375" style="236" customWidth="1"/>
    <col min="26" max="32" width="12.85546875" customWidth="1"/>
    <col min="33" max="33" width="11.28515625" customWidth="1"/>
    <col min="34" max="34" width="8" customWidth="1"/>
    <col min="35" max="35" width="8.7109375" customWidth="1"/>
    <col min="36" max="67" width="10" customWidth="1"/>
  </cols>
  <sheetData>
    <row r="1" spans="1:50" s="324" customFormat="1" ht="15" customHeight="1" x14ac:dyDescent="0.2">
      <c r="Y1" s="236"/>
    </row>
    <row r="2" spans="1:50" s="324" customFormat="1" ht="15" customHeight="1" x14ac:dyDescent="0.2">
      <c r="Y2" s="236"/>
    </row>
    <row r="3" spans="1:50" s="324" customFormat="1" ht="15" customHeight="1" x14ac:dyDescent="0.2">
      <c r="Y3" s="236"/>
    </row>
    <row r="4" spans="1:50" s="324" customFormat="1" ht="15" customHeight="1" x14ac:dyDescent="0.2">
      <c r="Y4" s="236"/>
    </row>
    <row r="5" spans="1:50" s="324" customFormat="1" ht="15" customHeight="1" x14ac:dyDescent="0.2">
      <c r="Y5" s="236"/>
    </row>
    <row r="6" spans="1:50" s="324" customFormat="1" ht="15" customHeight="1" x14ac:dyDescent="0.2">
      <c r="Y6" s="236"/>
    </row>
    <row r="7" spans="1:50" s="324" customFormat="1" ht="15" customHeight="1" x14ac:dyDescent="0.2">
      <c r="Y7" s="236"/>
    </row>
    <row r="8" spans="1:50" s="324" customFormat="1" ht="15" customHeight="1" x14ac:dyDescent="0.2">
      <c r="Y8" s="236"/>
    </row>
    <row r="9" spans="1:50" s="324" customFormat="1" ht="15" customHeight="1" x14ac:dyDescent="0.2">
      <c r="Y9" s="236"/>
    </row>
    <row r="10" spans="1:50" s="324" customFormat="1" ht="15" customHeight="1" x14ac:dyDescent="0.2">
      <c r="Y10" s="236"/>
    </row>
    <row r="11" spans="1:50" s="324" customFormat="1" ht="15" customHeight="1" x14ac:dyDescent="0.2">
      <c r="Y11" s="236"/>
    </row>
    <row r="12" spans="1:50" s="324" customFormat="1" ht="15" customHeight="1" x14ac:dyDescent="0.2">
      <c r="Y12" s="236"/>
    </row>
    <row r="13" spans="1:50" s="324" customFormat="1" ht="15" customHeight="1" x14ac:dyDescent="0.2">
      <c r="Y13" s="236"/>
    </row>
    <row r="14" spans="1:50" ht="13.5" customHeight="1" x14ac:dyDescent="0.2">
      <c r="Z14" s="1"/>
      <c r="AA14" s="1"/>
      <c r="AC14" s="1"/>
      <c r="AG14" s="2"/>
      <c r="AH14" s="2"/>
      <c r="AI14" s="2"/>
      <c r="AJ14" s="2"/>
    </row>
    <row r="15" spans="1:50" ht="13.5" customHeight="1" x14ac:dyDescent="0.2">
      <c r="A15" s="229" t="s">
        <v>0</v>
      </c>
      <c r="K15" s="354" t="s">
        <v>1</v>
      </c>
      <c r="L15" s="352"/>
      <c r="M15" s="352"/>
      <c r="N15" s="352"/>
      <c r="O15" s="352"/>
      <c r="P15" s="352"/>
      <c r="Q15" s="352"/>
      <c r="R15" s="4"/>
      <c r="S15" s="4"/>
      <c r="T15" s="4"/>
      <c r="U15" s="355" t="s">
        <v>2</v>
      </c>
      <c r="V15" s="356"/>
      <c r="W15" s="356"/>
      <c r="X15" s="357"/>
      <c r="Y15" s="138"/>
      <c r="Z15" s="1"/>
      <c r="AA15" s="1"/>
      <c r="AC15" s="1"/>
      <c r="AG15" s="2"/>
      <c r="AH15" s="2"/>
      <c r="AI15" s="2"/>
      <c r="AJ15" s="2"/>
    </row>
    <row r="16" spans="1:50" ht="99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K16" s="351" t="s">
        <v>4</v>
      </c>
      <c r="L16" s="352"/>
      <c r="M16" s="351" t="s">
        <v>5</v>
      </c>
      <c r="N16" s="352"/>
      <c r="O16" s="351" t="s">
        <v>6</v>
      </c>
      <c r="P16" s="352"/>
      <c r="Q16" s="351" t="s">
        <v>7</v>
      </c>
      <c r="R16" s="352"/>
      <c r="S16" s="351" t="s">
        <v>8</v>
      </c>
      <c r="T16" s="352"/>
      <c r="U16" s="7" t="s">
        <v>9</v>
      </c>
      <c r="V16" s="8" t="s">
        <v>5</v>
      </c>
      <c r="W16" s="7" t="s">
        <v>6</v>
      </c>
      <c r="X16" s="9" t="s">
        <v>7</v>
      </c>
      <c r="Y16" s="237" t="s">
        <v>10</v>
      </c>
      <c r="Z16" s="10" t="s">
        <v>11</v>
      </c>
      <c r="AA16" s="10" t="s">
        <v>12</v>
      </c>
      <c r="AB16" s="11" t="s">
        <v>13</v>
      </c>
      <c r="AC16" s="10" t="s">
        <v>14</v>
      </c>
      <c r="AD16" s="12" t="s">
        <v>15</v>
      </c>
      <c r="AE16" s="12" t="s">
        <v>16</v>
      </c>
      <c r="AF16" s="13" t="s">
        <v>17</v>
      </c>
      <c r="AG16" s="2"/>
      <c r="AH16" s="2"/>
      <c r="AI16" s="2"/>
      <c r="AJ16" s="2"/>
      <c r="AO16" s="14" t="s">
        <v>14</v>
      </c>
      <c r="AP16" s="14"/>
      <c r="AQ16" s="14"/>
      <c r="AR16" s="14"/>
      <c r="AS16" s="14"/>
      <c r="AT16" s="14"/>
      <c r="AU16" s="14"/>
      <c r="AV16" s="14"/>
      <c r="AW16" s="14"/>
      <c r="AX16" s="14"/>
    </row>
    <row r="17" spans="1:56" ht="13.5" customHeight="1" x14ac:dyDescent="0.2">
      <c r="A17" s="230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7" t="s">
        <v>19</v>
      </c>
      <c r="K17" s="18">
        <v>9</v>
      </c>
      <c r="L17" s="19">
        <v>10</v>
      </c>
      <c r="M17" s="19">
        <v>9</v>
      </c>
      <c r="N17" s="19">
        <v>10</v>
      </c>
      <c r="O17" s="19">
        <v>9</v>
      </c>
      <c r="P17" s="19">
        <v>10</v>
      </c>
      <c r="Q17" s="19">
        <v>9</v>
      </c>
      <c r="R17" s="20">
        <v>10</v>
      </c>
      <c r="S17" s="19">
        <v>9</v>
      </c>
      <c r="T17" s="20">
        <v>10</v>
      </c>
      <c r="U17" s="18"/>
      <c r="V17" s="19"/>
      <c r="W17" s="19"/>
      <c r="X17" s="19"/>
      <c r="Y17" s="138">
        <v>10</v>
      </c>
      <c r="Z17" s="21"/>
      <c r="AA17" s="21"/>
      <c r="AB17" s="22"/>
      <c r="AC17" s="23"/>
      <c r="AD17" s="24"/>
      <c r="AE17" s="24"/>
      <c r="AF17" s="1"/>
      <c r="AG17" s="2"/>
      <c r="AH17" s="2"/>
      <c r="AI17" s="2"/>
      <c r="AJ17" s="2"/>
      <c r="AO17" s="353" t="s">
        <v>20</v>
      </c>
      <c r="AP17" s="352"/>
      <c r="AQ17" s="352"/>
      <c r="AR17" s="352"/>
      <c r="AS17" s="352"/>
      <c r="AT17" s="352"/>
      <c r="AU17" s="352"/>
      <c r="AV17" s="352"/>
      <c r="AW17" s="352"/>
      <c r="AX17" s="352"/>
    </row>
    <row r="18" spans="1:56" ht="13.5" customHeight="1" x14ac:dyDescent="0.2">
      <c r="A18" s="231">
        <v>9701</v>
      </c>
      <c r="B18" s="25">
        <v>52</v>
      </c>
      <c r="C18" s="25"/>
      <c r="D18" s="25"/>
      <c r="E18" s="25"/>
      <c r="F18" s="25"/>
      <c r="G18" s="25"/>
      <c r="H18" s="25"/>
      <c r="I18" s="25"/>
      <c r="J18" s="26"/>
      <c r="K18" s="22"/>
      <c r="L18" s="22"/>
      <c r="M18" s="22"/>
      <c r="N18" s="27"/>
      <c r="O18" s="27"/>
      <c r="P18" s="27"/>
      <c r="Q18" s="27"/>
      <c r="R18" s="27"/>
      <c r="S18" s="27"/>
      <c r="T18" s="27"/>
      <c r="U18" s="28"/>
      <c r="V18" s="28"/>
      <c r="W18" s="28"/>
      <c r="X18" s="28"/>
      <c r="Y18" s="238"/>
      <c r="Z18" s="21"/>
      <c r="AA18" s="21"/>
      <c r="AB18" s="22"/>
      <c r="AC18" s="23"/>
      <c r="AD18" s="29">
        <f>B18</f>
        <v>52</v>
      </c>
      <c r="AE18" s="24"/>
      <c r="AF18" s="1"/>
      <c r="AG18" s="2"/>
      <c r="AH18" s="2"/>
      <c r="AI18" s="2"/>
      <c r="AJ18" s="30"/>
      <c r="AN18" s="31" t="s">
        <v>21</v>
      </c>
      <c r="AO18" s="4">
        <v>9701</v>
      </c>
      <c r="AP18" s="32">
        <v>9702</v>
      </c>
      <c r="AQ18" s="32">
        <v>9801</v>
      </c>
      <c r="AR18" s="32">
        <v>9802</v>
      </c>
      <c r="AS18" s="32">
        <v>9901</v>
      </c>
      <c r="AT18" s="32">
        <v>9902</v>
      </c>
      <c r="AU18" s="33" t="s">
        <v>22</v>
      </c>
      <c r="AV18" s="33" t="s">
        <v>23</v>
      </c>
      <c r="AW18" s="33" t="s">
        <v>24</v>
      </c>
      <c r="AX18" s="33" t="s">
        <v>25</v>
      </c>
      <c r="AY18" s="33" t="s">
        <v>26</v>
      </c>
      <c r="AZ18" s="33" t="s">
        <v>27</v>
      </c>
      <c r="BA18" s="33" t="s">
        <v>28</v>
      </c>
      <c r="BB18" s="33" t="s">
        <v>29</v>
      </c>
      <c r="BC18" s="33" t="s">
        <v>30</v>
      </c>
      <c r="BD18" s="33" t="s">
        <v>31</v>
      </c>
    </row>
    <row r="19" spans="1:56" ht="13.5" customHeight="1" x14ac:dyDescent="0.2">
      <c r="A19" s="231">
        <v>9702</v>
      </c>
      <c r="B19" s="25">
        <v>3</v>
      </c>
      <c r="C19" s="25">
        <v>43</v>
      </c>
      <c r="D19" s="25"/>
      <c r="E19" s="25"/>
      <c r="F19" s="25"/>
      <c r="G19" s="25"/>
      <c r="H19" s="25"/>
      <c r="I19" s="25"/>
      <c r="J19" s="26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34"/>
      <c r="V19" s="34"/>
      <c r="W19" s="34"/>
      <c r="X19" s="34"/>
      <c r="Y19" s="239"/>
      <c r="Z19" s="21"/>
      <c r="AA19" s="21"/>
      <c r="AB19" s="22"/>
      <c r="AC19" s="23">
        <f>C19/B18</f>
        <v>0.82692307692307687</v>
      </c>
      <c r="AD19" s="35">
        <v>48</v>
      </c>
      <c r="AE19" s="36">
        <f t="shared" ref="AE19:AE27" si="0">AD19/AD18</f>
        <v>0.92307692307692313</v>
      </c>
      <c r="AF19" s="1">
        <f t="shared" ref="AF19:AF27" si="1">100%-AE19</f>
        <v>7.6923076923076872E-2</v>
      </c>
      <c r="AG19" s="3" t="s">
        <v>11</v>
      </c>
      <c r="AH19" s="2"/>
      <c r="AI19" s="2"/>
      <c r="AJ19" s="30"/>
      <c r="AN19" s="37" t="s">
        <v>32</v>
      </c>
      <c r="AO19" s="36">
        <f t="shared" ref="AO19:AO25" si="2">AC19</f>
        <v>0.82692307692307687</v>
      </c>
      <c r="AP19" s="36">
        <f t="shared" ref="AP19:AP25" si="3">AC47</f>
        <v>0.8666666666666667</v>
      </c>
      <c r="AQ19" s="36">
        <f t="shared" ref="AQ19:AQ25" si="4">AC76</f>
        <v>0.66</v>
      </c>
      <c r="AR19" s="36">
        <f t="shared" ref="AR19:AR25" si="5">AC103</f>
        <v>0.88414634146341464</v>
      </c>
      <c r="AS19" s="36">
        <f t="shared" ref="AS19:AS25" si="6">AC129</f>
        <v>0.76136363636363635</v>
      </c>
      <c r="AT19" s="38">
        <f t="shared" ref="AT19:AT25" si="7">AC154</f>
        <v>0.83734939759036142</v>
      </c>
      <c r="AU19" s="38">
        <f t="shared" ref="AU19:AU25" si="8">AC181</f>
        <v>0.81690140845070425</v>
      </c>
      <c r="AV19" s="38">
        <f t="shared" ref="AV19:AV25" si="9">AC200</f>
        <v>0.90476190476190477</v>
      </c>
      <c r="AW19" s="38">
        <f t="shared" ref="AW19:AW25" si="10">AC219</f>
        <v>0.86</v>
      </c>
      <c r="AX19" s="38">
        <f t="shared" ref="AX19:AX25" si="11">AC235</f>
        <v>0.82278481012658233</v>
      </c>
      <c r="AY19" s="1">
        <f t="shared" ref="AY19:AY24" si="12">AC250</f>
        <v>0.86170212765957444</v>
      </c>
      <c r="AZ19" s="1">
        <f t="shared" ref="AZ19:AZ23" si="13">AC272</f>
        <v>0.90062111801242239</v>
      </c>
      <c r="BA19" s="1">
        <f t="shared" ref="BA19:BA22" si="14">AC293</f>
        <v>0.86538461538461542</v>
      </c>
      <c r="BB19" s="1">
        <f t="shared" ref="BB19:BB21" si="15">AC313</f>
        <v>0.92</v>
      </c>
      <c r="BC19" s="1">
        <f t="shared" ref="BC19:BC20" si="16">AC331</f>
        <v>0.89898989898989901</v>
      </c>
      <c r="BD19" s="1">
        <f>AC349</f>
        <v>0.90909090909090906</v>
      </c>
    </row>
    <row r="20" spans="1:56" ht="13.5" customHeight="1" x14ac:dyDescent="0.2">
      <c r="A20" s="231">
        <v>9801</v>
      </c>
      <c r="B20" s="25"/>
      <c r="C20" s="25"/>
      <c r="D20" s="25">
        <v>40</v>
      </c>
      <c r="E20" s="25"/>
      <c r="F20" s="25"/>
      <c r="G20" s="25"/>
      <c r="H20" s="25"/>
      <c r="I20" s="25"/>
      <c r="J20" s="26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34"/>
      <c r="V20" s="34"/>
      <c r="W20" s="34"/>
      <c r="X20" s="34"/>
      <c r="Y20" s="239"/>
      <c r="Z20" s="21"/>
      <c r="AA20" s="21"/>
      <c r="AB20" s="22"/>
      <c r="AC20" s="23">
        <f>D20/C19</f>
        <v>0.93023255813953487</v>
      </c>
      <c r="AD20" s="35">
        <v>46</v>
      </c>
      <c r="AE20" s="36">
        <f t="shared" si="0"/>
        <v>0.95833333333333337</v>
      </c>
      <c r="AF20" s="1">
        <f t="shared" si="1"/>
        <v>4.166666666666663E-2</v>
      </c>
      <c r="AG20" s="39">
        <v>9701</v>
      </c>
      <c r="AH20" s="1">
        <f>Z34</f>
        <v>0.80769230769230771</v>
      </c>
      <c r="AI20" s="2"/>
      <c r="AJ20" s="30"/>
      <c r="AN20" s="37" t="s">
        <v>33</v>
      </c>
      <c r="AO20" s="36">
        <f t="shared" si="2"/>
        <v>0.93023255813953487</v>
      </c>
      <c r="AP20" s="36">
        <f t="shared" si="3"/>
        <v>0.83846153846153848</v>
      </c>
      <c r="AQ20" s="36">
        <f t="shared" si="4"/>
        <v>0.69696969696969702</v>
      </c>
      <c r="AR20" s="36">
        <f t="shared" si="5"/>
        <v>0.83448275862068966</v>
      </c>
      <c r="AS20" s="36">
        <f t="shared" si="6"/>
        <v>0.82089552238805974</v>
      </c>
      <c r="AT20" s="38">
        <f t="shared" si="7"/>
        <v>0.85611510791366907</v>
      </c>
      <c r="AU20" s="38">
        <f t="shared" si="8"/>
        <v>0.62068965517241381</v>
      </c>
      <c r="AV20" s="38">
        <f t="shared" si="9"/>
        <v>0.83552631578947367</v>
      </c>
      <c r="AW20" s="38">
        <f t="shared" si="10"/>
        <v>0.67441860465116277</v>
      </c>
      <c r="AX20" s="38">
        <f t="shared" si="11"/>
        <v>0.88461538461538458</v>
      </c>
      <c r="AY20" s="1">
        <f t="shared" si="12"/>
        <v>0.85185185185185186</v>
      </c>
      <c r="AZ20" s="1">
        <f t="shared" si="13"/>
        <v>0.94482758620689655</v>
      </c>
      <c r="BA20" s="1">
        <f t="shared" si="14"/>
        <v>0.82222222222222219</v>
      </c>
      <c r="BB20" s="1">
        <f t="shared" si="15"/>
        <v>0.95652173913043481</v>
      </c>
      <c r="BC20" s="1">
        <f t="shared" si="16"/>
        <v>0.9662921348314607</v>
      </c>
    </row>
    <row r="21" spans="1:56" ht="13.5" customHeight="1" x14ac:dyDescent="0.2">
      <c r="A21" s="231">
        <v>9802</v>
      </c>
      <c r="B21" s="25"/>
      <c r="C21" s="25"/>
      <c r="D21" s="25"/>
      <c r="E21" s="25">
        <v>36</v>
      </c>
      <c r="F21" s="25"/>
      <c r="G21" s="25"/>
      <c r="H21" s="25"/>
      <c r="I21" s="25"/>
      <c r="J21" s="26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34"/>
      <c r="V21" s="34"/>
      <c r="W21" s="34"/>
      <c r="X21" s="34"/>
      <c r="Y21" s="239"/>
      <c r="Z21" s="21"/>
      <c r="AA21" s="21"/>
      <c r="AB21" s="22"/>
      <c r="AC21" s="23">
        <f>E21/D20</f>
        <v>0.9</v>
      </c>
      <c r="AD21" s="35">
        <v>44</v>
      </c>
      <c r="AE21" s="36">
        <f t="shared" si="0"/>
        <v>0.95652173913043481</v>
      </c>
      <c r="AF21" s="1">
        <f t="shared" si="1"/>
        <v>4.3478260869565188E-2</v>
      </c>
      <c r="AG21" s="39">
        <v>9702</v>
      </c>
      <c r="AH21" s="1">
        <f>Z62</f>
        <v>0.6</v>
      </c>
      <c r="AI21" s="2"/>
      <c r="AJ21" s="30"/>
      <c r="AN21" s="37" t="s">
        <v>34</v>
      </c>
      <c r="AO21" s="36">
        <f t="shared" si="2"/>
        <v>0.9</v>
      </c>
      <c r="AP21" s="36">
        <f t="shared" si="3"/>
        <v>0.94495412844036697</v>
      </c>
      <c r="AQ21" s="36">
        <f t="shared" si="4"/>
        <v>0.95652173913043481</v>
      </c>
      <c r="AR21" s="36">
        <f t="shared" si="5"/>
        <v>0.87603305785123964</v>
      </c>
      <c r="AS21" s="36">
        <f t="shared" si="6"/>
        <v>0.87272727272727268</v>
      </c>
      <c r="AT21" s="38">
        <f t="shared" si="7"/>
        <v>0.89075630252100846</v>
      </c>
      <c r="AU21" s="38">
        <f t="shared" si="8"/>
        <v>0.66666666666666663</v>
      </c>
      <c r="AV21" s="38">
        <f t="shared" si="9"/>
        <v>0.96062992125984248</v>
      </c>
      <c r="AW21" s="38">
        <f t="shared" si="10"/>
        <v>0.86206896551724133</v>
      </c>
      <c r="AX21" s="38">
        <f t="shared" si="11"/>
        <v>0.95652173913043481</v>
      </c>
      <c r="AY21" s="1">
        <f t="shared" si="12"/>
        <v>0.97101449275362317</v>
      </c>
      <c r="AZ21" s="1">
        <f t="shared" si="13"/>
        <v>0.95620437956204385</v>
      </c>
      <c r="BA21" s="1">
        <f t="shared" si="14"/>
        <v>1</v>
      </c>
      <c r="BB21" s="1">
        <f t="shared" si="15"/>
        <v>0.93181818181818177</v>
      </c>
    </row>
    <row r="22" spans="1:56" ht="13.5" customHeight="1" x14ac:dyDescent="0.2">
      <c r="A22" s="231">
        <v>9901</v>
      </c>
      <c r="B22" s="25"/>
      <c r="C22" s="25"/>
      <c r="D22" s="25"/>
      <c r="E22" s="25"/>
      <c r="F22" s="25">
        <v>35</v>
      </c>
      <c r="G22" s="25"/>
      <c r="H22" s="25"/>
      <c r="I22" s="25"/>
      <c r="J22" s="26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34"/>
      <c r="V22" s="34"/>
      <c r="W22" s="34"/>
      <c r="X22" s="34"/>
      <c r="Y22" s="239"/>
      <c r="Z22" s="21"/>
      <c r="AA22" s="21"/>
      <c r="AB22" s="22"/>
      <c r="AC22" s="23">
        <f>F22/E21</f>
        <v>0.97222222222222221</v>
      </c>
      <c r="AD22" s="35">
        <v>41</v>
      </c>
      <c r="AE22" s="36">
        <f t="shared" si="0"/>
        <v>0.93181818181818177</v>
      </c>
      <c r="AF22" s="1">
        <f t="shared" si="1"/>
        <v>6.8181818181818232E-2</v>
      </c>
      <c r="AG22" s="39">
        <v>9801</v>
      </c>
      <c r="AH22" s="1">
        <f>Z91</f>
        <v>0.4</v>
      </c>
      <c r="AI22" s="2"/>
      <c r="AJ22" s="30"/>
      <c r="AN22" s="37" t="s">
        <v>35</v>
      </c>
      <c r="AO22" s="36">
        <f t="shared" si="2"/>
        <v>0.97222222222222221</v>
      </c>
      <c r="AP22" s="36">
        <f t="shared" si="3"/>
        <v>0.95145631067961167</v>
      </c>
      <c r="AQ22" s="36">
        <f t="shared" si="4"/>
        <v>1</v>
      </c>
      <c r="AR22" s="36">
        <f t="shared" si="5"/>
        <v>1</v>
      </c>
      <c r="AS22" s="36">
        <f t="shared" si="6"/>
        <v>0.95833333333333337</v>
      </c>
      <c r="AT22" s="38">
        <f t="shared" si="7"/>
        <v>0.89622641509433965</v>
      </c>
      <c r="AU22" s="38">
        <f t="shared" si="8"/>
        <v>1</v>
      </c>
      <c r="AV22" s="38">
        <f t="shared" si="9"/>
        <v>0.92622950819672134</v>
      </c>
      <c r="AW22" s="38">
        <f t="shared" si="10"/>
        <v>1</v>
      </c>
      <c r="AX22" s="38">
        <f t="shared" si="11"/>
        <v>1.009090909090909</v>
      </c>
      <c r="AY22" s="1">
        <f t="shared" si="12"/>
        <v>0.9850746268656716</v>
      </c>
      <c r="AZ22" s="1">
        <f t="shared" si="13"/>
        <v>1</v>
      </c>
      <c r="BA22" s="1">
        <f t="shared" si="14"/>
        <v>0.95945945945945943</v>
      </c>
    </row>
    <row r="23" spans="1:56" ht="13.5" customHeight="1" x14ac:dyDescent="0.2">
      <c r="A23" s="231">
        <v>9902</v>
      </c>
      <c r="B23" s="25"/>
      <c r="C23" s="25"/>
      <c r="D23" s="25"/>
      <c r="E23" s="25"/>
      <c r="F23" s="25"/>
      <c r="G23" s="25">
        <v>30</v>
      </c>
      <c r="H23" s="25"/>
      <c r="I23" s="25"/>
      <c r="J23" s="26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34"/>
      <c r="V23" s="34"/>
      <c r="W23" s="34"/>
      <c r="X23" s="34"/>
      <c r="Y23" s="239"/>
      <c r="Z23" s="21"/>
      <c r="AA23" s="21"/>
      <c r="AB23" s="22"/>
      <c r="AC23" s="23">
        <f>G23/F22</f>
        <v>0.8571428571428571</v>
      </c>
      <c r="AD23" s="35">
        <v>41</v>
      </c>
      <c r="AE23" s="36">
        <f t="shared" si="0"/>
        <v>1</v>
      </c>
      <c r="AF23" s="1">
        <f t="shared" si="1"/>
        <v>0</v>
      </c>
      <c r="AG23" s="39">
        <v>9802</v>
      </c>
      <c r="AH23" s="1">
        <f>Z117</f>
        <v>0.54878048780487809</v>
      </c>
      <c r="AI23" s="2"/>
      <c r="AJ23" s="30"/>
      <c r="AN23" s="37" t="s">
        <v>36</v>
      </c>
      <c r="AO23" s="36">
        <f t="shared" si="2"/>
        <v>0.8571428571428571</v>
      </c>
      <c r="AP23" s="36">
        <f t="shared" si="3"/>
        <v>0.98979591836734693</v>
      </c>
      <c r="AQ23" s="36">
        <f t="shared" si="4"/>
        <v>1</v>
      </c>
      <c r="AR23" s="36">
        <f t="shared" si="5"/>
        <v>0.90566037735849059</v>
      </c>
      <c r="AS23" s="36">
        <f t="shared" si="6"/>
        <v>0.95652173913043481</v>
      </c>
      <c r="AT23" s="38">
        <f t="shared" si="7"/>
        <v>0.97894736842105268</v>
      </c>
      <c r="AU23" s="38">
        <f t="shared" si="8"/>
        <v>1</v>
      </c>
      <c r="AV23" s="38">
        <f t="shared" si="9"/>
        <v>1</v>
      </c>
      <c r="AW23" s="38">
        <f t="shared" si="10"/>
        <v>1</v>
      </c>
      <c r="AX23" s="38">
        <f t="shared" si="11"/>
        <v>0.95495495495495497</v>
      </c>
      <c r="AY23" s="1">
        <f t="shared" si="12"/>
        <v>1</v>
      </c>
      <c r="AZ23" s="1">
        <f t="shared" si="13"/>
        <v>0.98473282442748089</v>
      </c>
      <c r="BA23" s="1" t="s">
        <v>37</v>
      </c>
    </row>
    <row r="24" spans="1:56" ht="13.5" customHeight="1" x14ac:dyDescent="0.2">
      <c r="A24" s="40" t="s">
        <v>22</v>
      </c>
      <c r="B24" s="25"/>
      <c r="C24" s="25"/>
      <c r="D24" s="25"/>
      <c r="E24" s="25"/>
      <c r="F24" s="25"/>
      <c r="G24" s="25"/>
      <c r="H24" s="25">
        <v>29</v>
      </c>
      <c r="I24" s="25"/>
      <c r="J24" s="26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34"/>
      <c r="V24" s="34"/>
      <c r="W24" s="34"/>
      <c r="X24" s="34"/>
      <c r="Y24" s="239"/>
      <c r="Z24" s="21"/>
      <c r="AA24" s="21"/>
      <c r="AB24" s="22"/>
      <c r="AC24" s="23">
        <f>H24/G23</f>
        <v>0.96666666666666667</v>
      </c>
      <c r="AD24" s="35">
        <v>41</v>
      </c>
      <c r="AE24" s="36">
        <f t="shared" si="0"/>
        <v>1</v>
      </c>
      <c r="AF24" s="1">
        <f t="shared" si="1"/>
        <v>0</v>
      </c>
      <c r="AG24" s="41">
        <v>9901</v>
      </c>
      <c r="AH24" s="1">
        <f>Z142</f>
        <v>0.48863636363636365</v>
      </c>
      <c r="AI24" s="2"/>
      <c r="AJ24" s="2"/>
      <c r="AN24" s="40" t="s">
        <v>38</v>
      </c>
      <c r="AO24" s="36">
        <f t="shared" si="2"/>
        <v>0.96666666666666667</v>
      </c>
      <c r="AP24" s="36">
        <f t="shared" si="3"/>
        <v>0.94845360824742264</v>
      </c>
      <c r="AQ24" s="36">
        <f t="shared" si="4"/>
        <v>0.95454545454545459</v>
      </c>
      <c r="AR24" s="36">
        <f t="shared" si="5"/>
        <v>0.97916666666666663</v>
      </c>
      <c r="AS24" s="36">
        <f t="shared" si="6"/>
        <v>1</v>
      </c>
      <c r="AT24" s="38">
        <f t="shared" si="7"/>
        <v>0.978494623655914</v>
      </c>
      <c r="AU24" s="38">
        <f t="shared" si="8"/>
        <v>1</v>
      </c>
      <c r="AV24" s="38">
        <f t="shared" si="9"/>
        <v>0.93805309734513276</v>
      </c>
      <c r="AW24" s="38">
        <f t="shared" si="10"/>
        <v>1</v>
      </c>
      <c r="AX24" s="38">
        <f t="shared" si="11"/>
        <v>1</v>
      </c>
      <c r="AY24" s="1">
        <f t="shared" si="12"/>
        <v>1</v>
      </c>
      <c r="AZ24" s="1" t="s">
        <v>37</v>
      </c>
      <c r="BA24" s="1" t="s">
        <v>37</v>
      </c>
    </row>
    <row r="25" spans="1:56" ht="15" customHeight="1" x14ac:dyDescent="0.25">
      <c r="A25" s="40" t="s">
        <v>23</v>
      </c>
      <c r="B25" s="25"/>
      <c r="C25" s="25"/>
      <c r="D25" s="25"/>
      <c r="E25" s="25"/>
      <c r="F25" s="25"/>
      <c r="G25" s="25"/>
      <c r="H25" s="25"/>
      <c r="I25" s="42"/>
      <c r="J25" s="26"/>
      <c r="K25" s="22">
        <v>14</v>
      </c>
      <c r="L25" s="22"/>
      <c r="M25" s="22"/>
      <c r="N25" s="22"/>
      <c r="O25" s="22">
        <v>8</v>
      </c>
      <c r="P25" s="22"/>
      <c r="Q25" s="22">
        <v>7</v>
      </c>
      <c r="R25" s="22"/>
      <c r="S25" s="43">
        <f t="shared" ref="S25:T25" si="17">K25+M25+O25+Q25</f>
        <v>29</v>
      </c>
      <c r="T25" s="43">
        <f t="shared" si="17"/>
        <v>0</v>
      </c>
      <c r="U25" s="34"/>
      <c r="V25" s="34"/>
      <c r="W25" s="34"/>
      <c r="X25" s="34"/>
      <c r="Y25" s="239">
        <v>11</v>
      </c>
      <c r="Z25" s="21"/>
      <c r="AA25" s="21"/>
      <c r="AB25" s="22"/>
      <c r="AC25" s="23">
        <f>I25/H24</f>
        <v>0</v>
      </c>
      <c r="AD25" s="35">
        <v>39</v>
      </c>
      <c r="AE25" s="36">
        <f t="shared" si="0"/>
        <v>0.95121951219512191</v>
      </c>
      <c r="AF25" s="1">
        <f t="shared" si="1"/>
        <v>4.8780487804878092E-2</v>
      </c>
      <c r="AG25" s="41">
        <v>9902</v>
      </c>
      <c r="AH25" s="1">
        <f>Z168</f>
        <v>0.65662650602409633</v>
      </c>
      <c r="AI25" s="2"/>
      <c r="AJ25" s="2"/>
      <c r="AN25" s="40" t="s">
        <v>39</v>
      </c>
      <c r="AO25" s="36">
        <f t="shared" si="2"/>
        <v>0</v>
      </c>
      <c r="AP25" s="36">
        <f t="shared" si="3"/>
        <v>0</v>
      </c>
      <c r="AQ25" s="36">
        <f t="shared" si="4"/>
        <v>0</v>
      </c>
      <c r="AR25" s="36">
        <f t="shared" si="5"/>
        <v>0</v>
      </c>
      <c r="AS25" s="36">
        <f t="shared" si="6"/>
        <v>0</v>
      </c>
      <c r="AT25" s="38">
        <f t="shared" si="7"/>
        <v>0</v>
      </c>
      <c r="AU25" s="38">
        <f t="shared" si="8"/>
        <v>0</v>
      </c>
      <c r="AV25" s="38">
        <f t="shared" si="9"/>
        <v>0</v>
      </c>
      <c r="AW25" s="38">
        <f t="shared" si="10"/>
        <v>0</v>
      </c>
      <c r="AX25" s="38">
        <f t="shared" si="11"/>
        <v>0</v>
      </c>
      <c r="AY25" s="1" t="s">
        <v>37</v>
      </c>
      <c r="AZ25" s="1" t="s">
        <v>37</v>
      </c>
    </row>
    <row r="26" spans="1:56" ht="15" customHeight="1" x14ac:dyDescent="0.25">
      <c r="A26" s="40" t="s">
        <v>24</v>
      </c>
      <c r="B26" s="25"/>
      <c r="C26" s="25"/>
      <c r="D26" s="25"/>
      <c r="E26" s="25"/>
      <c r="F26" s="25"/>
      <c r="G26" s="25"/>
      <c r="H26" s="25"/>
      <c r="I26" s="25"/>
      <c r="J26" s="42"/>
      <c r="K26" s="22">
        <v>1</v>
      </c>
      <c r="L26" s="22">
        <v>14</v>
      </c>
      <c r="M26" s="22">
        <v>1</v>
      </c>
      <c r="N26" s="22"/>
      <c r="O26" s="22">
        <v>4</v>
      </c>
      <c r="P26" s="22">
        <v>8</v>
      </c>
      <c r="Q26" s="22">
        <v>1</v>
      </c>
      <c r="R26" s="22">
        <v>7</v>
      </c>
      <c r="S26" s="43">
        <f t="shared" ref="S26:T26" si="18">K26+M26+O26+Q26</f>
        <v>7</v>
      </c>
      <c r="T26" s="43">
        <f t="shared" si="18"/>
        <v>29</v>
      </c>
      <c r="U26" s="34">
        <v>14</v>
      </c>
      <c r="V26" s="34"/>
      <c r="W26" s="34">
        <v>8</v>
      </c>
      <c r="X26" s="34">
        <v>7</v>
      </c>
      <c r="Y26" s="240">
        <v>31</v>
      </c>
      <c r="Z26" s="21"/>
      <c r="AA26" s="21"/>
      <c r="AB26" s="22"/>
      <c r="AC26" s="23" t="e">
        <f>S25/I25</f>
        <v>#DIV/0!</v>
      </c>
      <c r="AD26" s="35">
        <v>39</v>
      </c>
      <c r="AE26" s="36">
        <f t="shared" si="0"/>
        <v>1</v>
      </c>
      <c r="AF26" s="1">
        <f t="shared" si="1"/>
        <v>0</v>
      </c>
      <c r="AG26" s="44" t="s">
        <v>22</v>
      </c>
      <c r="AH26" s="1">
        <f>Z192</f>
        <v>0.54929577464788737</v>
      </c>
      <c r="AI26" s="2"/>
      <c r="AJ26" s="2"/>
      <c r="AN26" s="40" t="s">
        <v>40</v>
      </c>
      <c r="AO26" s="36"/>
      <c r="AP26" s="36"/>
      <c r="AQ26" s="36"/>
      <c r="AR26" s="36"/>
      <c r="AS26" s="36" t="s">
        <v>37</v>
      </c>
      <c r="AT26" s="38" t="s">
        <v>37</v>
      </c>
      <c r="AU26" s="38" t="s">
        <v>37</v>
      </c>
      <c r="AV26" s="38"/>
      <c r="AW26" s="38"/>
      <c r="AX26" s="38"/>
    </row>
    <row r="27" spans="1:56" ht="15" customHeight="1" x14ac:dyDescent="0.25">
      <c r="A27" s="40" t="s">
        <v>25</v>
      </c>
      <c r="B27" s="25"/>
      <c r="C27" s="25"/>
      <c r="D27" s="25"/>
      <c r="E27" s="25"/>
      <c r="F27" s="25"/>
      <c r="G27" s="25"/>
      <c r="H27" s="25"/>
      <c r="I27" s="25"/>
      <c r="J27" s="42"/>
      <c r="K27" s="22"/>
      <c r="L27" s="22">
        <v>1</v>
      </c>
      <c r="M27" s="22">
        <v>1</v>
      </c>
      <c r="N27" s="22"/>
      <c r="O27" s="22">
        <v>2</v>
      </c>
      <c r="P27" s="22">
        <v>4</v>
      </c>
      <c r="Q27" s="22"/>
      <c r="R27" s="22">
        <v>1</v>
      </c>
      <c r="S27" s="43">
        <f t="shared" ref="S27:T27" si="19">K27+M27+O27+Q27</f>
        <v>3</v>
      </c>
      <c r="T27" s="43">
        <f t="shared" si="19"/>
        <v>6</v>
      </c>
      <c r="U27" s="34">
        <v>1</v>
      </c>
      <c r="V27" s="34">
        <v>1</v>
      </c>
      <c r="W27" s="34">
        <v>4</v>
      </c>
      <c r="X27" s="34">
        <v>1</v>
      </c>
      <c r="Y27" s="240">
        <f t="shared" ref="Y27:Y28" si="20">SUM(U27:X27)</f>
        <v>7</v>
      </c>
      <c r="Z27" s="21"/>
      <c r="AA27" s="21"/>
      <c r="AB27" s="22"/>
      <c r="AC27" s="23">
        <f>T26/S25</f>
        <v>1</v>
      </c>
      <c r="AD27" s="35">
        <v>39</v>
      </c>
      <c r="AE27" s="36">
        <f t="shared" si="0"/>
        <v>1</v>
      </c>
      <c r="AF27" s="1">
        <f t="shared" si="1"/>
        <v>0</v>
      </c>
      <c r="AG27" s="44" t="s">
        <v>23</v>
      </c>
      <c r="AH27" s="1">
        <f>Z213</f>
        <v>0.625</v>
      </c>
      <c r="AI27" s="2"/>
      <c r="AJ27" s="2"/>
    </row>
    <row r="28" spans="1:56" ht="15" customHeight="1" x14ac:dyDescent="0.25">
      <c r="A28" s="40" t="s">
        <v>26</v>
      </c>
      <c r="B28" s="25"/>
      <c r="C28" s="25"/>
      <c r="D28" s="25"/>
      <c r="E28" s="25"/>
      <c r="F28" s="25"/>
      <c r="G28" s="25"/>
      <c r="H28" s="25"/>
      <c r="I28" s="25"/>
      <c r="J28" s="42"/>
      <c r="K28" s="22"/>
      <c r="L28" s="22"/>
      <c r="M28" s="22"/>
      <c r="N28" s="22"/>
      <c r="O28" s="22"/>
      <c r="P28" s="22">
        <v>1</v>
      </c>
      <c r="Q28" s="22"/>
      <c r="R28" s="22"/>
      <c r="S28" s="43">
        <f t="shared" ref="S28:T28" si="21">K28+M28+O28+Q28</f>
        <v>0</v>
      </c>
      <c r="T28" s="43">
        <f t="shared" si="21"/>
        <v>1</v>
      </c>
      <c r="U28" s="34"/>
      <c r="V28" s="34"/>
      <c r="W28" s="34">
        <v>1</v>
      </c>
      <c r="X28" s="34"/>
      <c r="Y28" s="240">
        <f t="shared" si="20"/>
        <v>1</v>
      </c>
      <c r="Z28" s="21"/>
      <c r="AA28" s="21"/>
      <c r="AB28" s="22"/>
      <c r="AC28" s="23"/>
      <c r="AD28" s="35">
        <v>9</v>
      </c>
      <c r="AE28" s="36"/>
      <c r="AF28" s="1"/>
      <c r="AG28" s="44" t="s">
        <v>24</v>
      </c>
      <c r="AH28" s="1">
        <f>Z230</f>
        <v>0.48</v>
      </c>
      <c r="AI28" s="2"/>
      <c r="AJ28" s="2"/>
    </row>
    <row r="29" spans="1:56" ht="15" customHeight="1" x14ac:dyDescent="0.25">
      <c r="A29" s="40" t="s">
        <v>27</v>
      </c>
      <c r="B29" s="25"/>
      <c r="C29" s="25"/>
      <c r="D29" s="25"/>
      <c r="E29" s="25"/>
      <c r="F29" s="25"/>
      <c r="G29" s="25"/>
      <c r="H29" s="25"/>
      <c r="I29" s="25"/>
      <c r="J29" s="42"/>
      <c r="K29" s="2"/>
      <c r="L29" s="2"/>
      <c r="M29" s="2"/>
      <c r="N29" s="2"/>
      <c r="O29" s="2"/>
      <c r="P29" s="2">
        <v>1</v>
      </c>
      <c r="Q29" s="2"/>
      <c r="R29" s="2"/>
      <c r="S29" s="43">
        <f t="shared" ref="S29:T29" si="22">K29+M29+O29+Q29</f>
        <v>0</v>
      </c>
      <c r="T29" s="43">
        <f t="shared" si="22"/>
        <v>1</v>
      </c>
      <c r="U29" s="45"/>
      <c r="V29" s="45"/>
      <c r="W29" s="45">
        <v>1</v>
      </c>
      <c r="X29" s="45"/>
      <c r="Y29" s="241"/>
      <c r="Z29" s="21"/>
      <c r="AA29" s="21"/>
      <c r="AB29" s="22"/>
      <c r="AC29" s="23"/>
      <c r="AD29" s="35">
        <v>1</v>
      </c>
      <c r="AE29" s="36"/>
      <c r="AF29" s="1"/>
      <c r="AG29" s="40" t="s">
        <v>25</v>
      </c>
      <c r="AH29" s="1">
        <f>Z245</f>
        <v>0.67721518987341767</v>
      </c>
      <c r="AI29" s="2"/>
      <c r="AJ29" s="2"/>
    </row>
    <row r="30" spans="1:56" ht="15" customHeight="1" x14ac:dyDescent="0.25">
      <c r="A30" s="46" t="s">
        <v>28</v>
      </c>
      <c r="B30" s="2"/>
      <c r="C30" s="2"/>
      <c r="D30" s="2"/>
      <c r="E30" s="2"/>
      <c r="F30" s="2"/>
      <c r="G30" s="2"/>
      <c r="H30" s="2"/>
      <c r="I30" s="2"/>
      <c r="J30" s="47"/>
      <c r="K30" s="2">
        <v>1</v>
      </c>
      <c r="L30" s="2"/>
      <c r="M30" s="2"/>
      <c r="N30" s="2"/>
      <c r="O30" s="2"/>
      <c r="P30" s="2"/>
      <c r="Q30" s="2"/>
      <c r="R30" s="2"/>
      <c r="S30" s="43">
        <f t="shared" ref="S30:T30" si="23">K30+M30+O30+Q30</f>
        <v>1</v>
      </c>
      <c r="T30" s="43">
        <f t="shared" si="23"/>
        <v>0</v>
      </c>
      <c r="U30" s="45"/>
      <c r="V30" s="45"/>
      <c r="W30" s="45"/>
      <c r="X30" s="45"/>
      <c r="Y30" s="241"/>
      <c r="Z30" s="1"/>
      <c r="AA30" s="1"/>
      <c r="AB30" s="2"/>
      <c r="AC30" s="1"/>
      <c r="AD30" s="35">
        <v>1</v>
      </c>
      <c r="AG30" s="40" t="s">
        <v>26</v>
      </c>
      <c r="AH30" s="48">
        <f>Z267</f>
        <v>0.65957446808510634</v>
      </c>
      <c r="AI30" s="2"/>
      <c r="AJ30" s="2"/>
    </row>
    <row r="31" spans="1:56" ht="15" customHeight="1" x14ac:dyDescent="0.25">
      <c r="A31" s="46" t="s">
        <v>29</v>
      </c>
      <c r="B31" s="2"/>
      <c r="C31" s="2"/>
      <c r="D31" s="2"/>
      <c r="E31" s="2"/>
      <c r="F31" s="2"/>
      <c r="G31" s="2"/>
      <c r="H31" s="2"/>
      <c r="I31" s="2"/>
      <c r="J31" s="47"/>
      <c r="K31" s="2"/>
      <c r="L31" s="2">
        <v>1</v>
      </c>
      <c r="M31" s="2"/>
      <c r="N31" s="2"/>
      <c r="O31" s="2"/>
      <c r="P31" s="2"/>
      <c r="Q31" s="2"/>
      <c r="R31" s="2"/>
      <c r="S31" s="43">
        <f t="shared" ref="S31:T31" si="24">K31+M31+O31+Q31</f>
        <v>0</v>
      </c>
      <c r="T31" s="43">
        <f t="shared" si="24"/>
        <v>1</v>
      </c>
      <c r="U31" s="45">
        <v>1</v>
      </c>
      <c r="V31" s="45"/>
      <c r="W31" s="45"/>
      <c r="X31" s="45"/>
      <c r="Y31" s="241">
        <v>1</v>
      </c>
      <c r="Z31" s="1"/>
      <c r="AA31" s="1"/>
      <c r="AB31" s="2"/>
      <c r="AC31" s="1"/>
      <c r="AD31" s="35">
        <v>1</v>
      </c>
      <c r="AG31" s="40" t="s">
        <v>27</v>
      </c>
      <c r="AH31" s="1">
        <f>Z288</f>
        <v>0.74534161490683226</v>
      </c>
      <c r="AI31" s="2"/>
      <c r="AJ31" s="2"/>
    </row>
    <row r="32" spans="1:56" ht="15" customHeight="1" x14ac:dyDescent="0.25">
      <c r="A32" s="46" t="s">
        <v>30</v>
      </c>
      <c r="B32" s="2"/>
      <c r="C32" s="2"/>
      <c r="D32" s="2"/>
      <c r="E32" s="2"/>
      <c r="F32" s="2"/>
      <c r="G32" s="2"/>
      <c r="H32" s="2"/>
      <c r="I32" s="2"/>
      <c r="J32" s="47"/>
      <c r="K32" s="2"/>
      <c r="L32" s="2"/>
      <c r="M32" s="2"/>
      <c r="N32" s="2"/>
      <c r="O32" s="2"/>
      <c r="P32" s="2"/>
      <c r="Q32" s="2"/>
      <c r="R32" s="2"/>
      <c r="S32" s="2"/>
      <c r="T32" s="2"/>
      <c r="U32" s="45"/>
      <c r="V32" s="45"/>
      <c r="W32" s="45"/>
      <c r="X32" s="45"/>
      <c r="Y32" s="241"/>
      <c r="Z32" s="1"/>
      <c r="AA32" s="1"/>
      <c r="AB32" s="2"/>
      <c r="AC32" s="1"/>
      <c r="AD32" s="35"/>
      <c r="AG32" s="2"/>
      <c r="AH32" s="2"/>
      <c r="AI32" s="2"/>
      <c r="AJ32" s="2"/>
    </row>
    <row r="33" spans="1:56" ht="13.5" customHeight="1" x14ac:dyDescent="0.2">
      <c r="A33" s="46"/>
      <c r="B33" s="2"/>
      <c r="C33" s="2"/>
      <c r="D33" s="2"/>
      <c r="E33" s="2"/>
      <c r="F33" s="2"/>
      <c r="G33" s="2"/>
      <c r="H33" s="2"/>
      <c r="I33" s="2"/>
      <c r="J33" s="45"/>
      <c r="Z33" s="1"/>
      <c r="AA33" s="1"/>
      <c r="AB33" s="2"/>
      <c r="AC33" s="1"/>
      <c r="AD33" s="35"/>
      <c r="AG33" s="2"/>
      <c r="AH33" s="2"/>
      <c r="AI33" s="2"/>
      <c r="AJ33" s="2"/>
    </row>
    <row r="34" spans="1:56" ht="13.5" customHeight="1" x14ac:dyDescent="0.2">
      <c r="A34" s="46"/>
      <c r="J34" s="49">
        <f>SUM(J25:J32)</f>
        <v>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>
        <f>SUM(U26:U31)</f>
        <v>16</v>
      </c>
      <c r="V34" s="2">
        <f>SUM(V26:V28)</f>
        <v>1</v>
      </c>
      <c r="W34" s="2">
        <f>SUM(W26:W29)</f>
        <v>14</v>
      </c>
      <c r="X34" s="2">
        <f>SUM(X26:X28)</f>
        <v>8</v>
      </c>
      <c r="Y34" s="242">
        <f>SUM(Y25:Y31)</f>
        <v>51</v>
      </c>
      <c r="Z34" s="1">
        <f>SUM(Y25:Y26)/B18</f>
        <v>0.80769230769230771</v>
      </c>
      <c r="AA34" s="48">
        <f>Y34/B18</f>
        <v>0.98076923076923073</v>
      </c>
      <c r="AB34" s="1">
        <f>AA34-Z34</f>
        <v>0.17307692307692302</v>
      </c>
      <c r="AC34" s="1"/>
      <c r="AG34" s="2"/>
      <c r="AH34" s="2"/>
      <c r="AI34" s="2"/>
      <c r="AJ34" s="2"/>
    </row>
    <row r="35" spans="1:56" ht="13.5" customHeight="1" x14ac:dyDescent="0.2">
      <c r="A35" s="46"/>
      <c r="J35" s="4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42"/>
      <c r="Z35" s="1"/>
      <c r="AA35" s="48"/>
      <c r="AB35" s="1"/>
      <c r="AC35" s="1"/>
      <c r="AG35" s="2"/>
      <c r="AH35" s="2"/>
      <c r="AI35" s="2"/>
      <c r="AJ35" s="2"/>
    </row>
    <row r="36" spans="1:56" ht="13.5" customHeight="1" x14ac:dyDescent="0.2">
      <c r="A36" s="362" t="s">
        <v>41</v>
      </c>
      <c r="B36" s="352"/>
      <c r="C36" s="352"/>
      <c r="D36" s="35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42"/>
      <c r="Z36" s="1"/>
      <c r="AA36" s="48"/>
      <c r="AB36" s="1"/>
      <c r="AC36" s="1"/>
      <c r="AG36" s="2"/>
      <c r="AH36" s="2"/>
      <c r="AI36" s="2"/>
      <c r="AJ36" s="2"/>
    </row>
    <row r="37" spans="1:56" ht="13.5" customHeight="1" x14ac:dyDescent="0.2">
      <c r="A37" s="46" t="s">
        <v>42</v>
      </c>
      <c r="B37" s="2">
        <v>16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42"/>
      <c r="Z37" s="1"/>
      <c r="AA37" s="48"/>
      <c r="AB37" s="1"/>
      <c r="AC37" s="1"/>
      <c r="AG37" s="2"/>
      <c r="AH37" s="2"/>
      <c r="AI37" s="2"/>
      <c r="AJ37" s="2"/>
    </row>
    <row r="38" spans="1:56" ht="13.5" customHeight="1" x14ac:dyDescent="0.2">
      <c r="A38" s="363" t="s">
        <v>43</v>
      </c>
      <c r="B38" s="352"/>
      <c r="C38" s="352"/>
      <c r="D38" s="352"/>
      <c r="E38" s="352"/>
      <c r="F38" s="352"/>
      <c r="G38" s="352"/>
      <c r="H38" s="52">
        <f>(B37/Y34)*100%</f>
        <v>0.31372549019607843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42"/>
      <c r="Z38" s="1"/>
      <c r="AA38" s="48"/>
      <c r="AB38" s="1"/>
      <c r="AC38" s="1"/>
      <c r="AG38" s="2"/>
      <c r="AH38" s="2"/>
      <c r="AI38" s="2"/>
      <c r="AJ38" s="2"/>
    </row>
    <row r="39" spans="1:56" ht="13.5" customHeight="1" x14ac:dyDescent="0.2">
      <c r="A39" s="4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42"/>
      <c r="Z39" s="1"/>
      <c r="AA39" s="48"/>
      <c r="AB39" s="1"/>
      <c r="AC39" s="1"/>
      <c r="AG39" s="2"/>
      <c r="AH39" s="2"/>
      <c r="AI39" s="2"/>
      <c r="AJ39" s="2"/>
    </row>
    <row r="40" spans="1:56" ht="13.5" customHeight="1" x14ac:dyDescent="0.2">
      <c r="Z40" s="1"/>
      <c r="AA40" s="1"/>
      <c r="AC40" s="1"/>
      <c r="AG40" s="2"/>
      <c r="AH40" s="2"/>
      <c r="AI40" s="2"/>
      <c r="AJ40" s="2"/>
    </row>
    <row r="41" spans="1:56" ht="13.5" customHeight="1" x14ac:dyDescent="0.2">
      <c r="A41" s="232" t="s">
        <v>44</v>
      </c>
      <c r="B41" s="53"/>
      <c r="C41" s="53"/>
      <c r="D41" s="54"/>
      <c r="E41" s="54"/>
      <c r="G41" s="2">
        <f>((Y26)*10+(Y27*11)+(+Y28*12)+(Y29*13)+(Y30*14)+(Y31*15))/Y34</f>
        <v>8.117647058823529</v>
      </c>
      <c r="H41" s="50"/>
      <c r="Z41" s="1"/>
      <c r="AA41" s="1"/>
      <c r="AC41" s="1"/>
      <c r="AD41" s="55"/>
      <c r="AG41" s="2"/>
      <c r="AH41" s="2"/>
      <c r="AI41" s="2"/>
      <c r="AJ41" s="2"/>
      <c r="AN41" s="3"/>
      <c r="AO41" s="14" t="s">
        <v>45</v>
      </c>
      <c r="AP41" s="14"/>
      <c r="AQ41" s="14"/>
      <c r="AR41" s="14"/>
      <c r="AS41" s="14"/>
      <c r="AT41" s="14"/>
      <c r="AU41" s="14"/>
      <c r="AV41" s="14"/>
      <c r="AW41" s="14"/>
      <c r="AX41" s="14"/>
    </row>
    <row r="42" spans="1:56" ht="13.5" customHeight="1" x14ac:dyDescent="0.2">
      <c r="Z42" s="1"/>
      <c r="AA42" s="1"/>
      <c r="AC42" s="1"/>
      <c r="AG42" s="2"/>
      <c r="AH42" s="2"/>
      <c r="AI42" s="2"/>
      <c r="AJ42" s="2"/>
      <c r="AO42" s="353" t="s">
        <v>20</v>
      </c>
      <c r="AP42" s="352"/>
      <c r="AQ42" s="352"/>
      <c r="AR42" s="352"/>
      <c r="AS42" s="352"/>
      <c r="AT42" s="352"/>
      <c r="AU42" s="352"/>
      <c r="AV42" s="352"/>
      <c r="AW42" s="352"/>
      <c r="AX42" s="352"/>
    </row>
    <row r="43" spans="1:56" ht="13.5" customHeight="1" x14ac:dyDescent="0.2">
      <c r="A43" s="229" t="s">
        <v>46</v>
      </c>
      <c r="Z43" s="1"/>
      <c r="AA43" s="1"/>
      <c r="AC43" s="1"/>
      <c r="AG43" s="2"/>
      <c r="AH43" s="2"/>
      <c r="AI43" s="2"/>
      <c r="AJ43" s="2"/>
      <c r="AN43" s="31" t="s">
        <v>21</v>
      </c>
      <c r="AO43" s="4">
        <v>9701</v>
      </c>
      <c r="AP43" s="32">
        <v>9702</v>
      </c>
      <c r="AQ43" s="32">
        <v>9801</v>
      </c>
      <c r="AR43" s="32">
        <v>9802</v>
      </c>
      <c r="AS43" s="32">
        <v>9901</v>
      </c>
      <c r="AT43" s="32">
        <v>9902</v>
      </c>
      <c r="AU43" s="33" t="s">
        <v>22</v>
      </c>
      <c r="AV43" s="33" t="s">
        <v>23</v>
      </c>
      <c r="AW43" s="33" t="s">
        <v>24</v>
      </c>
      <c r="AX43" s="33" t="s">
        <v>25</v>
      </c>
      <c r="AY43" s="33" t="s">
        <v>26</v>
      </c>
      <c r="AZ43" s="33" t="s">
        <v>27</v>
      </c>
      <c r="BA43" s="33" t="s">
        <v>28</v>
      </c>
      <c r="BB43" s="33" t="s">
        <v>29</v>
      </c>
      <c r="BC43" s="33" t="s">
        <v>30</v>
      </c>
      <c r="BD43" s="33" t="s">
        <v>31</v>
      </c>
    </row>
    <row r="44" spans="1:56" ht="25.5" customHeight="1" x14ac:dyDescent="0.2">
      <c r="B44" s="358" t="s">
        <v>3</v>
      </c>
      <c r="C44" s="359"/>
      <c r="D44" s="359"/>
      <c r="E44" s="359"/>
      <c r="F44" s="359"/>
      <c r="G44" s="359"/>
      <c r="H44" s="359"/>
      <c r="I44" s="359"/>
      <c r="K44" s="354" t="s">
        <v>1</v>
      </c>
      <c r="L44" s="352"/>
      <c r="M44" s="352"/>
      <c r="N44" s="352"/>
      <c r="O44" s="352"/>
      <c r="P44" s="352"/>
      <c r="Q44" s="352"/>
      <c r="R44" s="4"/>
      <c r="S44" s="4"/>
      <c r="T44" s="4"/>
      <c r="U44" s="355" t="s">
        <v>2</v>
      </c>
      <c r="V44" s="356"/>
      <c r="W44" s="356"/>
      <c r="X44" s="357"/>
      <c r="Y44" s="138"/>
      <c r="Z44" s="10" t="s">
        <v>11</v>
      </c>
      <c r="AA44" s="10" t="s">
        <v>12</v>
      </c>
      <c r="AB44" s="11" t="s">
        <v>13</v>
      </c>
      <c r="AC44" s="10" t="s">
        <v>14</v>
      </c>
      <c r="AD44" s="12" t="s">
        <v>15</v>
      </c>
      <c r="AE44" s="12" t="s">
        <v>16</v>
      </c>
      <c r="AF44" s="13" t="s">
        <v>17</v>
      </c>
      <c r="AG44" s="2"/>
      <c r="AH44" s="2"/>
      <c r="AI44" s="2"/>
      <c r="AJ44" s="2"/>
      <c r="AN44" s="37" t="s">
        <v>32</v>
      </c>
      <c r="AO44" s="36">
        <f t="shared" ref="AO44:AO50" si="25">AE19</f>
        <v>0.92307692307692313</v>
      </c>
      <c r="AP44" s="36">
        <f t="shared" ref="AP44:AP50" si="26">AE47</f>
        <v>0.88666666666666671</v>
      </c>
      <c r="AQ44" s="36">
        <f t="shared" ref="AQ44:AQ50" si="27">AE76</f>
        <v>0.7</v>
      </c>
      <c r="AR44" s="36">
        <f t="shared" ref="AR44:AR50" si="28">AE103</f>
        <v>0.92682926829268297</v>
      </c>
      <c r="AS44" s="36">
        <f t="shared" ref="AS44:AS50" si="29">AE129</f>
        <v>0.78409090909090906</v>
      </c>
      <c r="AT44" s="36">
        <f t="shared" ref="AT44:AT50" si="30">AE154</f>
        <v>0.85542168674698793</v>
      </c>
      <c r="AU44" s="36">
        <f t="shared" ref="AU44:AU50" si="31">AE181</f>
        <v>0.87323943661971826</v>
      </c>
      <c r="AV44" s="36">
        <f t="shared" ref="AV44:AV50" si="32">AE200</f>
        <v>0.91666666666666663</v>
      </c>
      <c r="AW44" s="36">
        <f t="shared" ref="AW44:AW50" si="33">AE219</f>
        <v>0.92</v>
      </c>
      <c r="AX44" s="36">
        <f t="shared" ref="AX44:AX50" si="34">AE235</f>
        <v>0.82911392405063289</v>
      </c>
      <c r="AY44" s="36">
        <f t="shared" ref="AY44:AY49" si="35">AE250</f>
        <v>0.91489361702127658</v>
      </c>
      <c r="AZ44" s="36">
        <f t="shared" ref="AZ44:AZ48" si="36">AE272</f>
        <v>0.91304347826086951</v>
      </c>
      <c r="BA44" s="36">
        <f t="shared" ref="BA44:BA47" si="37">AE293</f>
        <v>0.89423076923076927</v>
      </c>
      <c r="BB44" s="36">
        <f t="shared" ref="BB44:BB46" si="38">AE313</f>
        <v>0.94</v>
      </c>
      <c r="BC44" s="36">
        <f t="shared" ref="BC44:BC45" si="39">AE331</f>
        <v>0.9494949494949495</v>
      </c>
      <c r="BD44" s="36">
        <f>AE349</f>
        <v>0.94405594405594406</v>
      </c>
    </row>
    <row r="45" spans="1:56" ht="33" customHeight="1" x14ac:dyDescent="0.2">
      <c r="A45" s="230" t="s">
        <v>18</v>
      </c>
      <c r="B45" s="16">
        <v>1</v>
      </c>
      <c r="C45" s="16">
        <v>2</v>
      </c>
      <c r="D45" s="16">
        <v>3</v>
      </c>
      <c r="E45" s="16">
        <v>4</v>
      </c>
      <c r="F45" s="16">
        <v>5</v>
      </c>
      <c r="G45" s="16">
        <v>6</v>
      </c>
      <c r="H45" s="16">
        <v>7</v>
      </c>
      <c r="I45" s="16"/>
      <c r="J45" s="17"/>
      <c r="K45" s="364" t="s">
        <v>9</v>
      </c>
      <c r="L45" s="352"/>
      <c r="M45" s="365" t="s">
        <v>5</v>
      </c>
      <c r="N45" s="352"/>
      <c r="O45" s="365" t="s">
        <v>6</v>
      </c>
      <c r="P45" s="352"/>
      <c r="Q45" s="360" t="s">
        <v>7</v>
      </c>
      <c r="R45" s="352"/>
      <c r="S45" s="360" t="s">
        <v>8</v>
      </c>
      <c r="T45" s="352"/>
      <c r="U45" s="7" t="s">
        <v>9</v>
      </c>
      <c r="V45" s="7" t="s">
        <v>5</v>
      </c>
      <c r="W45" s="7" t="s">
        <v>6</v>
      </c>
      <c r="X45" s="9" t="s">
        <v>7</v>
      </c>
      <c r="Y45" s="237" t="s">
        <v>10</v>
      </c>
      <c r="Z45" s="21"/>
      <c r="AA45" s="21"/>
      <c r="AB45" s="22"/>
      <c r="AC45" s="23"/>
      <c r="AD45" s="24"/>
      <c r="AE45" s="24"/>
      <c r="AF45" s="1"/>
      <c r="AG45" s="2"/>
      <c r="AH45" s="2"/>
      <c r="AI45" s="2"/>
      <c r="AJ45" s="2"/>
      <c r="AN45" s="37" t="s">
        <v>33</v>
      </c>
      <c r="AO45" s="36">
        <f t="shared" si="25"/>
        <v>0.95833333333333337</v>
      </c>
      <c r="AP45" s="36">
        <f t="shared" si="26"/>
        <v>0.91729323308270672</v>
      </c>
      <c r="AQ45" s="36">
        <f t="shared" si="27"/>
        <v>0.88571428571428568</v>
      </c>
      <c r="AR45" s="36">
        <f t="shared" si="28"/>
        <v>0.92105263157894735</v>
      </c>
      <c r="AS45" s="36">
        <f t="shared" si="29"/>
        <v>0.91304347826086951</v>
      </c>
      <c r="AT45" s="36">
        <f t="shared" si="30"/>
        <v>0.95070422535211263</v>
      </c>
      <c r="AU45" s="36">
        <f t="shared" si="31"/>
        <v>0.88709677419354838</v>
      </c>
      <c r="AV45" s="36">
        <f t="shared" si="32"/>
        <v>0.95454545454545459</v>
      </c>
      <c r="AW45" s="36">
        <f t="shared" si="33"/>
        <v>0.78260869565217395</v>
      </c>
      <c r="AX45" s="36">
        <f t="shared" si="34"/>
        <v>0.86259541984732824</v>
      </c>
      <c r="AY45" s="36">
        <f t="shared" si="35"/>
        <v>0.94186046511627908</v>
      </c>
      <c r="AZ45" s="36">
        <f t="shared" si="36"/>
        <v>0.95238095238095233</v>
      </c>
      <c r="BA45" s="36">
        <f t="shared" si="37"/>
        <v>1</v>
      </c>
      <c r="BB45" s="36">
        <f t="shared" si="38"/>
        <v>0.97872340425531912</v>
      </c>
      <c r="BC45" s="36">
        <f t="shared" si="39"/>
        <v>0.96808510638297873</v>
      </c>
    </row>
    <row r="46" spans="1:56" ht="13.5" customHeight="1" x14ac:dyDescent="0.2">
      <c r="A46" s="231">
        <v>9702</v>
      </c>
      <c r="B46" s="25">
        <v>150</v>
      </c>
      <c r="C46" s="25"/>
      <c r="D46" s="25"/>
      <c r="E46" s="25"/>
      <c r="F46" s="25"/>
      <c r="G46" s="25"/>
      <c r="H46" s="25"/>
      <c r="I46" s="25"/>
      <c r="J46" s="26"/>
      <c r="K46" s="18">
        <v>9</v>
      </c>
      <c r="L46" s="19">
        <v>10</v>
      </c>
      <c r="M46" s="19">
        <v>9</v>
      </c>
      <c r="N46" s="19">
        <v>10</v>
      </c>
      <c r="O46" s="19">
        <v>9</v>
      </c>
      <c r="P46" s="19">
        <v>10</v>
      </c>
      <c r="Q46" s="19">
        <v>9</v>
      </c>
      <c r="R46" s="20">
        <v>10</v>
      </c>
      <c r="S46" s="19">
        <v>9</v>
      </c>
      <c r="T46" s="20">
        <v>10</v>
      </c>
      <c r="U46" s="18">
        <v>9</v>
      </c>
      <c r="V46" s="19">
        <v>9</v>
      </c>
      <c r="W46" s="19">
        <v>9</v>
      </c>
      <c r="X46" s="19">
        <v>9</v>
      </c>
      <c r="Y46" s="138">
        <v>10</v>
      </c>
      <c r="Z46" s="21"/>
      <c r="AA46" s="21"/>
      <c r="AB46" s="22"/>
      <c r="AC46" s="23"/>
      <c r="AD46" s="29">
        <f>B46</f>
        <v>150</v>
      </c>
      <c r="AE46" s="24"/>
      <c r="AF46" s="1"/>
      <c r="AG46" s="2"/>
      <c r="AH46" s="2"/>
      <c r="AI46" s="2"/>
      <c r="AJ46" s="2"/>
      <c r="AN46" s="37" t="s">
        <v>34</v>
      </c>
      <c r="AO46" s="36">
        <f t="shared" si="25"/>
        <v>0.95652173913043481</v>
      </c>
      <c r="AP46" s="36">
        <f t="shared" si="26"/>
        <v>0.94262295081967218</v>
      </c>
      <c r="AQ46" s="36">
        <f t="shared" si="27"/>
        <v>0.87096774193548387</v>
      </c>
      <c r="AR46" s="36">
        <f t="shared" si="28"/>
        <v>0.93571428571428572</v>
      </c>
      <c r="AS46" s="36">
        <f t="shared" si="29"/>
        <v>0.95238095238095233</v>
      </c>
      <c r="AT46" s="36">
        <f t="shared" si="30"/>
        <v>0.9555555555555556</v>
      </c>
      <c r="AU46" s="36">
        <f t="shared" si="31"/>
        <v>0.81818181818181823</v>
      </c>
      <c r="AV46" s="36">
        <f t="shared" si="32"/>
        <v>0.94557823129251706</v>
      </c>
      <c r="AW46" s="36">
        <f t="shared" si="33"/>
        <v>0.77777777777777779</v>
      </c>
      <c r="AX46" s="36">
        <f t="shared" si="34"/>
        <v>0.98230088495575218</v>
      </c>
      <c r="AY46" s="36">
        <f t="shared" si="35"/>
        <v>1</v>
      </c>
      <c r="AZ46" s="36">
        <f t="shared" si="36"/>
        <v>0.97857142857142854</v>
      </c>
      <c r="BA46" s="36">
        <f t="shared" si="37"/>
        <v>0.967741935483871</v>
      </c>
      <c r="BB46" s="36">
        <f t="shared" si="38"/>
        <v>1</v>
      </c>
      <c r="BC46" s="36" t="s">
        <v>37</v>
      </c>
    </row>
    <row r="47" spans="1:56" ht="13.5" customHeight="1" x14ac:dyDescent="0.2">
      <c r="A47" s="231">
        <v>9801</v>
      </c>
      <c r="B47" s="25">
        <v>3</v>
      </c>
      <c r="C47" s="25">
        <v>130</v>
      </c>
      <c r="D47" s="25"/>
      <c r="E47" s="25"/>
      <c r="F47" s="25"/>
      <c r="G47" s="25"/>
      <c r="H47" s="25"/>
      <c r="I47" s="25"/>
      <c r="J47" s="26"/>
      <c r="K47" s="57"/>
      <c r="L47" s="22"/>
      <c r="M47" s="22"/>
      <c r="N47" s="22"/>
      <c r="O47" s="22"/>
      <c r="P47" s="22"/>
      <c r="Q47" s="22"/>
      <c r="R47" s="22"/>
      <c r="S47" s="22"/>
      <c r="T47" s="22"/>
      <c r="U47" s="34"/>
      <c r="V47" s="34"/>
      <c r="W47" s="34"/>
      <c r="X47" s="34"/>
      <c r="Y47" s="239"/>
      <c r="Z47" s="21"/>
      <c r="AA47" s="21"/>
      <c r="AB47" s="22"/>
      <c r="AC47" s="23">
        <f>C47/B46</f>
        <v>0.8666666666666667</v>
      </c>
      <c r="AD47" s="35">
        <v>133</v>
      </c>
      <c r="AE47" s="36">
        <f t="shared" ref="AE47:AE55" si="40">AD47/AD46</f>
        <v>0.88666666666666671</v>
      </c>
      <c r="AF47" s="1">
        <f t="shared" ref="AF47:AF55" si="41">100%-AE47</f>
        <v>0.11333333333333329</v>
      </c>
      <c r="AG47" s="2"/>
      <c r="AH47" s="2"/>
      <c r="AI47" s="2"/>
      <c r="AJ47" s="2"/>
      <c r="AN47" s="37" t="s">
        <v>35</v>
      </c>
      <c r="AO47" s="36">
        <f t="shared" si="25"/>
        <v>0.93181818181818177</v>
      </c>
      <c r="AP47" s="36">
        <f t="shared" si="26"/>
        <v>0.94782608695652171</v>
      </c>
      <c r="AQ47" s="36">
        <f t="shared" si="27"/>
        <v>0.96296296296296291</v>
      </c>
      <c r="AR47" s="36">
        <f t="shared" si="28"/>
        <v>0.92366412213740456</v>
      </c>
      <c r="AS47" s="36">
        <f t="shared" si="29"/>
        <v>0.96666666666666667</v>
      </c>
      <c r="AT47" s="36">
        <f t="shared" si="30"/>
        <v>0.95348837209302328</v>
      </c>
      <c r="AU47" s="36">
        <f t="shared" si="31"/>
        <v>0.93333333333333335</v>
      </c>
      <c r="AV47" s="36">
        <f t="shared" si="32"/>
        <v>0.91366906474820142</v>
      </c>
      <c r="AW47" s="36">
        <f t="shared" si="33"/>
        <v>1</v>
      </c>
      <c r="AX47" s="36">
        <f t="shared" si="34"/>
        <v>1</v>
      </c>
      <c r="AY47" s="36">
        <f t="shared" si="35"/>
        <v>0.98765432098765427</v>
      </c>
      <c r="AZ47" s="36">
        <f t="shared" si="36"/>
        <v>1</v>
      </c>
      <c r="BA47" s="36">
        <f t="shared" si="37"/>
        <v>0.9555555555555556</v>
      </c>
      <c r="BB47" s="36" t="s">
        <v>37</v>
      </c>
    </row>
    <row r="48" spans="1:56" ht="13.5" customHeight="1" x14ac:dyDescent="0.2">
      <c r="A48" s="231">
        <v>9802</v>
      </c>
      <c r="B48" s="25"/>
      <c r="C48" s="25"/>
      <c r="D48" s="25">
        <v>109</v>
      </c>
      <c r="E48" s="25"/>
      <c r="F48" s="25"/>
      <c r="G48" s="25"/>
      <c r="H48" s="25"/>
      <c r="I48" s="25"/>
      <c r="J48" s="26"/>
      <c r="K48" s="57"/>
      <c r="L48" s="22"/>
      <c r="M48" s="22"/>
      <c r="N48" s="22"/>
      <c r="O48" s="22"/>
      <c r="P48" s="22"/>
      <c r="Q48" s="22"/>
      <c r="R48" s="22"/>
      <c r="S48" s="22"/>
      <c r="T48" s="22"/>
      <c r="U48" s="34"/>
      <c r="V48" s="34"/>
      <c r="W48" s="34"/>
      <c r="X48" s="34"/>
      <c r="Y48" s="239"/>
      <c r="Z48" s="21"/>
      <c r="AA48" s="21"/>
      <c r="AB48" s="22"/>
      <c r="AC48" s="23">
        <f>D48/C47</f>
        <v>0.83846153846153848</v>
      </c>
      <c r="AD48" s="35">
        <v>122</v>
      </c>
      <c r="AE48" s="36">
        <f t="shared" si="40"/>
        <v>0.91729323308270672</v>
      </c>
      <c r="AF48" s="1">
        <f t="shared" si="41"/>
        <v>8.2706766917293284E-2</v>
      </c>
      <c r="AG48" s="2"/>
      <c r="AH48" s="2"/>
      <c r="AI48" s="2"/>
      <c r="AJ48" s="2"/>
      <c r="AN48" s="37" t="s">
        <v>36</v>
      </c>
      <c r="AO48" s="36">
        <f t="shared" si="25"/>
        <v>1</v>
      </c>
      <c r="AP48" s="36">
        <f t="shared" si="26"/>
        <v>0.97247706422018354</v>
      </c>
      <c r="AQ48" s="36">
        <f t="shared" si="27"/>
        <v>0.96153846153846156</v>
      </c>
      <c r="AR48" s="36">
        <f t="shared" si="28"/>
        <v>0.98347107438016534</v>
      </c>
      <c r="AS48" s="36">
        <f t="shared" si="29"/>
        <v>0.93103448275862066</v>
      </c>
      <c r="AT48" s="36">
        <f t="shared" si="30"/>
        <v>0.97560975609756095</v>
      </c>
      <c r="AU48" s="36">
        <f t="shared" si="31"/>
        <v>0.9285714285714286</v>
      </c>
      <c r="AV48" s="36">
        <f t="shared" si="32"/>
        <v>1</v>
      </c>
      <c r="AW48" s="36">
        <f t="shared" si="33"/>
        <v>1</v>
      </c>
      <c r="AX48" s="36">
        <f t="shared" si="34"/>
        <v>0.95495495495495497</v>
      </c>
      <c r="AY48" s="36">
        <f t="shared" si="35"/>
        <v>0.95</v>
      </c>
      <c r="AZ48" s="36">
        <f t="shared" si="36"/>
        <v>1</v>
      </c>
      <c r="BA48" s="36" t="s">
        <v>37</v>
      </c>
    </row>
    <row r="49" spans="1:53" ht="13.5" customHeight="1" x14ac:dyDescent="0.2">
      <c r="A49" s="231">
        <v>9901</v>
      </c>
      <c r="B49" s="25"/>
      <c r="C49" s="25"/>
      <c r="D49" s="25"/>
      <c r="E49" s="25">
        <v>103</v>
      </c>
      <c r="F49" s="25"/>
      <c r="G49" s="25"/>
      <c r="H49" s="25"/>
      <c r="I49" s="25"/>
      <c r="J49" s="26"/>
      <c r="K49" s="57"/>
      <c r="L49" s="22"/>
      <c r="M49" s="22"/>
      <c r="N49" s="22"/>
      <c r="O49" s="22"/>
      <c r="P49" s="22"/>
      <c r="Q49" s="22"/>
      <c r="R49" s="22"/>
      <c r="S49" s="22"/>
      <c r="T49" s="22"/>
      <c r="U49" s="34"/>
      <c r="V49" s="34"/>
      <c r="W49" s="34"/>
      <c r="X49" s="34"/>
      <c r="Y49" s="239"/>
      <c r="Z49" s="21"/>
      <c r="AA49" s="21"/>
      <c r="AB49" s="22"/>
      <c r="AC49" s="23">
        <f>E49/D48</f>
        <v>0.94495412844036697</v>
      </c>
      <c r="AD49" s="35">
        <v>115</v>
      </c>
      <c r="AE49" s="36">
        <f t="shared" si="40"/>
        <v>0.94262295081967218</v>
      </c>
      <c r="AF49" s="1">
        <f t="shared" si="41"/>
        <v>5.7377049180327822E-2</v>
      </c>
      <c r="AG49" s="2"/>
      <c r="AH49" s="2"/>
      <c r="AI49" s="2"/>
      <c r="AJ49" s="2"/>
      <c r="AN49" s="40" t="s">
        <v>38</v>
      </c>
      <c r="AO49" s="36">
        <f t="shared" si="25"/>
        <v>1</v>
      </c>
      <c r="AP49" s="36">
        <f t="shared" si="26"/>
        <v>0.97169811320754718</v>
      </c>
      <c r="AQ49" s="36">
        <f t="shared" si="27"/>
        <v>1</v>
      </c>
      <c r="AR49" s="36">
        <f t="shared" si="28"/>
        <v>1</v>
      </c>
      <c r="AS49" s="36">
        <f t="shared" si="29"/>
        <v>1</v>
      </c>
      <c r="AT49" s="36">
        <f t="shared" si="30"/>
        <v>1</v>
      </c>
      <c r="AU49" s="36">
        <f t="shared" si="31"/>
        <v>0.97435897435897434</v>
      </c>
      <c r="AV49" s="36">
        <f t="shared" si="32"/>
        <v>0.96062992125984248</v>
      </c>
      <c r="AW49" s="36">
        <f t="shared" si="33"/>
        <v>1</v>
      </c>
      <c r="AX49" s="36">
        <f t="shared" si="34"/>
        <v>1</v>
      </c>
      <c r="AY49" s="36">
        <f t="shared" si="35"/>
        <v>1</v>
      </c>
      <c r="AZ49" s="36" t="s">
        <v>37</v>
      </c>
      <c r="BA49" s="36" t="s">
        <v>37</v>
      </c>
    </row>
    <row r="50" spans="1:53" ht="13.5" customHeight="1" x14ac:dyDescent="0.2">
      <c r="A50" s="231">
        <v>9902</v>
      </c>
      <c r="B50" s="25"/>
      <c r="C50" s="25"/>
      <c r="D50" s="25"/>
      <c r="E50" s="25"/>
      <c r="F50" s="25">
        <v>98</v>
      </c>
      <c r="G50" s="25"/>
      <c r="H50" s="25"/>
      <c r="I50" s="25"/>
      <c r="J50" s="26"/>
      <c r="K50" s="57"/>
      <c r="L50" s="22"/>
      <c r="M50" s="22"/>
      <c r="N50" s="22"/>
      <c r="O50" s="22"/>
      <c r="P50" s="22"/>
      <c r="Q50" s="22"/>
      <c r="R50" s="22"/>
      <c r="S50" s="22"/>
      <c r="T50" s="22"/>
      <c r="U50" s="34"/>
      <c r="V50" s="34"/>
      <c r="W50" s="34"/>
      <c r="X50" s="34"/>
      <c r="Y50" s="239"/>
      <c r="Z50" s="21"/>
      <c r="AA50" s="21"/>
      <c r="AB50" s="22"/>
      <c r="AC50" s="23">
        <f>F50/E49</f>
        <v>0.95145631067961167</v>
      </c>
      <c r="AD50" s="35">
        <v>109</v>
      </c>
      <c r="AE50" s="36">
        <f t="shared" si="40"/>
        <v>0.94782608695652171</v>
      </c>
      <c r="AF50" s="1">
        <f t="shared" si="41"/>
        <v>5.2173913043478293E-2</v>
      </c>
      <c r="AG50" s="2"/>
      <c r="AH50" s="2"/>
      <c r="AI50" s="2"/>
      <c r="AJ50" s="2"/>
      <c r="AN50" s="40" t="s">
        <v>39</v>
      </c>
      <c r="AO50" s="36">
        <f t="shared" si="25"/>
        <v>0.95121951219512191</v>
      </c>
      <c r="AP50" s="36">
        <f t="shared" si="26"/>
        <v>0.99029126213592233</v>
      </c>
      <c r="AQ50" s="36">
        <f t="shared" si="27"/>
        <v>1</v>
      </c>
      <c r="AR50" s="36">
        <f t="shared" si="28"/>
        <v>0.96638655462184875</v>
      </c>
      <c r="AS50" s="36">
        <f t="shared" si="29"/>
        <v>0.96296296296296291</v>
      </c>
      <c r="AT50" s="36">
        <f t="shared" si="30"/>
        <v>0.98333333333333328</v>
      </c>
      <c r="AU50" s="36">
        <f t="shared" si="31"/>
        <v>0.94736842105263153</v>
      </c>
      <c r="AV50" s="36">
        <f t="shared" si="32"/>
        <v>1</v>
      </c>
      <c r="AW50" s="36">
        <f t="shared" si="33"/>
        <v>1</v>
      </c>
      <c r="AX50" s="36">
        <f t="shared" si="34"/>
        <v>1</v>
      </c>
      <c r="AY50" s="36" t="s">
        <v>37</v>
      </c>
      <c r="AZ50" s="36" t="s">
        <v>37</v>
      </c>
    </row>
    <row r="51" spans="1:53" ht="13.5" customHeight="1" x14ac:dyDescent="0.2">
      <c r="A51" s="40" t="s">
        <v>22</v>
      </c>
      <c r="B51" s="25"/>
      <c r="C51" s="25"/>
      <c r="D51" s="25"/>
      <c r="E51" s="25"/>
      <c r="F51" s="25"/>
      <c r="G51" s="25">
        <v>97</v>
      </c>
      <c r="H51" s="25"/>
      <c r="I51" s="25"/>
      <c r="J51" s="26"/>
      <c r="K51" s="57"/>
      <c r="L51" s="22"/>
      <c r="M51" s="22"/>
      <c r="N51" s="22"/>
      <c r="O51" s="22"/>
      <c r="P51" s="22"/>
      <c r="Q51" s="22"/>
      <c r="R51" s="22"/>
      <c r="S51" s="22"/>
      <c r="T51" s="22"/>
      <c r="U51" s="34"/>
      <c r="V51" s="34"/>
      <c r="W51" s="34"/>
      <c r="X51" s="34"/>
      <c r="Y51" s="239"/>
      <c r="Z51" s="21"/>
      <c r="AA51" s="21"/>
      <c r="AB51" s="22"/>
      <c r="AC51" s="23">
        <f>G51/F50</f>
        <v>0.98979591836734693</v>
      </c>
      <c r="AD51" s="35">
        <v>106</v>
      </c>
      <c r="AE51" s="36">
        <f t="shared" si="40"/>
        <v>0.97247706422018354</v>
      </c>
      <c r="AF51" s="1">
        <f t="shared" si="41"/>
        <v>2.752293577981646E-2</v>
      </c>
      <c r="AG51" s="2"/>
      <c r="AH51" s="2"/>
      <c r="AI51" s="2"/>
      <c r="AJ51" s="2"/>
      <c r="AN51" s="40" t="s">
        <v>40</v>
      </c>
      <c r="AO51" s="36"/>
      <c r="AP51" s="36"/>
      <c r="AQ51" s="36"/>
      <c r="AR51" s="36"/>
    </row>
    <row r="52" spans="1:53" ht="13.5" customHeight="1" x14ac:dyDescent="0.2">
      <c r="A52" s="40" t="s">
        <v>23</v>
      </c>
      <c r="B52" s="25"/>
      <c r="C52" s="25"/>
      <c r="D52" s="25"/>
      <c r="E52" s="25"/>
      <c r="F52" s="25"/>
      <c r="G52" s="25"/>
      <c r="H52" s="25">
        <v>92</v>
      </c>
      <c r="I52" s="25"/>
      <c r="J52" s="26"/>
      <c r="K52" s="57"/>
      <c r="L52" s="22"/>
      <c r="M52" s="22"/>
      <c r="N52" s="22"/>
      <c r="O52" s="22"/>
      <c r="P52" s="22"/>
      <c r="Q52" s="22"/>
      <c r="R52" s="22"/>
      <c r="S52" s="22"/>
      <c r="T52" s="22"/>
      <c r="U52" s="34"/>
      <c r="V52" s="34"/>
      <c r="W52" s="34"/>
      <c r="X52" s="34"/>
      <c r="Y52" s="239">
        <v>84</v>
      </c>
      <c r="Z52" s="21"/>
      <c r="AA52" s="21"/>
      <c r="AB52" s="22"/>
      <c r="AC52" s="23">
        <f>H52/G51</f>
        <v>0.94845360824742264</v>
      </c>
      <c r="AD52" s="35">
        <v>103</v>
      </c>
      <c r="AE52" s="36">
        <f t="shared" si="40"/>
        <v>0.97169811320754718</v>
      </c>
      <c r="AF52" s="1">
        <f t="shared" si="41"/>
        <v>2.8301886792452824E-2</v>
      </c>
      <c r="AG52" s="3" t="s">
        <v>12</v>
      </c>
      <c r="AH52" s="2"/>
      <c r="AI52" s="2"/>
      <c r="AJ52" s="2"/>
    </row>
    <row r="53" spans="1:53" ht="15" customHeight="1" x14ac:dyDescent="0.25">
      <c r="A53" s="40" t="s">
        <v>24</v>
      </c>
      <c r="B53" s="25"/>
      <c r="C53" s="25"/>
      <c r="D53" s="25"/>
      <c r="E53" s="25"/>
      <c r="F53" s="25"/>
      <c r="G53" s="25"/>
      <c r="H53" s="25"/>
      <c r="I53" s="42"/>
      <c r="J53" s="26"/>
      <c r="K53" s="57">
        <v>8</v>
      </c>
      <c r="L53" s="22"/>
      <c r="M53" s="22">
        <v>19</v>
      </c>
      <c r="N53" s="22"/>
      <c r="O53" s="22">
        <v>36</v>
      </c>
      <c r="P53" s="22"/>
      <c r="Q53" s="22">
        <v>27</v>
      </c>
      <c r="R53" s="22"/>
      <c r="S53" s="43">
        <f t="shared" ref="S53:T53" si="42">K53+M53+O53+Q53</f>
        <v>90</v>
      </c>
      <c r="T53" s="43">
        <f t="shared" si="42"/>
        <v>0</v>
      </c>
      <c r="U53" s="34"/>
      <c r="V53" s="34"/>
      <c r="W53" s="34"/>
      <c r="X53" s="34"/>
      <c r="Y53" s="239">
        <v>8</v>
      </c>
      <c r="Z53" s="21"/>
      <c r="AA53" s="21"/>
      <c r="AB53" s="22"/>
      <c r="AC53" s="23">
        <f>I53/H52</f>
        <v>0</v>
      </c>
      <c r="AD53" s="35">
        <v>102</v>
      </c>
      <c r="AE53" s="36">
        <f t="shared" si="40"/>
        <v>0.99029126213592233</v>
      </c>
      <c r="AF53" s="1">
        <f t="shared" si="41"/>
        <v>9.7087378640776656E-3</v>
      </c>
      <c r="AG53" s="25">
        <v>9701</v>
      </c>
      <c r="AH53" s="48">
        <f>AA34</f>
        <v>0.98076923076923073</v>
      </c>
      <c r="AI53" s="2"/>
      <c r="AJ53" s="2"/>
    </row>
    <row r="54" spans="1:53" ht="15" customHeight="1" x14ac:dyDescent="0.25">
      <c r="A54" s="40" t="s">
        <v>25</v>
      </c>
      <c r="B54" s="25"/>
      <c r="C54" s="25"/>
      <c r="D54" s="25"/>
      <c r="E54" s="25"/>
      <c r="F54" s="25"/>
      <c r="G54" s="25"/>
      <c r="H54" s="25"/>
      <c r="I54" s="25"/>
      <c r="J54" s="42"/>
      <c r="K54" s="57">
        <v>2</v>
      </c>
      <c r="L54" s="22">
        <v>8</v>
      </c>
      <c r="M54" s="22">
        <v>5</v>
      </c>
      <c r="N54" s="22">
        <v>18</v>
      </c>
      <c r="O54" s="22">
        <v>1</v>
      </c>
      <c r="P54" s="22">
        <v>34</v>
      </c>
      <c r="Q54" s="22"/>
      <c r="R54" s="22">
        <v>27</v>
      </c>
      <c r="S54" s="43">
        <f t="shared" ref="S54:T54" si="43">K54+M54+O54+Q54</f>
        <v>8</v>
      </c>
      <c r="T54" s="43">
        <f t="shared" si="43"/>
        <v>87</v>
      </c>
      <c r="U54" s="34">
        <v>8</v>
      </c>
      <c r="V54" s="34">
        <v>18</v>
      </c>
      <c r="W54" s="34">
        <v>34</v>
      </c>
      <c r="X54" s="34">
        <v>27</v>
      </c>
      <c r="Y54" s="136">
        <v>90</v>
      </c>
      <c r="Z54" s="21"/>
      <c r="AA54" s="21"/>
      <c r="AB54" s="22"/>
      <c r="AC54" s="23" t="e">
        <f>S53/I53</f>
        <v>#DIV/0!</v>
      </c>
      <c r="AD54" s="35">
        <v>102</v>
      </c>
      <c r="AE54" s="36">
        <f t="shared" si="40"/>
        <v>1</v>
      </c>
      <c r="AF54" s="1">
        <f t="shared" si="41"/>
        <v>0</v>
      </c>
      <c r="AG54" s="25">
        <v>9702</v>
      </c>
      <c r="AH54" s="48">
        <f>AA62</f>
        <v>1.2866666666666666</v>
      </c>
      <c r="AI54" s="2"/>
      <c r="AJ54" s="2"/>
    </row>
    <row r="55" spans="1:53" ht="15" customHeight="1" x14ac:dyDescent="0.25">
      <c r="A55" s="40" t="s">
        <v>26</v>
      </c>
      <c r="B55" s="25"/>
      <c r="C55" s="25"/>
      <c r="D55" s="25"/>
      <c r="E55" s="25"/>
      <c r="F55" s="25"/>
      <c r="G55" s="25"/>
      <c r="H55" s="25"/>
      <c r="I55" s="25"/>
      <c r="J55" s="42"/>
      <c r="K55" s="57"/>
      <c r="L55" s="22">
        <v>2</v>
      </c>
      <c r="M55" s="22"/>
      <c r="N55" s="22">
        <v>3</v>
      </c>
      <c r="O55" s="22">
        <v>1</v>
      </c>
      <c r="P55" s="22">
        <v>3</v>
      </c>
      <c r="Q55" s="22"/>
      <c r="R55" s="22"/>
      <c r="S55" s="43">
        <f t="shared" ref="S55:T55" si="44">K55+M55+O55+Q55</f>
        <v>1</v>
      </c>
      <c r="T55" s="43">
        <f t="shared" si="44"/>
        <v>8</v>
      </c>
      <c r="U55" s="34">
        <v>2</v>
      </c>
      <c r="V55" s="34">
        <v>3</v>
      </c>
      <c r="W55" s="34">
        <v>3</v>
      </c>
      <c r="X55" s="34"/>
      <c r="Y55" s="136">
        <f>SUM(U55:X55)</f>
        <v>8</v>
      </c>
      <c r="Z55" s="21"/>
      <c r="AA55" s="21"/>
      <c r="AB55" s="22"/>
      <c r="AC55" s="23">
        <f>T54/S53</f>
        <v>0.96666666666666667</v>
      </c>
      <c r="AD55" s="35">
        <v>100</v>
      </c>
      <c r="AE55" s="36">
        <f t="shared" si="40"/>
        <v>0.98039215686274506</v>
      </c>
      <c r="AF55" s="1">
        <f t="shared" si="41"/>
        <v>1.9607843137254943E-2</v>
      </c>
      <c r="AG55" s="25">
        <v>9801</v>
      </c>
      <c r="AH55" s="48">
        <f>AA91</f>
        <v>0.98</v>
      </c>
      <c r="AI55" s="2"/>
      <c r="AJ55" s="2"/>
    </row>
    <row r="56" spans="1:53" ht="15" customHeight="1" x14ac:dyDescent="0.25">
      <c r="A56" s="40" t="s">
        <v>27</v>
      </c>
      <c r="B56" s="25"/>
      <c r="C56" s="25"/>
      <c r="D56" s="25"/>
      <c r="E56" s="25"/>
      <c r="F56" s="25"/>
      <c r="G56" s="25"/>
      <c r="H56" s="25"/>
      <c r="I56" s="25"/>
      <c r="J56" s="42"/>
      <c r="K56" s="57">
        <v>1</v>
      </c>
      <c r="L56" s="22"/>
      <c r="N56" s="22">
        <v>1</v>
      </c>
      <c r="O56" s="2">
        <v>1</v>
      </c>
      <c r="P56" s="22">
        <v>1</v>
      </c>
      <c r="Q56" s="22"/>
      <c r="R56" s="22"/>
      <c r="S56" s="43">
        <f t="shared" ref="S56:T56" si="45">K56+M56+O56+Q56</f>
        <v>2</v>
      </c>
      <c r="T56" s="43">
        <f t="shared" si="45"/>
        <v>2</v>
      </c>
      <c r="U56" s="34"/>
      <c r="V56" s="34"/>
      <c r="W56" s="34"/>
      <c r="X56" s="34"/>
      <c r="Y56" s="136"/>
      <c r="Z56" s="21"/>
      <c r="AA56" s="21"/>
      <c r="AB56" s="22"/>
      <c r="AC56" s="23"/>
      <c r="AD56" s="35">
        <v>13</v>
      </c>
      <c r="AE56" s="36"/>
      <c r="AF56" s="1"/>
      <c r="AG56" s="25">
        <v>9802</v>
      </c>
      <c r="AH56" s="48">
        <f>AA117</f>
        <v>1.2317073170731707</v>
      </c>
      <c r="AI56" s="2"/>
      <c r="AJ56" s="2"/>
    </row>
    <row r="57" spans="1:53" ht="15" customHeight="1" x14ac:dyDescent="0.25">
      <c r="A57" s="46" t="s">
        <v>28</v>
      </c>
      <c r="B57" s="2"/>
      <c r="C57" s="2"/>
      <c r="D57" s="2"/>
      <c r="E57" s="2"/>
      <c r="F57" s="2"/>
      <c r="G57" s="2"/>
      <c r="H57" s="2"/>
      <c r="I57" s="2">
        <v>1</v>
      </c>
      <c r="J57" s="47"/>
      <c r="L57" s="57">
        <v>1</v>
      </c>
      <c r="M57" s="22"/>
      <c r="N57" s="57">
        <v>1</v>
      </c>
      <c r="O57" s="22"/>
      <c r="P57" s="57">
        <v>1</v>
      </c>
      <c r="Q57" s="22"/>
      <c r="R57" s="22"/>
      <c r="S57" s="43">
        <f t="shared" ref="S57:T57" si="46">K57+M57+O57+Q57</f>
        <v>0</v>
      </c>
      <c r="T57" s="43">
        <f t="shared" si="46"/>
        <v>3</v>
      </c>
      <c r="U57" s="34">
        <v>1</v>
      </c>
      <c r="V57" s="34"/>
      <c r="W57" s="34">
        <v>2</v>
      </c>
      <c r="X57" s="34"/>
      <c r="Y57" s="136">
        <f>SUM(U57:X57)</f>
        <v>3</v>
      </c>
      <c r="Z57" s="1"/>
      <c r="AA57" s="1"/>
      <c r="AB57" s="2"/>
      <c r="AC57" s="1"/>
      <c r="AD57" s="35">
        <v>4</v>
      </c>
      <c r="AE57" s="36"/>
      <c r="AF57" s="1"/>
      <c r="AG57" s="2">
        <v>9901</v>
      </c>
      <c r="AH57" s="48">
        <f>AA142</f>
        <v>0.59090909090909094</v>
      </c>
      <c r="AI57" s="2"/>
      <c r="AJ57" s="2"/>
    </row>
    <row r="58" spans="1:53" ht="15" customHeight="1" x14ac:dyDescent="0.25">
      <c r="A58" s="46" t="s">
        <v>29</v>
      </c>
      <c r="B58" s="2"/>
      <c r="C58" s="2"/>
      <c r="D58" s="2"/>
      <c r="E58" s="2"/>
      <c r="F58" s="2"/>
      <c r="G58" s="2"/>
      <c r="H58" s="2"/>
      <c r="I58" s="2"/>
      <c r="J58" s="47"/>
      <c r="L58" s="27"/>
      <c r="M58" s="27"/>
      <c r="N58" s="27"/>
      <c r="O58" s="27"/>
      <c r="P58" s="27"/>
      <c r="Q58" s="27"/>
      <c r="R58" s="27"/>
      <c r="S58" s="27"/>
      <c r="T58" s="27"/>
      <c r="U58" s="28"/>
      <c r="V58" s="28"/>
      <c r="W58" s="28"/>
      <c r="X58" s="28"/>
      <c r="Y58" s="243"/>
      <c r="Z58" s="1"/>
      <c r="AA58" s="1"/>
      <c r="AB58" s="2"/>
      <c r="AC58" s="1"/>
      <c r="AD58" s="35">
        <v>3</v>
      </c>
      <c r="AG58" s="2">
        <v>9902</v>
      </c>
      <c r="AH58" s="1">
        <f>AA168</f>
        <v>0.8493975903614458</v>
      </c>
      <c r="AI58" s="2"/>
      <c r="AJ58" s="2"/>
    </row>
    <row r="59" spans="1:53" ht="13.5" customHeight="1" x14ac:dyDescent="0.2">
      <c r="A59" s="46" t="s">
        <v>30</v>
      </c>
      <c r="B59" s="2"/>
      <c r="C59" s="2"/>
      <c r="D59" s="2"/>
      <c r="E59" s="2"/>
      <c r="F59" s="2"/>
      <c r="G59" s="2"/>
      <c r="H59" s="2"/>
      <c r="I59" s="2"/>
      <c r="J59" s="45"/>
      <c r="L59" s="27"/>
      <c r="M59" s="27"/>
      <c r="N59" s="27"/>
      <c r="O59" s="27"/>
      <c r="P59" s="27"/>
      <c r="Q59" s="27"/>
      <c r="R59" s="27"/>
      <c r="S59" s="27"/>
      <c r="T59" s="27"/>
      <c r="U59" s="28"/>
      <c r="V59" s="28"/>
      <c r="W59" s="28"/>
      <c r="X59" s="28"/>
      <c r="Y59" s="243"/>
      <c r="Z59" s="1"/>
      <c r="AA59" s="1"/>
      <c r="AB59" s="2"/>
      <c r="AC59" s="1"/>
      <c r="AD59" s="35">
        <v>1</v>
      </c>
      <c r="AG59" s="58" t="s">
        <v>22</v>
      </c>
      <c r="AH59" s="1">
        <f>AA192</f>
        <v>0.76056338028169013</v>
      </c>
      <c r="AI59" s="2"/>
      <c r="AJ59" s="2"/>
    </row>
    <row r="60" spans="1:53" ht="13.5" customHeight="1" x14ac:dyDescent="0.2">
      <c r="A60" s="46" t="s">
        <v>31</v>
      </c>
      <c r="B60" s="2"/>
      <c r="C60" s="2"/>
      <c r="D60" s="2"/>
      <c r="E60" s="2"/>
      <c r="F60" s="2"/>
      <c r="G60" s="2"/>
      <c r="H60" s="2"/>
      <c r="I60" s="2">
        <v>1</v>
      </c>
      <c r="J60" s="45"/>
      <c r="L60" s="27"/>
      <c r="M60" s="27"/>
      <c r="N60" s="27"/>
      <c r="O60" s="27"/>
      <c r="P60" s="27"/>
      <c r="Q60" s="27"/>
      <c r="R60" s="27"/>
      <c r="S60" s="27"/>
      <c r="T60" s="27"/>
      <c r="U60" s="28"/>
      <c r="V60" s="28"/>
      <c r="W60" s="28"/>
      <c r="X60" s="28"/>
      <c r="Y60" s="243"/>
      <c r="Z60" s="1"/>
      <c r="AA60" s="1"/>
      <c r="AB60" s="2"/>
      <c r="AC60" s="1"/>
      <c r="AD60" s="35"/>
      <c r="AG60" s="58" t="s">
        <v>23</v>
      </c>
      <c r="AH60" s="1">
        <f>AA213</f>
        <v>0.73809523809523814</v>
      </c>
      <c r="AI60" s="2"/>
      <c r="AJ60" s="2"/>
    </row>
    <row r="61" spans="1:53" ht="13.5" customHeight="1" x14ac:dyDescent="0.2">
      <c r="A61" s="46"/>
      <c r="B61" s="2"/>
      <c r="C61" s="2"/>
      <c r="D61" s="2"/>
      <c r="E61" s="2"/>
      <c r="F61" s="2"/>
      <c r="G61" s="2"/>
      <c r="H61" s="2"/>
      <c r="I61" s="2"/>
      <c r="J61" s="45"/>
      <c r="Z61" s="1"/>
      <c r="AA61" s="1"/>
      <c r="AB61" s="2"/>
      <c r="AC61" s="1"/>
      <c r="AD61" s="35"/>
      <c r="AG61" s="44" t="s">
        <v>24</v>
      </c>
      <c r="AH61" s="1">
        <f>AA230</f>
        <v>0.57999999999999996</v>
      </c>
      <c r="AI61" s="2"/>
      <c r="AJ61" s="2"/>
    </row>
    <row r="62" spans="1:53" ht="13.5" customHeight="1" x14ac:dyDescent="0.2">
      <c r="J62" s="45">
        <f>SUM(J54:J56)</f>
        <v>0</v>
      </c>
      <c r="K62" s="59"/>
      <c r="L62" s="27"/>
      <c r="M62" s="27"/>
      <c r="N62" s="27"/>
      <c r="O62" s="27"/>
      <c r="P62" s="27"/>
      <c r="Q62" s="27"/>
      <c r="R62" s="27"/>
      <c r="S62" s="27"/>
      <c r="T62" s="27"/>
      <c r="U62" s="28"/>
      <c r="V62" s="28"/>
      <c r="W62" s="28"/>
      <c r="X62" s="28"/>
      <c r="Y62" s="244">
        <f>SUM(Y52:Y57)</f>
        <v>193</v>
      </c>
      <c r="Z62" s="1">
        <f>Y54/B46</f>
        <v>0.6</v>
      </c>
      <c r="AA62" s="1">
        <f>Y62/B46</f>
        <v>1.2866666666666666</v>
      </c>
      <c r="AB62" s="1">
        <f>AA62-Z62</f>
        <v>0.68666666666666665</v>
      </c>
      <c r="AC62" s="1"/>
      <c r="AG62" s="40" t="s">
        <v>25</v>
      </c>
      <c r="AH62" s="1">
        <f>AA245</f>
        <v>0.67721518987341767</v>
      </c>
      <c r="AI62" s="2"/>
      <c r="AJ62" s="2"/>
      <c r="AN62" s="3"/>
      <c r="AO62" s="14" t="s">
        <v>47</v>
      </c>
      <c r="AP62" s="14"/>
      <c r="AQ62" s="14"/>
      <c r="AR62" s="14"/>
      <c r="AS62" s="14"/>
      <c r="AT62" s="14"/>
      <c r="AU62" s="14"/>
      <c r="AV62" s="14"/>
      <c r="AW62" s="14"/>
      <c r="AX62" s="14"/>
    </row>
    <row r="63" spans="1:53" ht="13.5" customHeight="1" x14ac:dyDescent="0.2">
      <c r="A63" s="46"/>
      <c r="J63" s="45"/>
      <c r="K63" s="2"/>
      <c r="L63" s="2"/>
      <c r="M63" s="2"/>
      <c r="N63" s="2"/>
      <c r="O63" s="2"/>
      <c r="P63" s="2"/>
      <c r="Q63" s="2"/>
      <c r="R63" s="2"/>
      <c r="S63" s="2"/>
      <c r="T63" s="2"/>
      <c r="U63" s="45"/>
      <c r="V63" s="45"/>
      <c r="W63" s="45"/>
      <c r="X63" s="45"/>
      <c r="Y63" s="241"/>
      <c r="Z63" s="1"/>
      <c r="AA63" s="1"/>
      <c r="AB63" s="1"/>
      <c r="AC63" s="1"/>
      <c r="AG63" s="40" t="s">
        <v>26</v>
      </c>
      <c r="AH63" s="1">
        <f>AA267</f>
        <v>0.80851063829787229</v>
      </c>
      <c r="AI63" s="2"/>
      <c r="AJ63" s="2"/>
      <c r="AN63" s="3"/>
      <c r="AO63" s="14"/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3" ht="13.5" customHeight="1" x14ac:dyDescent="0.2">
      <c r="A64" s="362" t="s">
        <v>41</v>
      </c>
      <c r="B64" s="352"/>
      <c r="C64" s="352"/>
      <c r="D64" s="35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42"/>
      <c r="Z64" s="1"/>
      <c r="AA64" s="1"/>
      <c r="AB64" s="1"/>
      <c r="AC64" s="1"/>
      <c r="AG64" s="40" t="s">
        <v>27</v>
      </c>
      <c r="AH64" s="1">
        <f>AA288</f>
        <v>0.83850931677018636</v>
      </c>
      <c r="AI64" s="2"/>
      <c r="AJ64" s="2"/>
      <c r="AN64" s="3"/>
      <c r="AO64" s="14"/>
      <c r="AP64" s="14"/>
      <c r="AQ64" s="14"/>
      <c r="AR64" s="14"/>
      <c r="AS64" s="14"/>
      <c r="AT64" s="14"/>
      <c r="AU64" s="14"/>
      <c r="AV64" s="14"/>
      <c r="AW64" s="14"/>
      <c r="AX64" s="14"/>
    </row>
    <row r="65" spans="1:56" ht="13.5" customHeight="1" x14ac:dyDescent="0.2">
      <c r="A65" s="46" t="s">
        <v>42</v>
      </c>
      <c r="B65" s="2">
        <v>36</v>
      </c>
      <c r="J65" s="60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42"/>
      <c r="Z65" s="1"/>
      <c r="AA65" s="1"/>
      <c r="AB65" s="1"/>
      <c r="AC65" s="1"/>
      <c r="AG65" s="2"/>
      <c r="AH65" s="2"/>
      <c r="AI65" s="2"/>
      <c r="AJ65" s="2"/>
      <c r="AN65" s="3"/>
      <c r="AO65" s="14"/>
      <c r="AP65" s="14"/>
      <c r="AQ65" s="14"/>
      <c r="AR65" s="14"/>
      <c r="AS65" s="14"/>
      <c r="AT65" s="14"/>
      <c r="AU65" s="14"/>
      <c r="AV65" s="14"/>
      <c r="AW65" s="14"/>
      <c r="AX65" s="14"/>
    </row>
    <row r="66" spans="1:56" ht="13.5" customHeight="1" x14ac:dyDescent="0.2">
      <c r="A66" s="363" t="s">
        <v>43</v>
      </c>
      <c r="B66" s="352"/>
      <c r="C66" s="352"/>
      <c r="D66" s="352"/>
      <c r="E66" s="352"/>
      <c r="F66" s="352"/>
      <c r="G66" s="352"/>
      <c r="H66" s="52">
        <f>(B65/Y62)*100%</f>
        <v>0.18652849740932642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42"/>
      <c r="Z66" s="1"/>
      <c r="AA66" s="1"/>
      <c r="AB66" s="1"/>
      <c r="AC66" s="1"/>
      <c r="AG66" s="2"/>
      <c r="AH66" s="2"/>
      <c r="AI66" s="2"/>
      <c r="AJ66" s="2"/>
      <c r="AN66" s="3"/>
      <c r="AO66" s="14"/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6" ht="13.5" customHeight="1" x14ac:dyDescent="0.2"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42"/>
      <c r="Z67" s="1"/>
      <c r="AA67" s="1"/>
      <c r="AB67" s="1"/>
      <c r="AC67" s="1"/>
      <c r="AG67" s="2"/>
      <c r="AH67" s="2"/>
      <c r="AI67" s="2"/>
      <c r="AJ67" s="2"/>
      <c r="AN67" s="3"/>
      <c r="AO67" s="14"/>
      <c r="AP67" s="14"/>
      <c r="AQ67" s="14"/>
      <c r="AR67" s="14"/>
      <c r="AS67" s="14"/>
      <c r="AT67" s="14"/>
      <c r="AU67" s="14"/>
      <c r="AV67" s="14"/>
      <c r="AW67" s="14"/>
      <c r="AX67" s="14"/>
    </row>
    <row r="68" spans="1:56" ht="13.5" customHeight="1" x14ac:dyDescent="0.2"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42"/>
      <c r="Z68" s="1"/>
      <c r="AA68" s="1"/>
      <c r="AB68" s="1"/>
      <c r="AC68" s="1"/>
      <c r="AG68" s="2"/>
      <c r="AH68" s="2"/>
      <c r="AI68" s="2"/>
      <c r="AJ68" s="2"/>
      <c r="AN68" s="3"/>
      <c r="AO68" s="14"/>
      <c r="AP68" s="14"/>
      <c r="AQ68" s="14"/>
      <c r="AR68" s="14"/>
      <c r="AS68" s="14"/>
      <c r="AT68" s="14"/>
      <c r="AU68" s="14"/>
      <c r="AV68" s="14"/>
      <c r="AW68" s="14"/>
      <c r="AX68" s="14"/>
    </row>
    <row r="69" spans="1:56" ht="13.5" customHeight="1" x14ac:dyDescent="0.2"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42"/>
      <c r="Z69" s="1"/>
      <c r="AA69" s="1"/>
      <c r="AC69" s="1"/>
      <c r="AG69" s="2"/>
      <c r="AH69" s="2"/>
      <c r="AI69" s="2"/>
      <c r="AJ69" s="2"/>
      <c r="AO69" s="353" t="s">
        <v>20</v>
      </c>
      <c r="AP69" s="352"/>
      <c r="AQ69" s="352"/>
      <c r="AR69" s="352"/>
      <c r="AS69" s="352"/>
      <c r="AT69" s="352"/>
      <c r="AU69" s="352"/>
      <c r="AV69" s="352"/>
      <c r="AW69" s="352"/>
      <c r="AX69" s="352"/>
    </row>
    <row r="70" spans="1:56" ht="13.5" customHeight="1" x14ac:dyDescent="0.2">
      <c r="A70" s="232" t="s">
        <v>44</v>
      </c>
      <c r="F70" s="55">
        <f>((Y54*10)+(Y55*11)+(Y56*12)+(Y57*13))/Y62</f>
        <v>5.3212435233160624</v>
      </c>
      <c r="Z70" s="1"/>
      <c r="AA70" s="1"/>
      <c r="AC70" s="1"/>
      <c r="AG70" s="2"/>
      <c r="AH70" s="2"/>
      <c r="AI70" s="2"/>
      <c r="AJ70" s="2"/>
      <c r="AN70" s="31" t="s">
        <v>21</v>
      </c>
      <c r="AO70" s="4">
        <v>9701</v>
      </c>
      <c r="AP70" s="32">
        <v>9702</v>
      </c>
      <c r="AQ70" s="32">
        <v>9801</v>
      </c>
      <c r="AR70" s="32">
        <v>9802</v>
      </c>
      <c r="AS70" s="32">
        <v>9901</v>
      </c>
      <c r="AT70" s="32">
        <v>9902</v>
      </c>
      <c r="AU70" s="33" t="s">
        <v>22</v>
      </c>
      <c r="AV70" s="33" t="s">
        <v>23</v>
      </c>
      <c r="AW70" s="33" t="s">
        <v>24</v>
      </c>
      <c r="AX70" s="33" t="s">
        <v>25</v>
      </c>
      <c r="AY70" s="33" t="s">
        <v>26</v>
      </c>
      <c r="AZ70" s="33" t="s">
        <v>27</v>
      </c>
      <c r="BA70" s="33" t="s">
        <v>28</v>
      </c>
      <c r="BB70" s="33" t="s">
        <v>29</v>
      </c>
      <c r="BC70" s="33" t="s">
        <v>30</v>
      </c>
      <c r="BD70" s="33" t="s">
        <v>31</v>
      </c>
    </row>
    <row r="71" spans="1:56" ht="13.5" customHeight="1" x14ac:dyDescent="0.2">
      <c r="Z71" s="1"/>
      <c r="AA71" s="1"/>
      <c r="AC71" s="1"/>
      <c r="AG71" s="2"/>
      <c r="AH71" s="2"/>
      <c r="AI71" s="2"/>
      <c r="AJ71" s="2"/>
      <c r="AN71" s="37" t="s">
        <v>32</v>
      </c>
      <c r="AO71" s="36">
        <f t="shared" ref="AO71:AO78" si="47">AF19</f>
        <v>7.6923076923076872E-2</v>
      </c>
      <c r="AP71" s="36">
        <f t="shared" ref="AP71:AP78" si="48">AF47</f>
        <v>0.11333333333333329</v>
      </c>
      <c r="AQ71" s="36">
        <f t="shared" ref="AQ71:AQ78" si="49">AF76</f>
        <v>0.30000000000000004</v>
      </c>
      <c r="AR71" s="36">
        <f t="shared" ref="AR71:AR78" si="50">AF103</f>
        <v>7.3170731707317027E-2</v>
      </c>
      <c r="AS71" s="36">
        <f t="shared" ref="AS71:AS78" si="51">AF129</f>
        <v>0.21590909090909094</v>
      </c>
      <c r="AT71" s="36">
        <f t="shared" ref="AT71:AT78" si="52">AF154</f>
        <v>0.14457831325301207</v>
      </c>
      <c r="AU71" s="36">
        <f t="shared" ref="AU71:AU78" si="53">AF181</f>
        <v>0.12676056338028174</v>
      </c>
      <c r="AV71" s="36">
        <f t="shared" ref="AV71:AV78" si="54">AF200</f>
        <v>8.333333333333337E-2</v>
      </c>
      <c r="AW71" s="36">
        <f t="shared" ref="AW71:AW78" si="55">AF219</f>
        <v>7.999999999999996E-2</v>
      </c>
      <c r="AX71" s="36">
        <f t="shared" ref="AX71:AX77" si="56">AF235</f>
        <v>0.17088607594936711</v>
      </c>
      <c r="AY71" s="1">
        <f t="shared" ref="AY71:AY76" si="57">AF250</f>
        <v>8.5106382978723416E-2</v>
      </c>
      <c r="AZ71" s="1">
        <f t="shared" ref="AZ71:AZ75" si="58">AF272</f>
        <v>8.6956521739130488E-2</v>
      </c>
      <c r="BA71" s="1">
        <f t="shared" ref="BA71:BA75" si="59">AF272</f>
        <v>8.6956521739130488E-2</v>
      </c>
      <c r="BB71" s="1">
        <f t="shared" ref="BB71:BB73" si="60">AF313</f>
        <v>6.0000000000000053E-2</v>
      </c>
      <c r="BC71" s="1">
        <f t="shared" ref="BC71:BC72" si="61">AF331</f>
        <v>5.0505050505050497E-2</v>
      </c>
      <c r="BD71" s="1">
        <f>AF349</f>
        <v>5.5944055944055937E-2</v>
      </c>
    </row>
    <row r="72" spans="1:56" ht="13.5" customHeight="1" x14ac:dyDescent="0.3">
      <c r="A72" s="233" t="s">
        <v>48</v>
      </c>
      <c r="Z72" s="1"/>
      <c r="AA72" s="1"/>
      <c r="AC72" s="1"/>
      <c r="AG72" s="2"/>
      <c r="AH72" s="2"/>
      <c r="AI72" s="2"/>
      <c r="AJ72" s="2"/>
      <c r="AN72" s="37" t="s">
        <v>33</v>
      </c>
      <c r="AO72" s="36">
        <f t="shared" si="47"/>
        <v>4.166666666666663E-2</v>
      </c>
      <c r="AP72" s="36">
        <f t="shared" si="48"/>
        <v>8.2706766917293284E-2</v>
      </c>
      <c r="AQ72" s="36">
        <f t="shared" si="49"/>
        <v>0.11428571428571432</v>
      </c>
      <c r="AR72" s="36">
        <f t="shared" si="50"/>
        <v>7.8947368421052655E-2</v>
      </c>
      <c r="AS72" s="36">
        <f t="shared" si="51"/>
        <v>8.6956521739130488E-2</v>
      </c>
      <c r="AT72" s="36">
        <f t="shared" si="52"/>
        <v>4.9295774647887369E-2</v>
      </c>
      <c r="AU72" s="36">
        <f t="shared" si="53"/>
        <v>0.11290322580645162</v>
      </c>
      <c r="AV72" s="36">
        <f t="shared" si="54"/>
        <v>4.5454545454545414E-2</v>
      </c>
      <c r="AW72" s="36">
        <f t="shared" si="55"/>
        <v>0.21739130434782605</v>
      </c>
      <c r="AX72" s="36">
        <f t="shared" si="56"/>
        <v>0.13740458015267176</v>
      </c>
      <c r="AY72" s="1">
        <f t="shared" si="57"/>
        <v>5.8139534883720922E-2</v>
      </c>
      <c r="AZ72" s="1">
        <f t="shared" si="58"/>
        <v>4.7619047619047672E-2</v>
      </c>
      <c r="BA72" s="1">
        <f t="shared" si="59"/>
        <v>4.7619047619047672E-2</v>
      </c>
      <c r="BB72" s="1">
        <f t="shared" si="60"/>
        <v>2.1276595744680882E-2</v>
      </c>
      <c r="BC72" s="1">
        <f t="shared" si="61"/>
        <v>3.1914893617021267E-2</v>
      </c>
    </row>
    <row r="73" spans="1:56" ht="25.5" customHeight="1" x14ac:dyDescent="0.2">
      <c r="B73" s="358" t="s">
        <v>3</v>
      </c>
      <c r="C73" s="359"/>
      <c r="D73" s="359"/>
      <c r="E73" s="359"/>
      <c r="F73" s="359"/>
      <c r="G73" s="359"/>
      <c r="H73" s="359"/>
      <c r="I73" s="359"/>
      <c r="K73" s="354" t="s">
        <v>1</v>
      </c>
      <c r="L73" s="352"/>
      <c r="M73" s="352"/>
      <c r="N73" s="352"/>
      <c r="O73" s="352"/>
      <c r="P73" s="352"/>
      <c r="Q73" s="352"/>
      <c r="R73" s="4"/>
      <c r="S73" s="4"/>
      <c r="T73" s="4"/>
      <c r="U73" s="355" t="s">
        <v>2</v>
      </c>
      <c r="V73" s="356"/>
      <c r="W73" s="356"/>
      <c r="X73" s="357"/>
      <c r="Y73" s="138"/>
      <c r="Z73" s="10" t="s">
        <v>11</v>
      </c>
      <c r="AA73" s="10" t="s">
        <v>12</v>
      </c>
      <c r="AB73" s="11" t="s">
        <v>13</v>
      </c>
      <c r="AC73" s="10" t="s">
        <v>14</v>
      </c>
      <c r="AD73" s="12" t="s">
        <v>15</v>
      </c>
      <c r="AE73" s="12" t="s">
        <v>16</v>
      </c>
      <c r="AF73" s="13" t="s">
        <v>17</v>
      </c>
      <c r="AG73" s="2"/>
      <c r="AH73" s="2"/>
      <c r="AI73" s="2"/>
      <c r="AJ73" s="2"/>
      <c r="AN73" s="37" t="s">
        <v>34</v>
      </c>
      <c r="AO73" s="36">
        <f t="shared" si="47"/>
        <v>4.3478260869565188E-2</v>
      </c>
      <c r="AP73" s="36">
        <f t="shared" si="48"/>
        <v>5.7377049180327822E-2</v>
      </c>
      <c r="AQ73" s="36">
        <f t="shared" si="49"/>
        <v>0.12903225806451613</v>
      </c>
      <c r="AR73" s="36">
        <f t="shared" si="50"/>
        <v>6.4285714285714279E-2</v>
      </c>
      <c r="AS73" s="36">
        <f t="shared" si="51"/>
        <v>4.7619047619047672E-2</v>
      </c>
      <c r="AT73" s="36">
        <f t="shared" si="52"/>
        <v>4.4444444444444398E-2</v>
      </c>
      <c r="AU73" s="36">
        <f t="shared" si="53"/>
        <v>0.18181818181818177</v>
      </c>
      <c r="AV73" s="36">
        <f t="shared" si="54"/>
        <v>5.4421768707482943E-2</v>
      </c>
      <c r="AW73" s="36">
        <f t="shared" si="55"/>
        <v>0.22222222222222221</v>
      </c>
      <c r="AX73" s="36">
        <f t="shared" si="56"/>
        <v>1.7699115044247815E-2</v>
      </c>
      <c r="AY73" s="1">
        <f t="shared" si="57"/>
        <v>0</v>
      </c>
      <c r="AZ73" s="1">
        <f t="shared" si="58"/>
        <v>2.1428571428571463E-2</v>
      </c>
      <c r="BA73" s="1">
        <f t="shared" si="59"/>
        <v>2.1428571428571463E-2</v>
      </c>
      <c r="BB73" s="1">
        <f t="shared" si="60"/>
        <v>0</v>
      </c>
      <c r="BC73" s="1" t="s">
        <v>37</v>
      </c>
    </row>
    <row r="74" spans="1:56" ht="33" customHeight="1" x14ac:dyDescent="0.2">
      <c r="A74" s="230" t="s">
        <v>18</v>
      </c>
      <c r="B74" s="16">
        <v>1</v>
      </c>
      <c r="C74" s="16">
        <v>2</v>
      </c>
      <c r="D74" s="16">
        <v>3</v>
      </c>
      <c r="E74" s="16">
        <v>4</v>
      </c>
      <c r="F74" s="16">
        <v>5</v>
      </c>
      <c r="G74" s="16">
        <v>6</v>
      </c>
      <c r="H74" s="16">
        <v>7</v>
      </c>
      <c r="I74" s="16"/>
      <c r="J74" s="17"/>
      <c r="K74" s="62" t="s">
        <v>9</v>
      </c>
      <c r="L74" s="62"/>
      <c r="M74" s="62" t="s">
        <v>5</v>
      </c>
      <c r="N74" s="62"/>
      <c r="O74" s="62" t="s">
        <v>6</v>
      </c>
      <c r="P74" s="62"/>
      <c r="Q74" s="63" t="s">
        <v>7</v>
      </c>
      <c r="R74" s="63"/>
      <c r="S74" s="360" t="s">
        <v>8</v>
      </c>
      <c r="T74" s="352"/>
      <c r="U74" s="7" t="s">
        <v>9</v>
      </c>
      <c r="V74" s="7" t="s">
        <v>5</v>
      </c>
      <c r="W74" s="7" t="s">
        <v>6</v>
      </c>
      <c r="X74" s="9" t="s">
        <v>7</v>
      </c>
      <c r="Y74" s="237" t="s">
        <v>10</v>
      </c>
      <c r="Z74" s="21"/>
      <c r="AA74" s="21"/>
      <c r="AB74" s="22"/>
      <c r="AC74" s="23"/>
      <c r="AD74" s="24"/>
      <c r="AE74" s="24"/>
      <c r="AF74" s="1"/>
      <c r="AG74" s="2"/>
      <c r="AH74" s="2"/>
      <c r="AI74" s="2"/>
      <c r="AJ74" s="2"/>
      <c r="AN74" s="37" t="s">
        <v>35</v>
      </c>
      <c r="AO74" s="36">
        <f t="shared" si="47"/>
        <v>6.8181818181818232E-2</v>
      </c>
      <c r="AP74" s="36">
        <f t="shared" si="48"/>
        <v>5.2173913043478293E-2</v>
      </c>
      <c r="AQ74" s="36">
        <f t="shared" si="49"/>
        <v>3.703703703703709E-2</v>
      </c>
      <c r="AR74" s="36">
        <f t="shared" si="50"/>
        <v>7.6335877862595436E-2</v>
      </c>
      <c r="AS74" s="36">
        <f t="shared" si="51"/>
        <v>3.3333333333333326E-2</v>
      </c>
      <c r="AT74" s="36">
        <f t="shared" si="52"/>
        <v>4.6511627906976716E-2</v>
      </c>
      <c r="AU74" s="36">
        <f t="shared" si="53"/>
        <v>6.6666666666666652E-2</v>
      </c>
      <c r="AV74" s="36">
        <f t="shared" si="54"/>
        <v>8.633093525179858E-2</v>
      </c>
      <c r="AW74" s="36">
        <f t="shared" si="55"/>
        <v>0</v>
      </c>
      <c r="AX74" s="36">
        <f t="shared" si="56"/>
        <v>0</v>
      </c>
      <c r="AY74" s="1">
        <f t="shared" si="57"/>
        <v>1.2345679012345734E-2</v>
      </c>
      <c r="AZ74" s="1">
        <f t="shared" si="58"/>
        <v>0</v>
      </c>
      <c r="BA74" s="1">
        <f t="shared" si="59"/>
        <v>0</v>
      </c>
      <c r="BB74" s="1" t="s">
        <v>37</v>
      </c>
    </row>
    <row r="75" spans="1:56" ht="13.5" customHeight="1" x14ac:dyDescent="0.2">
      <c r="A75" s="231">
        <v>9801</v>
      </c>
      <c r="B75" s="25">
        <v>50</v>
      </c>
      <c r="C75" s="25"/>
      <c r="D75" s="25"/>
      <c r="E75" s="25"/>
      <c r="F75" s="25"/>
      <c r="G75" s="25"/>
      <c r="H75" s="25"/>
      <c r="I75" s="25"/>
      <c r="J75" s="26"/>
      <c r="K75" s="18">
        <v>9</v>
      </c>
      <c r="L75" s="19">
        <v>10</v>
      </c>
      <c r="M75" s="19">
        <v>9</v>
      </c>
      <c r="N75" s="19">
        <v>10</v>
      </c>
      <c r="O75" s="19">
        <v>9</v>
      </c>
      <c r="P75" s="19">
        <v>10</v>
      </c>
      <c r="Q75" s="19">
        <v>9</v>
      </c>
      <c r="R75" s="20">
        <v>10</v>
      </c>
      <c r="S75" s="19">
        <v>9</v>
      </c>
      <c r="T75" s="20">
        <v>10</v>
      </c>
      <c r="U75" s="18">
        <v>9</v>
      </c>
      <c r="V75" s="19">
        <v>9</v>
      </c>
      <c r="W75" s="19">
        <v>9</v>
      </c>
      <c r="X75" s="19">
        <v>9</v>
      </c>
      <c r="Y75" s="138">
        <v>10</v>
      </c>
      <c r="Z75" s="21"/>
      <c r="AA75" s="21"/>
      <c r="AB75" s="22"/>
      <c r="AC75" s="23"/>
      <c r="AD75" s="29">
        <f>B75</f>
        <v>50</v>
      </c>
      <c r="AE75" s="24"/>
      <c r="AF75" s="1"/>
      <c r="AG75" s="2"/>
      <c r="AH75" s="2"/>
      <c r="AI75" s="2"/>
      <c r="AJ75" s="2"/>
      <c r="AN75" s="37" t="s">
        <v>36</v>
      </c>
      <c r="AO75" s="36">
        <f t="shared" si="47"/>
        <v>0</v>
      </c>
      <c r="AP75" s="36">
        <f t="shared" si="48"/>
        <v>2.752293577981646E-2</v>
      </c>
      <c r="AQ75" s="36">
        <f t="shared" si="49"/>
        <v>3.8461538461538436E-2</v>
      </c>
      <c r="AR75" s="36">
        <f t="shared" si="50"/>
        <v>1.6528925619834656E-2</v>
      </c>
      <c r="AS75" s="36">
        <f t="shared" si="51"/>
        <v>6.8965517241379337E-2</v>
      </c>
      <c r="AT75" s="36">
        <f t="shared" si="52"/>
        <v>2.4390243902439046E-2</v>
      </c>
      <c r="AU75" s="36">
        <f t="shared" si="53"/>
        <v>7.1428571428571397E-2</v>
      </c>
      <c r="AV75" s="36">
        <f t="shared" si="54"/>
        <v>0</v>
      </c>
      <c r="AW75" s="36">
        <f t="shared" si="55"/>
        <v>0</v>
      </c>
      <c r="AX75" s="36">
        <f t="shared" si="56"/>
        <v>4.5045045045045029E-2</v>
      </c>
      <c r="AY75" s="1">
        <f t="shared" si="57"/>
        <v>5.0000000000000044E-2</v>
      </c>
      <c r="AZ75" s="1">
        <f t="shared" si="58"/>
        <v>0</v>
      </c>
      <c r="BA75" s="1">
        <f t="shared" si="59"/>
        <v>0</v>
      </c>
    </row>
    <row r="76" spans="1:56" ht="13.5" customHeight="1" x14ac:dyDescent="0.2">
      <c r="A76" s="231">
        <v>9802</v>
      </c>
      <c r="B76" s="25">
        <v>2</v>
      </c>
      <c r="C76" s="25">
        <v>33</v>
      </c>
      <c r="D76" s="25"/>
      <c r="E76" s="25"/>
      <c r="F76" s="25"/>
      <c r="G76" s="25"/>
      <c r="H76" s="25"/>
      <c r="I76" s="25"/>
      <c r="J76" s="26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34"/>
      <c r="V76" s="34"/>
      <c r="W76" s="34"/>
      <c r="X76" s="34"/>
      <c r="Y76" s="239"/>
      <c r="Z76" s="21"/>
      <c r="AA76" s="21"/>
      <c r="AB76" s="22"/>
      <c r="AC76" s="23">
        <f>C76/B75</f>
        <v>0.66</v>
      </c>
      <c r="AD76" s="35">
        <v>35</v>
      </c>
      <c r="AE76" s="36">
        <f t="shared" ref="AE76:AE84" si="62">AD76/AD75</f>
        <v>0.7</v>
      </c>
      <c r="AF76" s="1">
        <f t="shared" ref="AF76:AF84" si="63">100%-AE76</f>
        <v>0.30000000000000004</v>
      </c>
      <c r="AG76" s="2"/>
      <c r="AH76" s="2"/>
      <c r="AI76" s="2"/>
      <c r="AJ76" s="2"/>
      <c r="AN76" s="40" t="s">
        <v>38</v>
      </c>
      <c r="AO76" s="36">
        <f t="shared" si="47"/>
        <v>0</v>
      </c>
      <c r="AP76" s="36">
        <f t="shared" si="48"/>
        <v>2.8301886792452824E-2</v>
      </c>
      <c r="AQ76" s="36">
        <f t="shared" si="49"/>
        <v>0</v>
      </c>
      <c r="AR76" s="36">
        <f t="shared" si="50"/>
        <v>0</v>
      </c>
      <c r="AS76" s="36">
        <f t="shared" si="51"/>
        <v>0</v>
      </c>
      <c r="AT76" s="36">
        <f t="shared" si="52"/>
        <v>0</v>
      </c>
      <c r="AU76" s="36">
        <f t="shared" si="53"/>
        <v>2.5641025641025661E-2</v>
      </c>
      <c r="AV76" s="36">
        <f t="shared" si="54"/>
        <v>3.9370078740157521E-2</v>
      </c>
      <c r="AW76" s="36">
        <f t="shared" si="55"/>
        <v>0</v>
      </c>
      <c r="AX76" s="36">
        <f t="shared" si="56"/>
        <v>0</v>
      </c>
      <c r="AY76" s="1">
        <f t="shared" si="57"/>
        <v>0</v>
      </c>
      <c r="AZ76" s="1">
        <f t="shared" ref="AZ76:AZ78" si="64">AF288</f>
        <v>0</v>
      </c>
      <c r="BA76" s="1">
        <f t="shared" ref="BA76:BA78" si="65">AF288</f>
        <v>0</v>
      </c>
    </row>
    <row r="77" spans="1:56" ht="13.5" customHeight="1" x14ac:dyDescent="0.2">
      <c r="A77" s="231">
        <v>9901</v>
      </c>
      <c r="B77" s="25"/>
      <c r="C77" s="25"/>
      <c r="D77" s="25">
        <v>23</v>
      </c>
      <c r="E77" s="25"/>
      <c r="F77" s="25"/>
      <c r="G77" s="25"/>
      <c r="H77" s="25"/>
      <c r="I77" s="25"/>
      <c r="J77" s="26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34"/>
      <c r="V77" s="34"/>
      <c r="W77" s="34"/>
      <c r="X77" s="34"/>
      <c r="Y77" s="239"/>
      <c r="Z77" s="21"/>
      <c r="AA77" s="21"/>
      <c r="AB77" s="22"/>
      <c r="AC77" s="23">
        <f>D77/C76</f>
        <v>0.69696969696969702</v>
      </c>
      <c r="AD77" s="35">
        <v>31</v>
      </c>
      <c r="AE77" s="36">
        <f t="shared" si="62"/>
        <v>0.88571428571428568</v>
      </c>
      <c r="AF77" s="1">
        <f t="shared" si="63"/>
        <v>0.11428571428571432</v>
      </c>
      <c r="AG77" s="2"/>
      <c r="AH77" s="2"/>
      <c r="AI77" s="2"/>
      <c r="AJ77" s="2"/>
      <c r="AN77" s="40" t="s">
        <v>39</v>
      </c>
      <c r="AO77" s="36">
        <f t="shared" si="47"/>
        <v>4.8780487804878092E-2</v>
      </c>
      <c r="AP77" s="36">
        <f t="shared" si="48"/>
        <v>9.7087378640776656E-3</v>
      </c>
      <c r="AQ77" s="36">
        <f t="shared" si="49"/>
        <v>0</v>
      </c>
      <c r="AR77" s="36">
        <f t="shared" si="50"/>
        <v>3.3613445378151252E-2</v>
      </c>
      <c r="AS77" s="36">
        <f t="shared" si="51"/>
        <v>3.703703703703709E-2</v>
      </c>
      <c r="AT77" s="36">
        <f t="shared" si="52"/>
        <v>1.6666666666666718E-2</v>
      </c>
      <c r="AU77" s="36">
        <f t="shared" si="53"/>
        <v>5.2631578947368474E-2</v>
      </c>
      <c r="AV77" s="36">
        <f t="shared" si="54"/>
        <v>0</v>
      </c>
      <c r="AW77" s="36">
        <f t="shared" si="55"/>
        <v>0</v>
      </c>
      <c r="AX77" s="36">
        <f t="shared" si="56"/>
        <v>0</v>
      </c>
      <c r="AY77" s="1">
        <f t="shared" ref="AY77:AY78" si="66">AF267</f>
        <v>0</v>
      </c>
      <c r="AZ77" s="1">
        <f t="shared" si="64"/>
        <v>0</v>
      </c>
      <c r="BA77" s="1">
        <f t="shared" si="65"/>
        <v>0</v>
      </c>
    </row>
    <row r="78" spans="1:56" ht="13.5" customHeight="1" x14ac:dyDescent="0.2">
      <c r="A78" s="231">
        <v>9902</v>
      </c>
      <c r="B78" s="25"/>
      <c r="C78" s="25"/>
      <c r="D78" s="25"/>
      <c r="E78" s="25">
        <v>22</v>
      </c>
      <c r="F78" s="25"/>
      <c r="G78" s="25"/>
      <c r="H78" s="25"/>
      <c r="I78" s="25"/>
      <c r="J78" s="26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34"/>
      <c r="V78" s="34"/>
      <c r="W78" s="34"/>
      <c r="X78" s="34"/>
      <c r="Y78" s="239"/>
      <c r="Z78" s="21"/>
      <c r="AA78" s="21"/>
      <c r="AB78" s="22"/>
      <c r="AC78" s="23">
        <f>E78/D77</f>
        <v>0.95652173913043481</v>
      </c>
      <c r="AD78" s="35">
        <v>27</v>
      </c>
      <c r="AE78" s="36">
        <f t="shared" si="62"/>
        <v>0.87096774193548387</v>
      </c>
      <c r="AF78" s="1">
        <f t="shared" si="63"/>
        <v>0.12903225806451613</v>
      </c>
      <c r="AG78" s="2"/>
      <c r="AH78" s="2"/>
      <c r="AI78" s="2"/>
      <c r="AJ78" s="2"/>
      <c r="AN78" s="40" t="s">
        <v>40</v>
      </c>
      <c r="AO78" s="36">
        <f t="shared" si="47"/>
        <v>0</v>
      </c>
      <c r="AP78" s="36">
        <f t="shared" si="48"/>
        <v>0</v>
      </c>
      <c r="AQ78" s="36">
        <f t="shared" si="49"/>
        <v>0</v>
      </c>
      <c r="AR78" s="36">
        <f t="shared" si="50"/>
        <v>8.6956521739129933E-3</v>
      </c>
      <c r="AS78" s="36">
        <f t="shared" si="51"/>
        <v>0</v>
      </c>
      <c r="AT78" s="36">
        <f t="shared" si="52"/>
        <v>0</v>
      </c>
      <c r="AU78" s="36">
        <f t="shared" si="53"/>
        <v>0</v>
      </c>
      <c r="AV78" s="36">
        <f t="shared" si="54"/>
        <v>0</v>
      </c>
      <c r="AW78" s="36">
        <f t="shared" si="55"/>
        <v>0</v>
      </c>
      <c r="AX78" s="36">
        <f>AF245</f>
        <v>0</v>
      </c>
      <c r="AY78" s="1">
        <f t="shared" si="66"/>
        <v>0</v>
      </c>
      <c r="AZ78" s="1">
        <f t="shared" si="64"/>
        <v>0</v>
      </c>
      <c r="BA78" s="1">
        <f t="shared" si="65"/>
        <v>0</v>
      </c>
    </row>
    <row r="79" spans="1:56" ht="13.5" customHeight="1" x14ac:dyDescent="0.2">
      <c r="A79" s="40" t="s">
        <v>22</v>
      </c>
      <c r="B79" s="25"/>
      <c r="C79" s="25"/>
      <c r="D79" s="25"/>
      <c r="E79" s="25"/>
      <c r="F79" s="25">
        <v>22</v>
      </c>
      <c r="G79" s="25"/>
      <c r="H79" s="25"/>
      <c r="I79" s="25"/>
      <c r="J79" s="26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34"/>
      <c r="V79" s="34"/>
      <c r="W79" s="34"/>
      <c r="X79" s="34"/>
      <c r="Y79" s="239"/>
      <c r="Z79" s="21"/>
      <c r="AA79" s="21"/>
      <c r="AB79" s="22"/>
      <c r="AC79" s="23">
        <f>F79/E78</f>
        <v>1</v>
      </c>
      <c r="AD79" s="35">
        <v>26</v>
      </c>
      <c r="AE79" s="36">
        <f t="shared" si="62"/>
        <v>0.96296296296296291</v>
      </c>
      <c r="AF79" s="1">
        <f t="shared" si="63"/>
        <v>3.703703703703709E-2</v>
      </c>
      <c r="AG79" s="2"/>
      <c r="AH79" s="2"/>
      <c r="AI79" s="2"/>
      <c r="AJ79" s="2"/>
      <c r="AN79" s="64"/>
      <c r="AO79" s="48"/>
      <c r="AP79" s="48"/>
      <c r="AQ79" s="48"/>
      <c r="AR79" s="65"/>
      <c r="AS79" s="65"/>
      <c r="AT79" s="65"/>
      <c r="AU79" s="65"/>
      <c r="AV79" s="65"/>
      <c r="AW79" s="65"/>
      <c r="AX79" s="65"/>
    </row>
    <row r="80" spans="1:56" ht="13.5" customHeight="1" x14ac:dyDescent="0.2">
      <c r="A80" s="40" t="s">
        <v>23</v>
      </c>
      <c r="B80" s="25"/>
      <c r="C80" s="25"/>
      <c r="D80" s="25"/>
      <c r="E80" s="25"/>
      <c r="F80" s="25"/>
      <c r="G80" s="25">
        <v>22</v>
      </c>
      <c r="H80" s="25"/>
      <c r="I80" s="25"/>
      <c r="J80" s="26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34"/>
      <c r="V80" s="34"/>
      <c r="W80" s="34"/>
      <c r="X80" s="34"/>
      <c r="Y80" s="239"/>
      <c r="Z80" s="21"/>
      <c r="AA80" s="21"/>
      <c r="AB80" s="22"/>
      <c r="AC80" s="23">
        <f>G80/F79</f>
        <v>1</v>
      </c>
      <c r="AD80" s="35">
        <v>25</v>
      </c>
      <c r="AE80" s="36">
        <f t="shared" si="62"/>
        <v>0.96153846153846156</v>
      </c>
      <c r="AF80" s="1">
        <f t="shared" si="63"/>
        <v>3.8461538461538436E-2</v>
      </c>
      <c r="AG80" s="2"/>
      <c r="AH80" s="2"/>
      <c r="AI80" s="2"/>
      <c r="AJ80" s="2"/>
      <c r="AN80" s="46"/>
      <c r="AO80" s="48"/>
      <c r="AP80" s="48"/>
      <c r="AQ80" s="65"/>
      <c r="AR80" s="65"/>
      <c r="AS80" s="65"/>
      <c r="AT80" s="65"/>
      <c r="AU80" s="65"/>
      <c r="AV80" s="65"/>
      <c r="AW80" s="65"/>
      <c r="AX80" s="65"/>
    </row>
    <row r="81" spans="1:67" ht="13.5" customHeight="1" x14ac:dyDescent="0.2">
      <c r="A81" s="40" t="s">
        <v>24</v>
      </c>
      <c r="B81" s="25"/>
      <c r="C81" s="25"/>
      <c r="D81" s="25"/>
      <c r="E81" s="25"/>
      <c r="F81" s="25"/>
      <c r="G81" s="25"/>
      <c r="H81" s="25">
        <v>21</v>
      </c>
      <c r="I81" s="25"/>
      <c r="J81" s="26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34"/>
      <c r="V81" s="34"/>
      <c r="W81" s="34"/>
      <c r="X81" s="34"/>
      <c r="Y81" s="239">
        <v>16</v>
      </c>
      <c r="Z81" s="21"/>
      <c r="AA81" s="21"/>
      <c r="AB81" s="22"/>
      <c r="AC81" s="23">
        <f>H81/G80</f>
        <v>0.95454545454545459</v>
      </c>
      <c r="AD81" s="35">
        <v>25</v>
      </c>
      <c r="AE81" s="36">
        <f t="shared" si="62"/>
        <v>1</v>
      </c>
      <c r="AF81" s="1">
        <f t="shared" si="63"/>
        <v>0</v>
      </c>
      <c r="AG81" s="2"/>
      <c r="AH81" s="2"/>
      <c r="AI81" s="2"/>
      <c r="AJ81" s="2"/>
      <c r="AN81" s="46"/>
      <c r="AO81" s="48"/>
      <c r="AP81" s="65"/>
      <c r="AQ81" s="65"/>
      <c r="AR81" s="65"/>
      <c r="AS81" s="65"/>
      <c r="AT81" s="65"/>
      <c r="AU81" s="65"/>
      <c r="AV81" s="65"/>
      <c r="AW81" s="65"/>
      <c r="AX81" s="65"/>
    </row>
    <row r="82" spans="1:67" ht="15" customHeight="1" x14ac:dyDescent="0.25">
      <c r="A82" s="40" t="s">
        <v>25</v>
      </c>
      <c r="B82" s="25"/>
      <c r="C82" s="25"/>
      <c r="D82" s="25"/>
      <c r="E82" s="25"/>
      <c r="F82" s="25"/>
      <c r="G82" s="25"/>
      <c r="H82" s="25"/>
      <c r="I82" s="42"/>
      <c r="J82" s="26"/>
      <c r="K82" s="25">
        <v>8</v>
      </c>
      <c r="L82" s="25"/>
      <c r="M82" s="25">
        <v>3</v>
      </c>
      <c r="N82" s="25"/>
      <c r="O82" s="25">
        <v>3</v>
      </c>
      <c r="P82" s="25"/>
      <c r="Q82" s="25">
        <v>7</v>
      </c>
      <c r="R82" s="25"/>
      <c r="S82" s="43">
        <f t="shared" ref="S82:T82" si="67">K82+M82+O82+Q82</f>
        <v>21</v>
      </c>
      <c r="T82" s="43">
        <f t="shared" si="67"/>
        <v>0</v>
      </c>
      <c r="U82" s="34"/>
      <c r="V82" s="34"/>
      <c r="W82" s="34"/>
      <c r="X82" s="34"/>
      <c r="Y82" s="239">
        <v>4</v>
      </c>
      <c r="Z82" s="21"/>
      <c r="AA82" s="21"/>
      <c r="AB82" s="22"/>
      <c r="AC82" s="23">
        <f>I82/H81</f>
        <v>0</v>
      </c>
      <c r="AD82" s="35">
        <v>25</v>
      </c>
      <c r="AE82" s="36">
        <f t="shared" si="62"/>
        <v>1</v>
      </c>
      <c r="AF82" s="1">
        <f t="shared" si="63"/>
        <v>0</v>
      </c>
      <c r="AG82" s="2"/>
      <c r="AH82" s="2"/>
      <c r="AI82" s="2"/>
      <c r="AJ82" s="2"/>
      <c r="AN82" s="2"/>
      <c r="AO82" s="14" t="s">
        <v>49</v>
      </c>
      <c r="AP82" s="48"/>
      <c r="AQ82" s="48"/>
      <c r="AR82" s="48"/>
      <c r="AS82" s="48"/>
      <c r="AT82" s="48"/>
      <c r="AU82" s="48"/>
      <c r="AV82" s="48"/>
      <c r="AW82" s="48"/>
      <c r="AX82" s="48"/>
    </row>
    <row r="83" spans="1:67" ht="15" customHeight="1" x14ac:dyDescent="0.25">
      <c r="A83" s="40" t="s">
        <v>26</v>
      </c>
      <c r="B83" s="25"/>
      <c r="C83" s="25"/>
      <c r="D83" s="25"/>
      <c r="E83" s="25"/>
      <c r="F83" s="25"/>
      <c r="G83" s="25"/>
      <c r="H83" s="25"/>
      <c r="I83" s="25"/>
      <c r="J83" s="42"/>
      <c r="K83" s="25">
        <v>1</v>
      </c>
      <c r="L83" s="25">
        <v>8</v>
      </c>
      <c r="M83" s="25">
        <v>1</v>
      </c>
      <c r="N83" s="25">
        <v>3</v>
      </c>
      <c r="O83" s="25"/>
      <c r="P83" s="25">
        <v>3</v>
      </c>
      <c r="Q83" s="25">
        <v>1</v>
      </c>
      <c r="R83" s="25">
        <v>7</v>
      </c>
      <c r="S83" s="43">
        <f t="shared" ref="S83:T83" si="68">K83+M83+O83+Q83</f>
        <v>3</v>
      </c>
      <c r="T83" s="43">
        <f t="shared" si="68"/>
        <v>21</v>
      </c>
      <c r="U83" s="34">
        <v>7</v>
      </c>
      <c r="V83" s="34">
        <v>3</v>
      </c>
      <c r="W83" s="34">
        <v>3</v>
      </c>
      <c r="X83" s="34">
        <v>7</v>
      </c>
      <c r="Y83" s="239">
        <f>SUM(U83:X83)</f>
        <v>20</v>
      </c>
      <c r="Z83" s="21"/>
      <c r="AA83" s="21"/>
      <c r="AB83" s="22"/>
      <c r="AC83" s="23" t="e">
        <f>S82/I82</f>
        <v>#DIV/0!</v>
      </c>
      <c r="AD83" s="35">
        <v>25</v>
      </c>
      <c r="AE83" s="36">
        <f t="shared" si="62"/>
        <v>1</v>
      </c>
      <c r="AF83" s="1">
        <f t="shared" si="63"/>
        <v>0</v>
      </c>
      <c r="AG83" s="2"/>
      <c r="AH83" s="2"/>
      <c r="AI83" s="2"/>
      <c r="AJ83" s="2"/>
      <c r="AN83" s="66" t="s">
        <v>21</v>
      </c>
      <c r="AO83" s="67">
        <v>9701</v>
      </c>
      <c r="AP83" s="68">
        <v>9702</v>
      </c>
      <c r="AQ83" s="68">
        <v>9801</v>
      </c>
      <c r="AR83" s="68">
        <v>9802</v>
      </c>
      <c r="AS83" s="68">
        <v>9901</v>
      </c>
      <c r="AT83" s="68">
        <v>9902</v>
      </c>
      <c r="AU83" s="69" t="s">
        <v>22</v>
      </c>
      <c r="AV83" s="69" t="s">
        <v>23</v>
      </c>
      <c r="AW83" s="69" t="s">
        <v>24</v>
      </c>
      <c r="AX83" s="69" t="s">
        <v>25</v>
      </c>
      <c r="AY83" s="69" t="s">
        <v>26</v>
      </c>
      <c r="AZ83" s="69" t="s">
        <v>27</v>
      </c>
      <c r="BA83" s="69" t="s">
        <v>28</v>
      </c>
      <c r="BB83" s="69" t="s">
        <v>29</v>
      </c>
      <c r="BC83" s="69" t="s">
        <v>30</v>
      </c>
      <c r="BD83" s="69" t="s">
        <v>31</v>
      </c>
      <c r="BE83" s="69" t="s">
        <v>50</v>
      </c>
      <c r="BF83" s="69" t="s">
        <v>51</v>
      </c>
      <c r="BG83" s="69" t="s">
        <v>52</v>
      </c>
      <c r="BH83" s="69" t="s">
        <v>53</v>
      </c>
      <c r="BI83" s="69" t="s">
        <v>54</v>
      </c>
      <c r="BJ83" s="69" t="s">
        <v>55</v>
      </c>
      <c r="BK83" s="69" t="s">
        <v>56</v>
      </c>
      <c r="BL83" s="69" t="s">
        <v>57</v>
      </c>
      <c r="BM83" s="69" t="s">
        <v>57</v>
      </c>
      <c r="BN83" s="69" t="s">
        <v>58</v>
      </c>
      <c r="BO83" s="69" t="s">
        <v>59</v>
      </c>
    </row>
    <row r="84" spans="1:67" ht="15" customHeight="1" x14ac:dyDescent="0.3">
      <c r="A84" s="40" t="s">
        <v>27</v>
      </c>
      <c r="B84" s="25"/>
      <c r="C84" s="25"/>
      <c r="D84" s="25"/>
      <c r="E84" s="25"/>
      <c r="F84" s="25"/>
      <c r="G84" s="25"/>
      <c r="H84" s="25"/>
      <c r="I84" s="25"/>
      <c r="J84" s="42"/>
      <c r="K84" s="25"/>
      <c r="L84" s="25">
        <v>2</v>
      </c>
      <c r="M84" s="25"/>
      <c r="N84" s="25">
        <v>1</v>
      </c>
      <c r="O84" s="25">
        <v>1</v>
      </c>
      <c r="P84" s="25"/>
      <c r="Q84" s="25"/>
      <c r="R84" s="25">
        <v>1</v>
      </c>
      <c r="S84" s="43">
        <f t="shared" ref="S84:T84" si="69">K84+M84+O84+Q84</f>
        <v>1</v>
      </c>
      <c r="T84" s="43">
        <f t="shared" si="69"/>
        <v>4</v>
      </c>
      <c r="U84" s="34">
        <v>2</v>
      </c>
      <c r="V84" s="34">
        <v>1</v>
      </c>
      <c r="W84" s="34"/>
      <c r="X84" s="34">
        <v>1</v>
      </c>
      <c r="Y84" s="239">
        <v>8</v>
      </c>
      <c r="Z84" s="21"/>
      <c r="AA84" s="21"/>
      <c r="AB84" s="22"/>
      <c r="AC84" s="23">
        <f>T83/S82</f>
        <v>1</v>
      </c>
      <c r="AD84" s="35">
        <v>25</v>
      </c>
      <c r="AE84" s="36">
        <f t="shared" si="62"/>
        <v>1</v>
      </c>
      <c r="AF84" s="1">
        <f t="shared" si="63"/>
        <v>0</v>
      </c>
      <c r="AG84" s="2"/>
      <c r="AH84" s="2"/>
      <c r="AI84" s="2"/>
      <c r="AJ84" s="2"/>
      <c r="AN84" s="70" t="s">
        <v>32</v>
      </c>
      <c r="AO84" s="71">
        <f>AD20/AD18</f>
        <v>0.88461538461538458</v>
      </c>
      <c r="AP84" s="71">
        <f>AD48/AD46</f>
        <v>0.81333333333333335</v>
      </c>
      <c r="AQ84" s="71">
        <f>AD77/AD75</f>
        <v>0.62</v>
      </c>
      <c r="AR84" s="71">
        <f>AD104/AD102</f>
        <v>0.85365853658536583</v>
      </c>
      <c r="AS84" s="71">
        <f>AD130/AD128</f>
        <v>0.71590909090909094</v>
      </c>
      <c r="AT84" s="71">
        <f>AD155/AD153</f>
        <v>0.81325301204819278</v>
      </c>
      <c r="AU84" s="71">
        <f>AD182/AD180</f>
        <v>0.77464788732394363</v>
      </c>
      <c r="AV84" s="71">
        <f>AD201/AD199</f>
        <v>0.875</v>
      </c>
      <c r="AW84" s="71">
        <f>AD220/AD218</f>
        <v>0.72</v>
      </c>
      <c r="AX84" s="71">
        <f>AD236/AD234</f>
        <v>0.71518987341772156</v>
      </c>
      <c r="AY84" s="71">
        <f>AD251/AD249</f>
        <v>0.86170212765957444</v>
      </c>
      <c r="AZ84" s="71">
        <f>AD273/AD271</f>
        <v>0.86956521739130432</v>
      </c>
      <c r="BA84" s="71">
        <f>AD294/AD292</f>
        <v>0.89423076923076927</v>
      </c>
      <c r="BB84" s="71">
        <f>AD314/AD312</f>
        <v>0.92</v>
      </c>
      <c r="BC84" s="71">
        <f>AD332/AD330</f>
        <v>0.91919191919191923</v>
      </c>
      <c r="BD84" s="71">
        <f>AD350/AD348</f>
        <v>0.88111888111888115</v>
      </c>
      <c r="BE84" s="71">
        <f>AD368/AD366</f>
        <v>0.65048543689320393</v>
      </c>
      <c r="BF84" s="71">
        <f>AD386/AD384</f>
        <v>0.94488188976377951</v>
      </c>
      <c r="BG84" s="71">
        <f>AD405/AD403</f>
        <v>0.93421052631578949</v>
      </c>
      <c r="BH84" s="71">
        <f>AD424/AD422</f>
        <v>0.93506493506493504</v>
      </c>
      <c r="BI84" s="71">
        <f>AD441/AD439</f>
        <v>0.9358974358974359</v>
      </c>
      <c r="BJ84" s="71">
        <f>AD459/AD457</f>
        <v>0.91025641025641024</v>
      </c>
      <c r="BK84" s="71">
        <f>AD476/AD474</f>
        <v>0.84337349397590367</v>
      </c>
      <c r="BL84" s="71">
        <f>AD493/AD491</f>
        <v>0.87179487179487181</v>
      </c>
      <c r="BM84" s="71">
        <f>AD511/AD509</f>
        <v>0.88749999999999996</v>
      </c>
      <c r="BN84" s="71">
        <f>AD511/AD509</f>
        <v>0.88749999999999996</v>
      </c>
      <c r="BO84" s="71">
        <f>AD528/AD526</f>
        <v>1</v>
      </c>
    </row>
    <row r="85" spans="1:67" ht="15" customHeight="1" x14ac:dyDescent="0.25">
      <c r="A85" s="46" t="s">
        <v>28</v>
      </c>
      <c r="B85" s="2"/>
      <c r="C85" s="2"/>
      <c r="D85" s="2"/>
      <c r="E85" s="2"/>
      <c r="F85" s="2"/>
      <c r="G85" s="2"/>
      <c r="H85" s="2"/>
      <c r="I85" s="2"/>
      <c r="J85" s="47"/>
      <c r="K85" s="25"/>
      <c r="L85" s="25"/>
      <c r="M85" s="25"/>
      <c r="N85" s="25"/>
      <c r="O85" s="25"/>
      <c r="P85" s="25">
        <v>1</v>
      </c>
      <c r="Q85" s="25"/>
      <c r="R85" s="25"/>
      <c r="S85" s="43">
        <f t="shared" ref="S85:T85" si="70">K85+M85+O85+Q85</f>
        <v>0</v>
      </c>
      <c r="T85" s="43">
        <f t="shared" si="70"/>
        <v>1</v>
      </c>
      <c r="U85" s="34"/>
      <c r="V85" s="34"/>
      <c r="W85" s="34">
        <v>1</v>
      </c>
      <c r="X85" s="34"/>
      <c r="Y85" s="239">
        <v>1</v>
      </c>
      <c r="Z85" s="1"/>
      <c r="AA85" s="1"/>
      <c r="AB85" s="2"/>
      <c r="AC85" s="1"/>
      <c r="AD85" s="35">
        <v>5</v>
      </c>
      <c r="AE85" s="36"/>
      <c r="AF85" s="1"/>
      <c r="AG85" s="361" t="s">
        <v>13</v>
      </c>
      <c r="AH85" s="352"/>
      <c r="AI85" s="2"/>
      <c r="AJ85" s="2"/>
      <c r="AN85" s="3"/>
      <c r="AO85" s="14"/>
      <c r="AP85" s="48"/>
      <c r="AQ85" s="48"/>
      <c r="AR85" s="48"/>
      <c r="AS85" s="48"/>
      <c r="AT85" s="48"/>
      <c r="AU85" s="48"/>
      <c r="AV85" s="48"/>
      <c r="AW85" s="48"/>
      <c r="AX85" s="48"/>
    </row>
    <row r="86" spans="1:67" ht="15" customHeight="1" x14ac:dyDescent="0.25">
      <c r="A86" s="46" t="s">
        <v>29</v>
      </c>
      <c r="B86" s="2"/>
      <c r="C86" s="2"/>
      <c r="D86" s="2"/>
      <c r="E86" s="2"/>
      <c r="F86" s="2"/>
      <c r="G86" s="2"/>
      <c r="H86" s="2"/>
      <c r="I86" s="2"/>
      <c r="J86" s="47"/>
      <c r="K86" s="25"/>
      <c r="L86" s="25"/>
      <c r="M86" s="25"/>
      <c r="N86" s="25"/>
      <c r="O86" s="25"/>
      <c r="P86" s="25"/>
      <c r="Q86" s="25"/>
      <c r="R86" s="25"/>
      <c r="S86" s="43">
        <f t="shared" ref="S86:T86" si="71">K86+M86+O86+Q86</f>
        <v>0</v>
      </c>
      <c r="T86" s="43">
        <f t="shared" si="71"/>
        <v>0</v>
      </c>
      <c r="U86" s="34"/>
      <c r="V86" s="34"/>
      <c r="W86" s="34"/>
      <c r="X86" s="34"/>
      <c r="Y86" s="239"/>
      <c r="Z86" s="1"/>
      <c r="AA86" s="1"/>
      <c r="AB86" s="2"/>
      <c r="AC86" s="1"/>
      <c r="AD86" s="35">
        <v>1</v>
      </c>
      <c r="AE86" s="36"/>
      <c r="AF86" s="1"/>
      <c r="AG86" s="2"/>
      <c r="AH86" s="2"/>
      <c r="AI86" s="2"/>
      <c r="AJ86" s="2"/>
    </row>
    <row r="87" spans="1:67" ht="14.25" customHeight="1" x14ac:dyDescent="0.2">
      <c r="A87" s="46" t="s">
        <v>30</v>
      </c>
      <c r="B87" s="2"/>
      <c r="C87" s="2"/>
      <c r="D87" s="2"/>
      <c r="E87" s="2"/>
      <c r="F87" s="2"/>
      <c r="G87" s="2"/>
      <c r="H87" s="2"/>
      <c r="I87" s="2"/>
      <c r="J87" s="45"/>
      <c r="K87" s="25"/>
      <c r="L87" s="25"/>
      <c r="M87" s="25"/>
      <c r="N87" s="25"/>
      <c r="O87" s="25"/>
      <c r="P87" s="25"/>
      <c r="Q87" s="25"/>
      <c r="R87" s="25"/>
      <c r="S87" s="43">
        <f t="shared" ref="S87:T87" si="72">K87+M87+O87+Q87</f>
        <v>0</v>
      </c>
      <c r="T87" s="43">
        <f t="shared" si="72"/>
        <v>0</v>
      </c>
      <c r="U87" s="34"/>
      <c r="V87" s="34"/>
      <c r="W87" s="34"/>
      <c r="X87" s="34"/>
      <c r="Y87" s="239"/>
      <c r="Z87" s="1"/>
      <c r="AA87" s="1"/>
      <c r="AB87" s="2"/>
      <c r="AC87" s="1"/>
      <c r="AD87" s="35"/>
      <c r="AE87" s="36"/>
      <c r="AF87" s="1"/>
      <c r="AG87" s="2"/>
      <c r="AH87" s="2"/>
      <c r="AI87" s="2"/>
      <c r="AJ87" s="2"/>
    </row>
    <row r="88" spans="1:67" ht="14.25" customHeight="1" x14ac:dyDescent="0.2">
      <c r="A88" s="46" t="s">
        <v>31</v>
      </c>
      <c r="B88" s="2"/>
      <c r="C88" s="2"/>
      <c r="D88" s="2"/>
      <c r="E88" s="2"/>
      <c r="F88" s="2"/>
      <c r="G88" s="2"/>
      <c r="H88" s="2"/>
      <c r="I88" s="2"/>
      <c r="J88" s="45"/>
      <c r="K88" s="25"/>
      <c r="L88" s="25"/>
      <c r="M88" s="25"/>
      <c r="N88" s="25"/>
      <c r="O88" s="25"/>
      <c r="P88" s="25"/>
      <c r="Q88" s="25">
        <v>2</v>
      </c>
      <c r="R88" s="25"/>
      <c r="S88" s="43">
        <f t="shared" ref="S88:T88" si="73">K88+M88+O88+Q88</f>
        <v>2</v>
      </c>
      <c r="T88" s="43">
        <f t="shared" si="73"/>
        <v>0</v>
      </c>
      <c r="U88" s="34"/>
      <c r="V88" s="34"/>
      <c r="W88" s="34"/>
      <c r="X88" s="34"/>
      <c r="Y88" s="239"/>
      <c r="Z88" s="1"/>
      <c r="AA88" s="1"/>
      <c r="AB88" s="2"/>
      <c r="AC88" s="1"/>
      <c r="AD88" s="35"/>
      <c r="AE88" s="36"/>
      <c r="AF88" s="1"/>
      <c r="AG88" s="2"/>
      <c r="AH88" s="2"/>
      <c r="AI88" s="2"/>
      <c r="AJ88" s="2"/>
    </row>
    <row r="89" spans="1:67" ht="15" customHeight="1" x14ac:dyDescent="0.25">
      <c r="A89" s="46" t="s">
        <v>50</v>
      </c>
      <c r="B89" s="2"/>
      <c r="C89" s="2"/>
      <c r="D89" s="2"/>
      <c r="E89" s="2"/>
      <c r="F89" s="2"/>
      <c r="G89" s="2"/>
      <c r="H89" s="2"/>
      <c r="I89" s="2"/>
      <c r="J89" s="47"/>
      <c r="K89" s="25"/>
      <c r="L89" s="25"/>
      <c r="M89" s="25"/>
      <c r="N89" s="25"/>
      <c r="O89" s="25"/>
      <c r="P89" s="25"/>
      <c r="Q89" s="25"/>
      <c r="R89" s="25">
        <v>2</v>
      </c>
      <c r="S89" s="43">
        <f t="shared" ref="S89:T89" si="74">K89+M89+O89+Q89</f>
        <v>0</v>
      </c>
      <c r="T89" s="43">
        <f t="shared" si="74"/>
        <v>2</v>
      </c>
      <c r="U89" s="34"/>
      <c r="V89" s="34"/>
      <c r="W89" s="34"/>
      <c r="X89" s="34"/>
      <c r="Y89" s="239"/>
      <c r="Z89" s="1"/>
      <c r="AA89" s="1"/>
      <c r="AB89" s="2"/>
      <c r="AC89" s="1"/>
      <c r="AD89" s="35" t="s">
        <v>37</v>
      </c>
      <c r="AE89" s="36"/>
      <c r="AF89" s="1"/>
      <c r="AG89" s="2"/>
      <c r="AH89" s="2"/>
      <c r="AI89" s="2"/>
      <c r="AJ89" s="2"/>
    </row>
    <row r="90" spans="1:67" ht="15" customHeight="1" x14ac:dyDescent="0.25">
      <c r="A90" s="46" t="s">
        <v>51</v>
      </c>
      <c r="B90" s="2"/>
      <c r="C90" s="2"/>
      <c r="D90" s="2"/>
      <c r="E90" s="2"/>
      <c r="F90" s="2"/>
      <c r="G90" s="2"/>
      <c r="H90" s="2"/>
      <c r="I90" s="2"/>
      <c r="J90" s="47"/>
      <c r="Z90" s="1"/>
      <c r="AA90" s="1"/>
      <c r="AB90" s="2"/>
      <c r="AC90" s="1"/>
      <c r="AD90" s="35"/>
      <c r="AE90" s="36"/>
      <c r="AF90" s="1"/>
      <c r="AG90" s="2"/>
      <c r="AH90" s="2"/>
      <c r="AI90" s="2"/>
      <c r="AJ90" s="2"/>
    </row>
    <row r="91" spans="1:67" ht="13.5" customHeight="1" x14ac:dyDescent="0.2">
      <c r="J91" s="20">
        <f>J84+J83</f>
        <v>0</v>
      </c>
      <c r="K91" s="25"/>
      <c r="L91" s="25"/>
      <c r="M91" s="25"/>
      <c r="N91" s="25"/>
      <c r="O91" s="25"/>
      <c r="P91" s="25"/>
      <c r="Q91" s="25"/>
      <c r="R91" s="25"/>
      <c r="S91" s="72">
        <f>O91</f>
        <v>0</v>
      </c>
      <c r="T91" s="72">
        <f>R91+N91+L91</f>
        <v>0</v>
      </c>
      <c r="U91" s="34">
        <v>11</v>
      </c>
      <c r="V91" s="34">
        <v>25</v>
      </c>
      <c r="W91" s="34"/>
      <c r="X91" s="34">
        <v>27</v>
      </c>
      <c r="Y91" s="239">
        <f>SUM(Y81:Y85)</f>
        <v>49</v>
      </c>
      <c r="Z91" s="1">
        <f>Y83/B75</f>
        <v>0.4</v>
      </c>
      <c r="AA91" s="1">
        <f>Y91/B75</f>
        <v>0.98</v>
      </c>
      <c r="AB91" s="1">
        <f>AA91-Z91</f>
        <v>0.57999999999999996</v>
      </c>
      <c r="AC91" s="1"/>
      <c r="AG91" s="25">
        <v>9701</v>
      </c>
      <c r="AH91" s="1">
        <f>AB34</f>
        <v>0.17307692307692302</v>
      </c>
      <c r="AI91" s="2"/>
      <c r="AJ91" s="2"/>
    </row>
    <row r="92" spans="1:67" ht="13.5" customHeight="1" x14ac:dyDescent="0.2"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45"/>
      <c r="Z92" s="1"/>
      <c r="AA92" s="1"/>
      <c r="AB92" s="1"/>
      <c r="AC92" s="1"/>
      <c r="AG92" s="25">
        <v>9702</v>
      </c>
      <c r="AH92" s="1">
        <f>AB62</f>
        <v>0.68666666666666665</v>
      </c>
      <c r="AI92" s="2"/>
      <c r="AJ92" s="2"/>
    </row>
    <row r="93" spans="1:67" ht="13.5" customHeight="1" x14ac:dyDescent="0.2">
      <c r="A93" s="362" t="s">
        <v>41</v>
      </c>
      <c r="B93" s="352"/>
      <c r="C93" s="352"/>
      <c r="D93" s="352"/>
      <c r="J93" s="60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45"/>
      <c r="Z93" s="1"/>
      <c r="AA93" s="1"/>
      <c r="AB93" s="1"/>
      <c r="AC93" s="1"/>
      <c r="AG93" s="25">
        <v>9801</v>
      </c>
      <c r="AH93" s="1">
        <f>AB91</f>
        <v>0.57999999999999996</v>
      </c>
      <c r="AI93" s="2"/>
      <c r="AJ93" s="2"/>
    </row>
    <row r="94" spans="1:67" ht="13.5" customHeight="1" x14ac:dyDescent="0.2">
      <c r="A94" s="46" t="s">
        <v>42</v>
      </c>
      <c r="B94" s="2">
        <v>5</v>
      </c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45"/>
      <c r="Z94" s="1"/>
      <c r="AA94" s="1"/>
      <c r="AB94" s="1"/>
      <c r="AC94" s="1"/>
      <c r="AG94" s="25">
        <v>9802</v>
      </c>
      <c r="AH94" s="1">
        <f>AB117</f>
        <v>0.68292682926829262</v>
      </c>
      <c r="AI94" s="2"/>
      <c r="AJ94" s="2"/>
    </row>
    <row r="95" spans="1:67" ht="13.5" customHeight="1" x14ac:dyDescent="0.2">
      <c r="A95" s="363" t="s">
        <v>43</v>
      </c>
      <c r="B95" s="352"/>
      <c r="C95" s="352"/>
      <c r="D95" s="352"/>
      <c r="E95" s="352"/>
      <c r="F95" s="352"/>
      <c r="G95" s="352"/>
      <c r="H95" s="52">
        <f>(B94/Y91)*100%</f>
        <v>0.10204081632653061</v>
      </c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45"/>
      <c r="Z95" s="1"/>
      <c r="AA95" s="1"/>
      <c r="AB95" s="1"/>
      <c r="AC95" s="1"/>
      <c r="AG95" s="2">
        <v>9901</v>
      </c>
      <c r="AH95" s="1">
        <f>AB142</f>
        <v>0.10227272727272729</v>
      </c>
      <c r="AI95" s="2"/>
      <c r="AJ95" s="2"/>
    </row>
    <row r="96" spans="1:67" ht="13.5" customHeight="1" x14ac:dyDescent="0.2"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45"/>
      <c r="Z96" s="1"/>
      <c r="AA96" s="1"/>
      <c r="AB96" s="1"/>
      <c r="AC96" s="1"/>
      <c r="AG96" s="2">
        <v>9902</v>
      </c>
      <c r="AH96" s="1">
        <f>AB168</f>
        <v>0.19277108433734946</v>
      </c>
      <c r="AI96" s="2"/>
      <c r="AJ96" s="2"/>
    </row>
    <row r="97" spans="1:36" ht="13.5" customHeight="1" x14ac:dyDescent="0.2">
      <c r="A97" s="232" t="s">
        <v>44</v>
      </c>
      <c r="F97" s="2">
        <f>((Y83*10)+(Y84*11)+(Y85*12))/Y91</f>
        <v>6.1224489795918364</v>
      </c>
      <c r="J97" s="2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246"/>
      <c r="Z97" s="1"/>
      <c r="AA97" s="1"/>
      <c r="AC97" s="1"/>
      <c r="AG97" s="58" t="s">
        <v>22</v>
      </c>
      <c r="AH97" s="1">
        <f>AB192</f>
        <v>0.21126760563380276</v>
      </c>
      <c r="AI97" s="2"/>
      <c r="AJ97" s="2"/>
    </row>
    <row r="98" spans="1:36" ht="13.5" customHeight="1" x14ac:dyDescent="0.2">
      <c r="Z98" s="1"/>
      <c r="AA98" s="1"/>
      <c r="AC98" s="1"/>
      <c r="AG98" s="58" t="s">
        <v>23</v>
      </c>
      <c r="AH98" s="1">
        <f>AB213</f>
        <v>0.11309523809523814</v>
      </c>
      <c r="AI98" s="2"/>
      <c r="AJ98" s="2"/>
    </row>
    <row r="99" spans="1:36" ht="13.5" customHeight="1" x14ac:dyDescent="0.3">
      <c r="A99" s="233" t="s">
        <v>60</v>
      </c>
      <c r="Z99" s="1"/>
      <c r="AA99" s="1"/>
      <c r="AC99" s="1"/>
      <c r="AG99" s="44" t="s">
        <v>24</v>
      </c>
      <c r="AH99" s="1">
        <f>AB230</f>
        <v>9.9999999999999978E-2</v>
      </c>
      <c r="AI99" s="2"/>
      <c r="AJ99" s="2"/>
    </row>
    <row r="100" spans="1:36" ht="25.5" customHeight="1" x14ac:dyDescent="0.2">
      <c r="B100" s="358" t="s">
        <v>3</v>
      </c>
      <c r="C100" s="359"/>
      <c r="D100" s="359"/>
      <c r="E100" s="359"/>
      <c r="F100" s="359"/>
      <c r="G100" s="359"/>
      <c r="H100" s="359"/>
      <c r="I100" s="359"/>
      <c r="Z100" s="10" t="s">
        <v>11</v>
      </c>
      <c r="AA100" s="10" t="s">
        <v>12</v>
      </c>
      <c r="AB100" s="11" t="s">
        <v>13</v>
      </c>
      <c r="AC100" s="10" t="s">
        <v>14</v>
      </c>
      <c r="AD100" s="12" t="s">
        <v>15</v>
      </c>
      <c r="AE100" s="12" t="s">
        <v>16</v>
      </c>
      <c r="AF100" s="13" t="s">
        <v>17</v>
      </c>
      <c r="AG100" s="40" t="s">
        <v>25</v>
      </c>
      <c r="AH100" s="1">
        <f>AB245</f>
        <v>0</v>
      </c>
      <c r="AI100" s="2"/>
      <c r="AJ100" s="2"/>
    </row>
    <row r="101" spans="1:36" ht="33" customHeight="1" x14ac:dyDescent="0.2">
      <c r="A101" s="230" t="s">
        <v>18</v>
      </c>
      <c r="B101" s="16">
        <v>1</v>
      </c>
      <c r="C101" s="16">
        <v>2</v>
      </c>
      <c r="D101" s="16">
        <v>3</v>
      </c>
      <c r="E101" s="16">
        <v>4</v>
      </c>
      <c r="F101" s="16">
        <v>5</v>
      </c>
      <c r="G101" s="16">
        <v>6</v>
      </c>
      <c r="H101" s="16">
        <v>7</v>
      </c>
      <c r="I101" s="16"/>
      <c r="J101" s="17" t="s">
        <v>19</v>
      </c>
      <c r="K101" s="62" t="s">
        <v>9</v>
      </c>
      <c r="L101" s="62"/>
      <c r="M101" s="62" t="s">
        <v>5</v>
      </c>
      <c r="N101" s="62"/>
      <c r="O101" s="62" t="s">
        <v>6</v>
      </c>
      <c r="P101" s="62"/>
      <c r="Q101" s="63" t="s">
        <v>7</v>
      </c>
      <c r="R101" s="63"/>
      <c r="S101" s="360" t="s">
        <v>8</v>
      </c>
      <c r="T101" s="352"/>
      <c r="U101" s="7" t="s">
        <v>9</v>
      </c>
      <c r="V101" s="7" t="s">
        <v>5</v>
      </c>
      <c r="W101" s="7" t="s">
        <v>6</v>
      </c>
      <c r="X101" s="9" t="s">
        <v>7</v>
      </c>
      <c r="Y101" s="237" t="s">
        <v>10</v>
      </c>
      <c r="Z101" s="21"/>
      <c r="AA101" s="21"/>
      <c r="AB101" s="22"/>
      <c r="AC101" s="23"/>
      <c r="AD101" s="24"/>
      <c r="AE101" s="24"/>
      <c r="AF101" s="1"/>
      <c r="AG101" s="40" t="s">
        <v>26</v>
      </c>
      <c r="AH101" s="1">
        <f>AB267</f>
        <v>0.14893617021276595</v>
      </c>
      <c r="AI101" s="2"/>
      <c r="AJ101" s="2"/>
    </row>
    <row r="102" spans="1:36" ht="13.5" customHeight="1" x14ac:dyDescent="0.2">
      <c r="A102" s="231">
        <v>9802</v>
      </c>
      <c r="B102" s="25">
        <v>164</v>
      </c>
      <c r="C102" s="25"/>
      <c r="D102" s="25"/>
      <c r="E102" s="25"/>
      <c r="F102" s="25"/>
      <c r="G102" s="25"/>
      <c r="H102" s="25"/>
      <c r="I102" s="25"/>
      <c r="J102" s="26"/>
      <c r="K102" s="18">
        <v>9</v>
      </c>
      <c r="L102" s="19">
        <v>10</v>
      </c>
      <c r="M102" s="19">
        <v>9</v>
      </c>
      <c r="N102" s="19">
        <v>10</v>
      </c>
      <c r="O102" s="19">
        <v>9</v>
      </c>
      <c r="P102" s="19">
        <v>10</v>
      </c>
      <c r="Q102" s="19">
        <v>9</v>
      </c>
      <c r="R102" s="20">
        <v>10</v>
      </c>
      <c r="S102" s="19">
        <v>9</v>
      </c>
      <c r="T102" s="20">
        <v>10</v>
      </c>
      <c r="U102" s="18">
        <v>9</v>
      </c>
      <c r="V102" s="19">
        <v>9</v>
      </c>
      <c r="W102" s="19">
        <v>9</v>
      </c>
      <c r="X102" s="19">
        <v>9</v>
      </c>
      <c r="Y102" s="138">
        <v>10</v>
      </c>
      <c r="Z102" s="21"/>
      <c r="AA102" s="21"/>
      <c r="AB102" s="22"/>
      <c r="AC102" s="23"/>
      <c r="AD102" s="29">
        <f>B102</f>
        <v>164</v>
      </c>
      <c r="AE102" s="24"/>
      <c r="AF102" s="1"/>
      <c r="AG102" s="40" t="s">
        <v>27</v>
      </c>
      <c r="AH102" s="1">
        <f>AB288</f>
        <v>9.3167701863354102E-2</v>
      </c>
      <c r="AI102" s="2"/>
      <c r="AJ102" s="2"/>
    </row>
    <row r="103" spans="1:36" ht="13.5" customHeight="1" x14ac:dyDescent="0.2">
      <c r="A103" s="231">
        <v>9901</v>
      </c>
      <c r="B103" s="25"/>
      <c r="C103" s="25">
        <v>145</v>
      </c>
      <c r="D103" s="25"/>
      <c r="E103" s="25"/>
      <c r="F103" s="25"/>
      <c r="G103" s="25"/>
      <c r="H103" s="25"/>
      <c r="I103" s="25"/>
      <c r="J103" s="26"/>
      <c r="K103" s="57"/>
      <c r="L103" s="22"/>
      <c r="M103" s="22"/>
      <c r="N103" s="22"/>
      <c r="O103" s="22"/>
      <c r="P103" s="22"/>
      <c r="Q103" s="22"/>
      <c r="R103" s="22"/>
      <c r="S103" s="22"/>
      <c r="T103" s="22"/>
      <c r="U103" s="34"/>
      <c r="V103" s="34"/>
      <c r="W103" s="34"/>
      <c r="X103" s="34"/>
      <c r="Y103" s="239"/>
      <c r="Z103" s="21"/>
      <c r="AA103" s="21"/>
      <c r="AB103" s="22"/>
      <c r="AC103" s="23">
        <f>C103/B102</f>
        <v>0.88414634146341464</v>
      </c>
      <c r="AD103" s="35">
        <v>152</v>
      </c>
      <c r="AE103" s="36">
        <f t="shared" ref="AE103:AE111" si="75">AD103/AD102</f>
        <v>0.92682926829268297</v>
      </c>
      <c r="AF103" s="1">
        <f t="shared" ref="AF103:AF111" si="76">100%-AE103</f>
        <v>7.3170731707317027E-2</v>
      </c>
      <c r="AG103" s="2"/>
      <c r="AH103" s="2"/>
      <c r="AI103" s="2"/>
      <c r="AJ103" s="2"/>
    </row>
    <row r="104" spans="1:36" ht="13.5" customHeight="1" x14ac:dyDescent="0.2">
      <c r="A104" s="231">
        <v>9902</v>
      </c>
      <c r="B104" s="25"/>
      <c r="C104" s="25"/>
      <c r="D104" s="25">
        <v>121</v>
      </c>
      <c r="E104" s="25"/>
      <c r="F104" s="25"/>
      <c r="G104" s="25"/>
      <c r="H104" s="25"/>
      <c r="I104" s="25"/>
      <c r="J104" s="26"/>
      <c r="K104" s="57"/>
      <c r="L104" s="22"/>
      <c r="M104" s="22"/>
      <c r="N104" s="22"/>
      <c r="O104" s="22"/>
      <c r="P104" s="22"/>
      <c r="Q104" s="22"/>
      <c r="R104" s="22"/>
      <c r="S104" s="22"/>
      <c r="T104" s="22"/>
      <c r="U104" s="34"/>
      <c r="V104" s="34"/>
      <c r="W104" s="34"/>
      <c r="X104" s="34"/>
      <c r="Y104" s="239"/>
      <c r="Z104" s="21"/>
      <c r="AA104" s="21"/>
      <c r="AB104" s="22"/>
      <c r="AC104" s="23">
        <f>D104/C103</f>
        <v>0.83448275862068966</v>
      </c>
      <c r="AD104" s="35">
        <v>140</v>
      </c>
      <c r="AE104" s="36">
        <f t="shared" si="75"/>
        <v>0.92105263157894735</v>
      </c>
      <c r="AF104" s="1">
        <f t="shared" si="76"/>
        <v>7.8947368421052655E-2</v>
      </c>
      <c r="AG104" s="2"/>
      <c r="AH104" s="2"/>
      <c r="AI104" s="2"/>
      <c r="AJ104" s="2"/>
    </row>
    <row r="105" spans="1:36" ht="13.5" customHeight="1" x14ac:dyDescent="0.2">
      <c r="A105" s="40" t="s">
        <v>22</v>
      </c>
      <c r="B105" s="25"/>
      <c r="C105" s="25"/>
      <c r="D105" s="25"/>
      <c r="E105" s="25">
        <v>106</v>
      </c>
      <c r="F105" s="25"/>
      <c r="G105" s="25"/>
      <c r="H105" s="25"/>
      <c r="I105" s="25"/>
      <c r="J105" s="26"/>
      <c r="K105" s="57"/>
      <c r="L105" s="22"/>
      <c r="M105" s="22"/>
      <c r="N105" s="22"/>
      <c r="O105" s="22"/>
      <c r="P105" s="22"/>
      <c r="Q105" s="22"/>
      <c r="R105" s="22"/>
      <c r="S105" s="22"/>
      <c r="T105" s="22"/>
      <c r="U105" s="34"/>
      <c r="V105" s="34"/>
      <c r="W105" s="34"/>
      <c r="X105" s="34"/>
      <c r="Y105" s="239"/>
      <c r="Z105" s="21"/>
      <c r="AA105" s="21"/>
      <c r="AB105" s="22"/>
      <c r="AC105" s="23">
        <f>E105/D104</f>
        <v>0.87603305785123964</v>
      </c>
      <c r="AD105" s="35">
        <v>131</v>
      </c>
      <c r="AE105" s="36">
        <f t="shared" si="75"/>
        <v>0.93571428571428572</v>
      </c>
      <c r="AF105" s="1">
        <f t="shared" si="76"/>
        <v>6.4285714285714279E-2</v>
      </c>
      <c r="AG105" s="2"/>
      <c r="AH105" s="2"/>
      <c r="AI105" s="2"/>
      <c r="AJ105" s="2"/>
    </row>
    <row r="106" spans="1:36" ht="13.5" customHeight="1" x14ac:dyDescent="0.2">
      <c r="A106" s="40" t="s">
        <v>23</v>
      </c>
      <c r="B106" s="25"/>
      <c r="C106" s="25"/>
      <c r="D106" s="25"/>
      <c r="E106" s="25"/>
      <c r="F106" s="25">
        <v>106</v>
      </c>
      <c r="G106" s="25"/>
      <c r="H106" s="25"/>
      <c r="I106" s="25"/>
      <c r="J106" s="26"/>
      <c r="K106" s="57"/>
      <c r="L106" s="22"/>
      <c r="M106" s="22"/>
      <c r="N106" s="22"/>
      <c r="O106" s="22"/>
      <c r="P106" s="22"/>
      <c r="Q106" s="22"/>
      <c r="R106" s="22"/>
      <c r="S106" s="22"/>
      <c r="T106" s="22"/>
      <c r="U106" s="34"/>
      <c r="V106" s="34"/>
      <c r="W106" s="34"/>
      <c r="X106" s="34"/>
      <c r="Y106" s="239"/>
      <c r="Z106" s="21"/>
      <c r="AA106" s="21"/>
      <c r="AB106" s="22"/>
      <c r="AC106" s="23">
        <f>F106/E105</f>
        <v>1</v>
      </c>
      <c r="AD106" s="35">
        <v>121</v>
      </c>
      <c r="AE106" s="36">
        <f t="shared" si="75"/>
        <v>0.92366412213740456</v>
      </c>
      <c r="AF106" s="1">
        <f t="shared" si="76"/>
        <v>7.6335877862595436E-2</v>
      </c>
      <c r="AG106" s="2"/>
      <c r="AH106" s="2"/>
      <c r="AI106" s="2"/>
      <c r="AJ106" s="2"/>
    </row>
    <row r="107" spans="1:36" ht="13.5" customHeight="1" x14ac:dyDescent="0.2">
      <c r="A107" s="40" t="s">
        <v>24</v>
      </c>
      <c r="B107" s="25"/>
      <c r="C107" s="25"/>
      <c r="D107" s="25"/>
      <c r="E107" s="25"/>
      <c r="F107" s="25"/>
      <c r="G107" s="25">
        <v>96</v>
      </c>
      <c r="H107" s="25"/>
      <c r="I107" s="25"/>
      <c r="J107" s="26"/>
      <c r="K107" s="57"/>
      <c r="L107" s="22"/>
      <c r="M107" s="22"/>
      <c r="N107" s="22"/>
      <c r="O107" s="22"/>
      <c r="P107" s="22"/>
      <c r="Q107" s="22"/>
      <c r="R107" s="22"/>
      <c r="S107" s="22"/>
      <c r="T107" s="22"/>
      <c r="U107" s="34"/>
      <c r="V107" s="34"/>
      <c r="W107" s="34"/>
      <c r="X107" s="34"/>
      <c r="Y107" s="239"/>
      <c r="Z107" s="21"/>
      <c r="AA107" s="21"/>
      <c r="AB107" s="22"/>
      <c r="AC107" s="23">
        <f>G107/F106</f>
        <v>0.90566037735849059</v>
      </c>
      <c r="AD107" s="35">
        <v>119</v>
      </c>
      <c r="AE107" s="36">
        <f t="shared" si="75"/>
        <v>0.98347107438016534</v>
      </c>
      <c r="AF107" s="1">
        <f t="shared" si="76"/>
        <v>1.6528925619834656E-2</v>
      </c>
      <c r="AG107" s="2"/>
      <c r="AH107" s="2"/>
      <c r="AI107" s="2"/>
      <c r="AJ107" s="2"/>
    </row>
    <row r="108" spans="1:36" ht="13.5" customHeight="1" x14ac:dyDescent="0.2">
      <c r="A108" s="40" t="s">
        <v>25</v>
      </c>
      <c r="B108" s="25"/>
      <c r="C108" s="25"/>
      <c r="D108" s="25"/>
      <c r="E108" s="25"/>
      <c r="F108" s="25"/>
      <c r="G108" s="25"/>
      <c r="H108" s="25">
        <v>94</v>
      </c>
      <c r="I108" s="25"/>
      <c r="J108" s="26"/>
      <c r="K108" s="57"/>
      <c r="L108" s="22"/>
      <c r="M108" s="22"/>
      <c r="N108" s="22"/>
      <c r="O108" s="22"/>
      <c r="P108" s="22"/>
      <c r="Q108" s="22"/>
      <c r="R108" s="22"/>
      <c r="S108" s="22"/>
      <c r="T108" s="22"/>
      <c r="U108" s="34"/>
      <c r="V108" s="34"/>
      <c r="W108" s="34"/>
      <c r="X108" s="34"/>
      <c r="Y108" s="239"/>
      <c r="Z108" s="21"/>
      <c r="AA108" s="21"/>
      <c r="AB108" s="22"/>
      <c r="AC108" s="23">
        <f>H108/G107</f>
        <v>0.97916666666666663</v>
      </c>
      <c r="AD108" s="35">
        <v>119</v>
      </c>
      <c r="AE108" s="36">
        <f t="shared" si="75"/>
        <v>1</v>
      </c>
      <c r="AF108" s="1">
        <f t="shared" si="76"/>
        <v>0</v>
      </c>
      <c r="AG108" s="2"/>
      <c r="AH108" s="2"/>
      <c r="AI108" s="2"/>
      <c r="AJ108" s="2"/>
    </row>
    <row r="109" spans="1:36" ht="15" customHeight="1" x14ac:dyDescent="0.25">
      <c r="A109" s="40" t="s">
        <v>26</v>
      </c>
      <c r="B109" s="25"/>
      <c r="C109" s="25"/>
      <c r="D109" s="25"/>
      <c r="E109" s="25"/>
      <c r="F109" s="25"/>
      <c r="G109" s="25"/>
      <c r="H109" s="25"/>
      <c r="I109" s="25"/>
      <c r="J109" s="42"/>
      <c r="K109" s="57">
        <v>16</v>
      </c>
      <c r="L109" s="22"/>
      <c r="M109" s="22">
        <v>24</v>
      </c>
      <c r="N109" s="22"/>
      <c r="O109" s="22">
        <v>37</v>
      </c>
      <c r="P109" s="22"/>
      <c r="Q109" s="22">
        <v>17</v>
      </c>
      <c r="R109" s="22"/>
      <c r="S109" s="43">
        <f t="shared" ref="S109:T109" si="77">K109+M109+O109+Q109</f>
        <v>94</v>
      </c>
      <c r="T109" s="43">
        <f t="shared" si="77"/>
        <v>0</v>
      </c>
      <c r="U109" s="34"/>
      <c r="V109" s="34"/>
      <c r="W109" s="34"/>
      <c r="X109" s="34"/>
      <c r="Y109" s="239">
        <v>92</v>
      </c>
      <c r="Z109" s="21"/>
      <c r="AA109" s="21"/>
      <c r="AB109" s="22"/>
      <c r="AC109" s="23">
        <f>I109/H108</f>
        <v>0</v>
      </c>
      <c r="AD109" s="35">
        <v>115</v>
      </c>
      <c r="AE109" s="36">
        <f t="shared" si="75"/>
        <v>0.96638655462184875</v>
      </c>
      <c r="AF109" s="1">
        <f t="shared" si="76"/>
        <v>3.3613445378151252E-2</v>
      </c>
      <c r="AG109" s="2"/>
      <c r="AH109" s="2"/>
      <c r="AI109" s="2"/>
      <c r="AJ109" s="2"/>
    </row>
    <row r="110" spans="1:36" ht="15" customHeight="1" x14ac:dyDescent="0.25">
      <c r="A110" s="40" t="s">
        <v>27</v>
      </c>
      <c r="B110" s="25"/>
      <c r="C110" s="25"/>
      <c r="D110" s="25"/>
      <c r="E110" s="25"/>
      <c r="F110" s="25"/>
      <c r="G110" s="25"/>
      <c r="H110" s="25"/>
      <c r="I110" s="25"/>
      <c r="J110" s="47"/>
      <c r="K110" s="57"/>
      <c r="L110" s="22">
        <v>16</v>
      </c>
      <c r="M110" s="22"/>
      <c r="N110" s="22">
        <v>24</v>
      </c>
      <c r="O110" s="22">
        <v>6</v>
      </c>
      <c r="P110" s="22">
        <v>37</v>
      </c>
      <c r="Q110" s="22">
        <v>7</v>
      </c>
      <c r="R110" s="22">
        <v>17</v>
      </c>
      <c r="S110" s="43">
        <f t="shared" ref="S110:T110" si="78">K110+M110+O110+Q110</f>
        <v>13</v>
      </c>
      <c r="T110" s="43">
        <f t="shared" si="78"/>
        <v>94</v>
      </c>
      <c r="U110" s="34">
        <v>16</v>
      </c>
      <c r="V110" s="34">
        <v>22</v>
      </c>
      <c r="W110" s="34">
        <v>36</v>
      </c>
      <c r="X110" s="34">
        <v>16</v>
      </c>
      <c r="Y110" s="239">
        <v>90</v>
      </c>
      <c r="Z110" s="21"/>
      <c r="AA110" s="21"/>
      <c r="AB110" s="22"/>
      <c r="AC110" s="23" t="e">
        <f>S109/I109</f>
        <v>#DIV/0!</v>
      </c>
      <c r="AD110" s="35">
        <v>114</v>
      </c>
      <c r="AE110" s="36">
        <f t="shared" si="75"/>
        <v>0.99130434782608701</v>
      </c>
      <c r="AF110" s="1">
        <f t="shared" si="76"/>
        <v>8.6956521739129933E-3</v>
      </c>
      <c r="AG110" s="2"/>
      <c r="AH110" s="2"/>
      <c r="AI110" s="2"/>
      <c r="AJ110" s="2"/>
    </row>
    <row r="111" spans="1:36" ht="15" customHeight="1" x14ac:dyDescent="0.25">
      <c r="A111" s="46" t="s">
        <v>28</v>
      </c>
      <c r="B111" s="2"/>
      <c r="C111" s="2"/>
      <c r="D111" s="2"/>
      <c r="E111" s="2"/>
      <c r="F111" s="2"/>
      <c r="G111" s="2"/>
      <c r="H111" s="2"/>
      <c r="I111" s="2">
        <v>2</v>
      </c>
      <c r="J111" s="47"/>
      <c r="K111" s="57">
        <v>1</v>
      </c>
      <c r="L111" s="22">
        <v>1</v>
      </c>
      <c r="M111" s="22"/>
      <c r="N111" s="22">
        <v>2</v>
      </c>
      <c r="O111" s="22">
        <v>1</v>
      </c>
      <c r="P111" s="22">
        <v>7</v>
      </c>
      <c r="Q111" s="22"/>
      <c r="R111" s="22">
        <v>7</v>
      </c>
      <c r="S111" s="43">
        <f t="shared" ref="S111:T111" si="79">K111+M111+O111+Q111</f>
        <v>2</v>
      </c>
      <c r="T111" s="43">
        <f t="shared" si="79"/>
        <v>17</v>
      </c>
      <c r="U111" s="34"/>
      <c r="V111" s="34"/>
      <c r="W111" s="34">
        <v>6</v>
      </c>
      <c r="X111" s="34">
        <v>7</v>
      </c>
      <c r="Y111" s="239">
        <v>16</v>
      </c>
      <c r="Z111" s="1"/>
      <c r="AA111" s="1"/>
      <c r="AB111" s="2"/>
      <c r="AC111" s="1">
        <f>T110/S109</f>
        <v>1</v>
      </c>
      <c r="AD111" s="35">
        <v>113</v>
      </c>
      <c r="AE111" s="36">
        <f t="shared" si="75"/>
        <v>0.99122807017543857</v>
      </c>
      <c r="AF111" s="1">
        <f t="shared" si="76"/>
        <v>8.7719298245614308E-3</v>
      </c>
      <c r="AG111" s="2"/>
      <c r="AH111" s="2"/>
      <c r="AI111" s="2"/>
      <c r="AJ111" s="2"/>
    </row>
    <row r="112" spans="1:36" ht="15" customHeight="1" x14ac:dyDescent="0.25">
      <c r="A112" s="46" t="s">
        <v>29</v>
      </c>
      <c r="B112" s="2"/>
      <c r="C112" s="2"/>
      <c r="D112" s="2"/>
      <c r="E112" s="2"/>
      <c r="F112" s="2"/>
      <c r="G112" s="2"/>
      <c r="H112" s="2"/>
      <c r="I112" s="2">
        <v>2</v>
      </c>
      <c r="J112" s="47"/>
      <c r="K112" s="57">
        <v>1</v>
      </c>
      <c r="L112" s="22">
        <v>1</v>
      </c>
      <c r="M112" s="22"/>
      <c r="N112" s="22"/>
      <c r="O112" s="22">
        <v>1</v>
      </c>
      <c r="P112" s="22">
        <v>1</v>
      </c>
      <c r="Q112" s="22"/>
      <c r="R112" s="22"/>
      <c r="S112" s="43">
        <f t="shared" ref="S112:T112" si="80">K112+M112+O112+Q112</f>
        <v>2</v>
      </c>
      <c r="T112" s="43">
        <f t="shared" si="80"/>
        <v>2</v>
      </c>
      <c r="U112" s="34">
        <v>1</v>
      </c>
      <c r="V112" s="34"/>
      <c r="W112" s="34">
        <v>1</v>
      </c>
      <c r="X112" s="34"/>
      <c r="Y112" s="239">
        <f t="shared" ref="Y112:Y113" si="81">SUM(U112:X112)</f>
        <v>2</v>
      </c>
      <c r="Z112" s="1"/>
      <c r="AA112" s="1"/>
      <c r="AB112" s="2"/>
      <c r="AC112" s="1"/>
      <c r="AD112" s="35">
        <v>19</v>
      </c>
      <c r="AE112" s="36"/>
      <c r="AF112" s="1"/>
      <c r="AG112" s="2"/>
      <c r="AH112" s="2"/>
      <c r="AI112" s="2"/>
      <c r="AJ112" s="2"/>
    </row>
    <row r="113" spans="1:36" ht="15" customHeight="1" x14ac:dyDescent="0.25">
      <c r="A113" s="46" t="s">
        <v>30</v>
      </c>
      <c r="B113" s="2"/>
      <c r="C113" s="2"/>
      <c r="D113" s="2"/>
      <c r="E113" s="2"/>
      <c r="F113" s="2"/>
      <c r="G113" s="2"/>
      <c r="H113" s="2"/>
      <c r="I113" s="2"/>
      <c r="J113" s="47"/>
      <c r="K113" s="57"/>
      <c r="L113" s="22">
        <v>1</v>
      </c>
      <c r="M113" s="22"/>
      <c r="N113" s="22"/>
      <c r="O113" s="22"/>
      <c r="P113" s="22">
        <v>1</v>
      </c>
      <c r="Q113" s="22"/>
      <c r="R113" s="22"/>
      <c r="S113" s="43">
        <f t="shared" ref="S113:T113" si="82">K113+M113+O113+Q113</f>
        <v>0</v>
      </c>
      <c r="T113" s="43">
        <f t="shared" si="82"/>
        <v>2</v>
      </c>
      <c r="U113" s="34">
        <v>1</v>
      </c>
      <c r="V113" s="34"/>
      <c r="W113" s="34">
        <v>1</v>
      </c>
      <c r="X113" s="34"/>
      <c r="Y113" s="239">
        <f t="shared" si="81"/>
        <v>2</v>
      </c>
      <c r="Z113" s="1"/>
      <c r="AA113" s="1"/>
      <c r="AB113" s="2"/>
      <c r="AC113" s="1"/>
      <c r="AD113" s="35">
        <v>2</v>
      </c>
      <c r="AE113" s="36"/>
      <c r="AF113" s="1"/>
      <c r="AG113" s="2"/>
      <c r="AH113" s="2"/>
      <c r="AI113" s="2"/>
      <c r="AJ113" s="2"/>
    </row>
    <row r="114" spans="1:36" ht="15" customHeight="1" x14ac:dyDescent="0.25">
      <c r="A114" s="46" t="s">
        <v>31</v>
      </c>
      <c r="B114" s="2"/>
      <c r="C114" s="2"/>
      <c r="D114" s="2"/>
      <c r="E114" s="2"/>
      <c r="F114" s="2"/>
      <c r="G114" s="2"/>
      <c r="H114" s="2"/>
      <c r="I114" s="2"/>
      <c r="J114" s="47"/>
      <c r="K114" s="57"/>
      <c r="L114" s="22"/>
      <c r="M114" s="22"/>
      <c r="N114" s="22"/>
      <c r="O114" s="22"/>
      <c r="P114" s="22"/>
      <c r="Q114" s="22"/>
      <c r="R114" s="22"/>
      <c r="S114" s="43">
        <f t="shared" ref="S114:T114" si="83">K114+M114+O114+Q114</f>
        <v>0</v>
      </c>
      <c r="T114" s="43">
        <f t="shared" si="83"/>
        <v>0</v>
      </c>
      <c r="U114" s="34"/>
      <c r="V114" s="34"/>
      <c r="W114" s="34"/>
      <c r="X114" s="34"/>
      <c r="Y114" s="239"/>
      <c r="Z114" s="1"/>
      <c r="AA114" s="1"/>
      <c r="AB114" s="2"/>
      <c r="AC114" s="1"/>
      <c r="AD114" s="35">
        <v>2</v>
      </c>
      <c r="AE114" s="36"/>
      <c r="AF114" s="1"/>
      <c r="AG114" s="2"/>
      <c r="AH114" s="2"/>
      <c r="AI114" s="2"/>
      <c r="AJ114" s="2"/>
    </row>
    <row r="115" spans="1:36" ht="13.5" customHeight="1" x14ac:dyDescent="0.2">
      <c r="A115" s="46" t="s">
        <v>50</v>
      </c>
      <c r="B115" s="2"/>
      <c r="C115" s="2"/>
      <c r="D115" s="2"/>
      <c r="E115" s="2"/>
      <c r="F115" s="2"/>
      <c r="G115" s="2"/>
      <c r="H115" s="2"/>
      <c r="I115" s="2"/>
      <c r="J115" s="45"/>
      <c r="K115" s="57"/>
      <c r="L115" s="22"/>
      <c r="M115" s="22"/>
      <c r="N115" s="22"/>
      <c r="O115" s="22"/>
      <c r="P115" s="22"/>
      <c r="Q115" s="22"/>
      <c r="R115" s="22"/>
      <c r="S115" s="73"/>
      <c r="T115" s="73"/>
      <c r="U115" s="34"/>
      <c r="V115" s="34"/>
      <c r="W115" s="34"/>
      <c r="X115" s="34"/>
      <c r="Y115" s="239"/>
      <c r="Z115" s="1"/>
      <c r="AA115" s="1"/>
      <c r="AB115" s="2"/>
      <c r="AC115" s="1"/>
      <c r="AD115" s="35"/>
      <c r="AE115" s="36"/>
      <c r="AF115" s="1"/>
      <c r="AG115" s="2"/>
      <c r="AH115" s="2"/>
      <c r="AI115" s="2"/>
      <c r="AJ115" s="2"/>
    </row>
    <row r="116" spans="1:36" ht="13.5" customHeight="1" x14ac:dyDescent="0.2">
      <c r="A116" s="46"/>
      <c r="B116" s="2"/>
      <c r="C116" s="2"/>
      <c r="D116" s="2"/>
      <c r="E116" s="2"/>
      <c r="F116" s="2"/>
      <c r="G116" s="2"/>
      <c r="H116" s="2"/>
      <c r="I116" s="2"/>
      <c r="Z116" s="1"/>
      <c r="AA116" s="1"/>
      <c r="AB116" s="2"/>
      <c r="AC116" s="1"/>
      <c r="AD116" s="35"/>
      <c r="AE116" s="36"/>
      <c r="AF116" s="1"/>
      <c r="AG116" s="2"/>
      <c r="AH116" s="2"/>
      <c r="AI116" s="2"/>
      <c r="AJ116" s="2"/>
    </row>
    <row r="117" spans="1:36" ht="13.5" customHeight="1" x14ac:dyDescent="0.2">
      <c r="J117" s="45"/>
      <c r="K117" s="57"/>
      <c r="L117" s="22"/>
      <c r="M117" s="22"/>
      <c r="N117" s="22"/>
      <c r="O117" s="22"/>
      <c r="P117" s="22"/>
      <c r="Q117" s="22"/>
      <c r="R117" s="22"/>
      <c r="S117" s="22"/>
      <c r="T117" s="22"/>
      <c r="U117" s="34"/>
      <c r="V117" s="34"/>
      <c r="W117" s="34"/>
      <c r="X117" s="34"/>
      <c r="Y117" s="239">
        <f>SUM(Y109:Y115)</f>
        <v>202</v>
      </c>
      <c r="Z117" s="1">
        <f>Y110/B102</f>
        <v>0.54878048780487809</v>
      </c>
      <c r="AA117" s="1">
        <f>Y117/B102</f>
        <v>1.2317073170731707</v>
      </c>
      <c r="AB117" s="1">
        <f>AA117-Z117</f>
        <v>0.68292682926829262</v>
      </c>
      <c r="AC117" s="1"/>
      <c r="AD117" s="35"/>
      <c r="AE117" s="36">
        <f>AD117/AD112</f>
        <v>0</v>
      </c>
      <c r="AF117" s="1">
        <f>100%-AE117</f>
        <v>1</v>
      </c>
      <c r="AG117" s="2"/>
      <c r="AH117" s="2"/>
      <c r="AI117" s="2"/>
      <c r="AJ117" s="2"/>
    </row>
    <row r="118" spans="1:36" ht="13.5" customHeight="1" x14ac:dyDescent="0.2"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45"/>
      <c r="Z118" s="1"/>
      <c r="AA118" s="1"/>
      <c r="AB118" s="1"/>
      <c r="AC118" s="1"/>
      <c r="AD118" s="35"/>
      <c r="AE118" s="36"/>
      <c r="AF118" s="1"/>
      <c r="AG118" s="2"/>
      <c r="AH118" s="2"/>
      <c r="AI118" s="2"/>
      <c r="AJ118" s="2"/>
    </row>
    <row r="119" spans="1:36" ht="13.5" customHeight="1" x14ac:dyDescent="0.2">
      <c r="A119" s="362" t="s">
        <v>41</v>
      </c>
      <c r="B119" s="352"/>
      <c r="C119" s="352"/>
      <c r="D119" s="352"/>
      <c r="J119" s="60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45"/>
      <c r="Z119" s="1"/>
      <c r="AA119" s="1"/>
      <c r="AB119" s="1"/>
      <c r="AC119" s="1"/>
      <c r="AD119" s="35"/>
      <c r="AE119" s="36"/>
      <c r="AF119" s="1"/>
      <c r="AG119" s="2"/>
      <c r="AH119" s="2"/>
      <c r="AI119" s="2"/>
      <c r="AJ119" s="2"/>
    </row>
    <row r="120" spans="1:36" ht="13.5" customHeight="1" x14ac:dyDescent="0.2">
      <c r="A120" s="46" t="s">
        <v>42</v>
      </c>
      <c r="B120" s="2">
        <v>21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45"/>
      <c r="Z120" s="1"/>
      <c r="AA120" s="1"/>
      <c r="AB120" s="1"/>
      <c r="AC120" s="1"/>
      <c r="AD120" s="35"/>
      <c r="AE120" s="36"/>
      <c r="AF120" s="1"/>
      <c r="AG120" s="2"/>
      <c r="AH120" s="2"/>
      <c r="AI120" s="2"/>
      <c r="AJ120" s="2"/>
    </row>
    <row r="121" spans="1:36" ht="13.5" customHeight="1" x14ac:dyDescent="0.2">
      <c r="A121" s="363" t="s">
        <v>43</v>
      </c>
      <c r="B121" s="352"/>
      <c r="C121" s="352"/>
      <c r="D121" s="352"/>
      <c r="E121" s="352"/>
      <c r="F121" s="352"/>
      <c r="G121" s="352"/>
      <c r="H121" s="52">
        <f>(B120/Y117)*100%</f>
        <v>0.10396039603960396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45"/>
      <c r="Z121" s="1"/>
      <c r="AA121" s="1"/>
      <c r="AB121" s="1"/>
      <c r="AC121" s="1"/>
      <c r="AD121" s="35"/>
      <c r="AE121" s="36"/>
      <c r="AF121" s="1"/>
      <c r="AG121" s="2"/>
      <c r="AH121" s="2"/>
      <c r="AI121" s="2"/>
      <c r="AJ121" s="2"/>
    </row>
    <row r="122" spans="1:36" ht="13.5" customHeight="1" x14ac:dyDescent="0.2"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45"/>
      <c r="Z122" s="1"/>
      <c r="AA122" s="1"/>
      <c r="AB122" s="1"/>
      <c r="AC122" s="1"/>
      <c r="AD122" s="35"/>
      <c r="AE122" s="36"/>
      <c r="AF122" s="1"/>
      <c r="AG122" s="2"/>
      <c r="AH122" s="2"/>
      <c r="AI122" s="2"/>
      <c r="AJ122" s="2"/>
    </row>
    <row r="123" spans="1:36" ht="13.5" customHeight="1" x14ac:dyDescent="0.2">
      <c r="A123" s="232" t="s">
        <v>44</v>
      </c>
      <c r="F123" s="2">
        <f>((Y110*10)+(Y111*11)+(Y112*12)+(Y113*13))/Y117</f>
        <v>5.5742574257425739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45"/>
      <c r="Z123" s="1"/>
      <c r="AA123" s="1"/>
      <c r="AC123" s="1"/>
      <c r="AG123" s="2"/>
      <c r="AH123" s="2"/>
      <c r="AI123" s="2"/>
      <c r="AJ123" s="2"/>
    </row>
    <row r="124" spans="1:36" ht="13.5" customHeight="1" x14ac:dyDescent="0.2">
      <c r="Z124" s="1"/>
      <c r="AA124" s="1"/>
      <c r="AC124" s="1"/>
      <c r="AG124" s="2"/>
      <c r="AH124" s="2"/>
      <c r="AI124" s="2"/>
      <c r="AJ124" s="2"/>
    </row>
    <row r="125" spans="1:36" ht="13.5" customHeight="1" x14ac:dyDescent="0.3">
      <c r="A125" s="233" t="s">
        <v>61</v>
      </c>
      <c r="Z125" s="1"/>
      <c r="AA125" s="1"/>
      <c r="AC125" s="1"/>
      <c r="AG125" s="2"/>
      <c r="AH125" s="2"/>
      <c r="AI125" s="2"/>
      <c r="AJ125" s="2"/>
    </row>
    <row r="126" spans="1:36" ht="33" customHeight="1" x14ac:dyDescent="0.2">
      <c r="B126" s="358" t="s">
        <v>3</v>
      </c>
      <c r="C126" s="359"/>
      <c r="D126" s="359"/>
      <c r="E126" s="359"/>
      <c r="F126" s="359"/>
      <c r="G126" s="359"/>
      <c r="H126" s="359"/>
      <c r="I126" s="359"/>
      <c r="K126" s="62" t="s">
        <v>9</v>
      </c>
      <c r="L126" s="62"/>
      <c r="M126" s="62" t="s">
        <v>5</v>
      </c>
      <c r="N126" s="62"/>
      <c r="O126" s="62" t="s">
        <v>6</v>
      </c>
      <c r="P126" s="62"/>
      <c r="Q126" s="63" t="s">
        <v>7</v>
      </c>
      <c r="R126" s="63"/>
      <c r="S126" s="360" t="s">
        <v>8</v>
      </c>
      <c r="T126" s="352"/>
      <c r="U126" s="7" t="s">
        <v>9</v>
      </c>
      <c r="V126" s="7" t="s">
        <v>5</v>
      </c>
      <c r="W126" s="7" t="s">
        <v>6</v>
      </c>
      <c r="X126" s="9" t="s">
        <v>7</v>
      </c>
      <c r="Y126" s="237" t="s">
        <v>10</v>
      </c>
      <c r="Z126" s="10" t="s">
        <v>11</v>
      </c>
      <c r="AA126" s="10" t="s">
        <v>12</v>
      </c>
      <c r="AB126" s="11" t="s">
        <v>13</v>
      </c>
      <c r="AC126" s="10" t="s">
        <v>14</v>
      </c>
      <c r="AD126" s="12" t="s">
        <v>15</v>
      </c>
      <c r="AE126" s="12" t="s">
        <v>16</v>
      </c>
      <c r="AF126" s="13" t="s">
        <v>17</v>
      </c>
      <c r="AG126" s="2"/>
      <c r="AH126" s="2"/>
      <c r="AI126" s="2"/>
      <c r="AJ126" s="2"/>
    </row>
    <row r="127" spans="1:36" ht="13.5" customHeight="1" x14ac:dyDescent="0.2">
      <c r="A127" s="230" t="s">
        <v>18</v>
      </c>
      <c r="B127" s="16">
        <v>1</v>
      </c>
      <c r="C127" s="16">
        <v>2</v>
      </c>
      <c r="D127" s="16">
        <v>3</v>
      </c>
      <c r="E127" s="16">
        <v>4</v>
      </c>
      <c r="F127" s="16">
        <v>5</v>
      </c>
      <c r="G127" s="16">
        <v>6</v>
      </c>
      <c r="H127" s="16">
        <v>7</v>
      </c>
      <c r="I127" s="16"/>
      <c r="J127" s="17" t="s">
        <v>19</v>
      </c>
      <c r="K127" s="74">
        <v>9</v>
      </c>
      <c r="L127" s="75">
        <v>10</v>
      </c>
      <c r="M127" s="75">
        <v>9</v>
      </c>
      <c r="N127" s="75">
        <v>10</v>
      </c>
      <c r="O127" s="75">
        <v>9</v>
      </c>
      <c r="P127" s="75">
        <v>10</v>
      </c>
      <c r="Q127" s="75">
        <v>9</v>
      </c>
      <c r="R127" s="3">
        <v>10</v>
      </c>
      <c r="S127" s="75">
        <v>9</v>
      </c>
      <c r="T127" s="3">
        <v>10</v>
      </c>
      <c r="U127" s="18">
        <v>9</v>
      </c>
      <c r="V127" s="19">
        <v>9</v>
      </c>
      <c r="W127" s="19">
        <v>9</v>
      </c>
      <c r="X127" s="19">
        <v>9</v>
      </c>
      <c r="Y127" s="138">
        <v>10</v>
      </c>
      <c r="Z127" s="21"/>
      <c r="AA127" s="21"/>
      <c r="AB127" s="22"/>
      <c r="AC127" s="23"/>
      <c r="AD127" s="24"/>
      <c r="AE127" s="24"/>
      <c r="AF127" s="1"/>
      <c r="AG127" s="2"/>
      <c r="AH127" s="3"/>
      <c r="AI127" s="2"/>
      <c r="AJ127" s="2"/>
    </row>
    <row r="128" spans="1:36" ht="13.5" customHeight="1" x14ac:dyDescent="0.2">
      <c r="A128" s="231">
        <v>9901</v>
      </c>
      <c r="B128" s="25">
        <v>88</v>
      </c>
      <c r="C128" s="25"/>
      <c r="D128" s="25"/>
      <c r="E128" s="25"/>
      <c r="F128" s="25"/>
      <c r="G128" s="25"/>
      <c r="H128" s="25"/>
      <c r="I128" s="25"/>
      <c r="J128" s="26"/>
      <c r="K128" s="366"/>
      <c r="L128" s="367"/>
      <c r="M128" s="367"/>
      <c r="N128" s="367"/>
      <c r="O128" s="367"/>
      <c r="P128" s="367"/>
      <c r="Q128" s="367"/>
      <c r="R128" s="4"/>
      <c r="S128" s="4"/>
      <c r="T128" s="4"/>
      <c r="U128" s="20"/>
      <c r="V128" s="20"/>
      <c r="W128" s="20"/>
      <c r="X128" s="20"/>
      <c r="Y128" s="138"/>
      <c r="Z128" s="21"/>
      <c r="AA128" s="21"/>
      <c r="AB128" s="22"/>
      <c r="AC128" s="23"/>
      <c r="AD128" s="29">
        <f>B128</f>
        <v>88</v>
      </c>
      <c r="AE128" s="24"/>
      <c r="AF128" s="1"/>
      <c r="AG128" s="2"/>
      <c r="AH128" s="25"/>
      <c r="AI128" s="2"/>
      <c r="AJ128" s="2"/>
    </row>
    <row r="129" spans="1:36" ht="13.5" customHeight="1" x14ac:dyDescent="0.2">
      <c r="A129" s="231">
        <v>9902</v>
      </c>
      <c r="B129" s="25"/>
      <c r="C129" s="25">
        <v>67</v>
      </c>
      <c r="D129" s="25"/>
      <c r="E129" s="25"/>
      <c r="F129" s="25"/>
      <c r="G129" s="25"/>
      <c r="H129" s="25"/>
      <c r="I129" s="25"/>
      <c r="J129" s="26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34"/>
      <c r="V129" s="34"/>
      <c r="W129" s="34"/>
      <c r="X129" s="34"/>
      <c r="Y129" s="239"/>
      <c r="Z129" s="21"/>
      <c r="AA129" s="21"/>
      <c r="AB129" s="22"/>
      <c r="AC129" s="23">
        <f>C129/B128</f>
        <v>0.76136363636363635</v>
      </c>
      <c r="AD129" s="35">
        <v>69</v>
      </c>
      <c r="AE129" s="36">
        <f t="shared" ref="AE129:AE136" si="84">AD129/AD128</f>
        <v>0.78409090909090906</v>
      </c>
      <c r="AF129" s="1">
        <f t="shared" ref="AF129:AF136" si="85">100%-AE129</f>
        <v>0.21590909090909094</v>
      </c>
      <c r="AG129" s="2"/>
      <c r="AH129" s="25"/>
      <c r="AI129" s="2"/>
      <c r="AJ129" s="2"/>
    </row>
    <row r="130" spans="1:36" ht="13.5" customHeight="1" x14ac:dyDescent="0.2">
      <c r="A130" s="40" t="s">
        <v>22</v>
      </c>
      <c r="B130" s="25"/>
      <c r="C130" s="25"/>
      <c r="D130" s="25">
        <v>55</v>
      </c>
      <c r="E130" s="25"/>
      <c r="F130" s="25"/>
      <c r="G130" s="25"/>
      <c r="H130" s="25"/>
      <c r="I130" s="25"/>
      <c r="J130" s="26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34"/>
      <c r="V130" s="34"/>
      <c r="W130" s="34"/>
      <c r="X130" s="34"/>
      <c r="Y130" s="239"/>
      <c r="Z130" s="21"/>
      <c r="AA130" s="21"/>
      <c r="AB130" s="22"/>
      <c r="AC130" s="23">
        <f>D130/C129</f>
        <v>0.82089552238805974</v>
      </c>
      <c r="AD130" s="35">
        <v>63</v>
      </c>
      <c r="AE130" s="36">
        <f t="shared" si="84"/>
        <v>0.91304347826086951</v>
      </c>
      <c r="AF130" s="1">
        <f t="shared" si="85"/>
        <v>8.6956521739130488E-2</v>
      </c>
      <c r="AG130" s="2"/>
      <c r="AH130" s="25"/>
      <c r="AI130" s="2"/>
      <c r="AJ130" s="2"/>
    </row>
    <row r="131" spans="1:36" ht="13.5" customHeight="1" x14ac:dyDescent="0.2">
      <c r="A131" s="40" t="s">
        <v>23</v>
      </c>
      <c r="B131" s="25"/>
      <c r="C131" s="25"/>
      <c r="D131" s="25"/>
      <c r="E131" s="25">
        <v>48</v>
      </c>
      <c r="F131" s="25"/>
      <c r="G131" s="25"/>
      <c r="H131" s="25"/>
      <c r="I131" s="25"/>
      <c r="J131" s="26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34"/>
      <c r="V131" s="34"/>
      <c r="W131" s="34"/>
      <c r="X131" s="34"/>
      <c r="Y131" s="239"/>
      <c r="Z131" s="21"/>
      <c r="AA131" s="21"/>
      <c r="AB131" s="22"/>
      <c r="AC131" s="23">
        <f>E131/D130</f>
        <v>0.87272727272727268</v>
      </c>
      <c r="AD131" s="35">
        <v>60</v>
      </c>
      <c r="AE131" s="36">
        <f t="shared" si="84"/>
        <v>0.95238095238095233</v>
      </c>
      <c r="AF131" s="1">
        <f t="shared" si="85"/>
        <v>4.7619047619047672E-2</v>
      </c>
      <c r="AG131" s="2"/>
      <c r="AH131" s="25"/>
      <c r="AI131" s="2"/>
      <c r="AJ131" s="2"/>
    </row>
    <row r="132" spans="1:36" ht="13.5" customHeight="1" x14ac:dyDescent="0.2">
      <c r="A132" s="40" t="s">
        <v>24</v>
      </c>
      <c r="B132" s="25"/>
      <c r="C132" s="25"/>
      <c r="D132" s="25"/>
      <c r="E132" s="25"/>
      <c r="F132" s="25">
        <v>46</v>
      </c>
      <c r="G132" s="25"/>
      <c r="H132" s="25"/>
      <c r="I132" s="25"/>
      <c r="J132" s="26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34"/>
      <c r="V132" s="34"/>
      <c r="W132" s="34"/>
      <c r="X132" s="34"/>
      <c r="Y132" s="239"/>
      <c r="Z132" s="21"/>
      <c r="AA132" s="21"/>
      <c r="AB132" s="22"/>
      <c r="AC132" s="23">
        <f>F132/E131</f>
        <v>0.95833333333333337</v>
      </c>
      <c r="AD132" s="35">
        <v>58</v>
      </c>
      <c r="AE132" s="36">
        <f t="shared" si="84"/>
        <v>0.96666666666666667</v>
      </c>
      <c r="AF132" s="1">
        <f t="shared" si="85"/>
        <v>3.3333333333333326E-2</v>
      </c>
      <c r="AG132" s="2"/>
      <c r="AH132" s="2"/>
      <c r="AI132" s="2"/>
      <c r="AJ132" s="2"/>
    </row>
    <row r="133" spans="1:36" ht="13.5" customHeight="1" x14ac:dyDescent="0.2">
      <c r="A133" s="40" t="s">
        <v>25</v>
      </c>
      <c r="B133" s="25"/>
      <c r="C133" s="25"/>
      <c r="D133" s="25"/>
      <c r="E133" s="25"/>
      <c r="F133" s="25"/>
      <c r="G133" s="25">
        <v>44</v>
      </c>
      <c r="H133" s="25"/>
      <c r="I133" s="25"/>
      <c r="J133" s="26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34"/>
      <c r="V133" s="34"/>
      <c r="W133" s="34"/>
      <c r="X133" s="34"/>
      <c r="Y133" s="239"/>
      <c r="Z133" s="21"/>
      <c r="AA133" s="21"/>
      <c r="AB133" s="22"/>
      <c r="AC133" s="23">
        <f>G133/F132</f>
        <v>0.95652173913043481</v>
      </c>
      <c r="AD133" s="35">
        <v>54</v>
      </c>
      <c r="AE133" s="36">
        <f t="shared" si="84"/>
        <v>0.93103448275862066</v>
      </c>
      <c r="AF133" s="1">
        <f t="shared" si="85"/>
        <v>6.8965517241379337E-2</v>
      </c>
      <c r="AG133" s="2"/>
      <c r="AH133" s="2"/>
      <c r="AI133" s="2"/>
      <c r="AJ133" s="2"/>
    </row>
    <row r="134" spans="1:36" ht="13.5" customHeight="1" x14ac:dyDescent="0.2">
      <c r="A134" s="40" t="s">
        <v>26</v>
      </c>
      <c r="B134" s="25"/>
      <c r="C134" s="25"/>
      <c r="D134" s="25"/>
      <c r="E134" s="25"/>
      <c r="F134" s="25"/>
      <c r="G134" s="25"/>
      <c r="H134" s="25">
        <v>44</v>
      </c>
      <c r="I134" s="25"/>
      <c r="J134" s="26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34"/>
      <c r="V134" s="34"/>
      <c r="W134" s="34"/>
      <c r="X134" s="34"/>
      <c r="Y134" s="239"/>
      <c r="Z134" s="21"/>
      <c r="AA134" s="21"/>
      <c r="AB134" s="22"/>
      <c r="AC134" s="23">
        <f>H134/G133</f>
        <v>1</v>
      </c>
      <c r="AD134" s="35">
        <v>54</v>
      </c>
      <c r="AE134" s="36">
        <f t="shared" si="84"/>
        <v>1</v>
      </c>
      <c r="AF134" s="1">
        <f t="shared" si="85"/>
        <v>0</v>
      </c>
      <c r="AG134" s="2"/>
      <c r="AH134" s="2"/>
      <c r="AI134" s="2"/>
      <c r="AJ134" s="2"/>
    </row>
    <row r="135" spans="1:36" ht="15" customHeight="1" x14ac:dyDescent="0.25">
      <c r="A135" s="40" t="s">
        <v>27</v>
      </c>
      <c r="B135" s="25"/>
      <c r="C135" s="25"/>
      <c r="D135" s="25"/>
      <c r="E135" s="25"/>
      <c r="F135" s="25"/>
      <c r="G135" s="25"/>
      <c r="H135" s="25"/>
      <c r="I135" s="42"/>
      <c r="J135" s="26"/>
      <c r="K135" s="25">
        <v>6</v>
      </c>
      <c r="L135" s="25"/>
      <c r="M135" s="25"/>
      <c r="N135" s="25"/>
      <c r="O135" s="25">
        <v>10</v>
      </c>
      <c r="P135" s="25"/>
      <c r="Q135" s="25">
        <v>27</v>
      </c>
      <c r="R135" s="25"/>
      <c r="S135" s="43">
        <f t="shared" ref="S135:T135" si="86">K135+M135+O135+Q135</f>
        <v>43</v>
      </c>
      <c r="T135" s="43">
        <f t="shared" si="86"/>
        <v>0</v>
      </c>
      <c r="U135" s="34"/>
      <c r="V135" s="34"/>
      <c r="W135" s="34"/>
      <c r="X135" s="34"/>
      <c r="Y135" s="239"/>
      <c r="Z135" s="21"/>
      <c r="AA135" s="21"/>
      <c r="AB135" s="22"/>
      <c r="AC135" s="23">
        <f>I135/H134</f>
        <v>0</v>
      </c>
      <c r="AD135" s="35">
        <v>52</v>
      </c>
      <c r="AE135" s="36">
        <f t="shared" si="84"/>
        <v>0.96296296296296291</v>
      </c>
      <c r="AF135" s="1">
        <f t="shared" si="85"/>
        <v>3.703703703703709E-2</v>
      </c>
      <c r="AG135" s="2"/>
      <c r="AH135" s="2"/>
      <c r="AI135" s="2"/>
      <c r="AJ135" s="2"/>
    </row>
    <row r="136" spans="1:36" ht="15" customHeight="1" x14ac:dyDescent="0.25">
      <c r="A136" s="46" t="s">
        <v>28</v>
      </c>
      <c r="B136" s="2"/>
      <c r="C136" s="2"/>
      <c r="D136" s="2"/>
      <c r="E136" s="2"/>
      <c r="F136" s="2"/>
      <c r="G136" s="2"/>
      <c r="H136" s="2"/>
      <c r="I136" s="2">
        <v>7</v>
      </c>
      <c r="J136" s="47"/>
      <c r="K136" s="25">
        <v>1</v>
      </c>
      <c r="L136" s="25">
        <v>6</v>
      </c>
      <c r="M136" s="25"/>
      <c r="N136" s="25"/>
      <c r="O136" s="25">
        <v>1</v>
      </c>
      <c r="P136" s="25">
        <v>10</v>
      </c>
      <c r="Q136" s="25">
        <v>3</v>
      </c>
      <c r="R136" s="25">
        <v>27</v>
      </c>
      <c r="S136" s="43">
        <f t="shared" ref="S136:T136" si="87">K136+M136+O136+Q136</f>
        <v>5</v>
      </c>
      <c r="T136" s="43">
        <f t="shared" si="87"/>
        <v>43</v>
      </c>
      <c r="U136" s="34">
        <v>6</v>
      </c>
      <c r="V136" s="34"/>
      <c r="W136" s="34">
        <v>10</v>
      </c>
      <c r="X136" s="34">
        <v>27</v>
      </c>
      <c r="Y136" s="239">
        <f>SUM(U136:X136)</f>
        <v>43</v>
      </c>
      <c r="Z136" s="1"/>
      <c r="AA136" s="1"/>
      <c r="AB136" s="2"/>
      <c r="AC136" s="1" t="e">
        <f>S135/I135</f>
        <v>#DIV/0!</v>
      </c>
      <c r="AD136" s="35">
        <v>52</v>
      </c>
      <c r="AE136" s="36">
        <f t="shared" si="84"/>
        <v>1</v>
      </c>
      <c r="AF136" s="1">
        <f t="shared" si="85"/>
        <v>0</v>
      </c>
      <c r="AG136" s="2"/>
      <c r="AH136" s="2"/>
      <c r="AI136" s="2"/>
      <c r="AJ136" s="2"/>
    </row>
    <row r="137" spans="1:36" ht="15" customHeight="1" x14ac:dyDescent="0.25">
      <c r="A137" s="46" t="s">
        <v>29</v>
      </c>
      <c r="B137" s="2"/>
      <c r="C137" s="2"/>
      <c r="D137" s="2"/>
      <c r="E137" s="2"/>
      <c r="F137" s="2"/>
      <c r="G137" s="2"/>
      <c r="H137" s="2"/>
      <c r="I137" s="2">
        <v>3</v>
      </c>
      <c r="J137" s="47"/>
      <c r="K137" s="25"/>
      <c r="L137" s="25">
        <v>1</v>
      </c>
      <c r="M137" s="25">
        <v>1</v>
      </c>
      <c r="N137" s="25"/>
      <c r="O137" s="25">
        <v>1</v>
      </c>
      <c r="P137" s="25">
        <v>1</v>
      </c>
      <c r="Q137" s="25">
        <v>1</v>
      </c>
      <c r="R137" s="25">
        <v>4</v>
      </c>
      <c r="S137" s="43">
        <f t="shared" ref="S137:T137" si="88">K137+M137+O137+Q137</f>
        <v>3</v>
      </c>
      <c r="T137" s="43">
        <f t="shared" si="88"/>
        <v>6</v>
      </c>
      <c r="U137" s="34">
        <v>1</v>
      </c>
      <c r="V137" s="34"/>
      <c r="W137" s="34">
        <v>1</v>
      </c>
      <c r="X137" s="34">
        <v>2</v>
      </c>
      <c r="Y137" s="239">
        <v>4</v>
      </c>
      <c r="Z137" s="1"/>
      <c r="AA137" s="1"/>
      <c r="AB137" s="2"/>
      <c r="AC137" s="1"/>
      <c r="AD137" s="35">
        <v>43</v>
      </c>
      <c r="AE137" s="36"/>
      <c r="AF137" s="1"/>
      <c r="AG137" s="2"/>
      <c r="AH137" s="2"/>
      <c r="AI137" s="2"/>
      <c r="AJ137" s="2"/>
    </row>
    <row r="138" spans="1:36" ht="15" customHeight="1" x14ac:dyDescent="0.25">
      <c r="A138" s="46" t="s">
        <v>30</v>
      </c>
      <c r="B138" s="2"/>
      <c r="C138" s="2"/>
      <c r="D138" s="2"/>
      <c r="E138" s="2"/>
      <c r="F138" s="2"/>
      <c r="G138" s="2"/>
      <c r="H138" s="2"/>
      <c r="I138" s="2"/>
      <c r="J138" s="47"/>
      <c r="K138" s="25"/>
      <c r="L138" s="25"/>
      <c r="M138" s="25"/>
      <c r="N138" s="25">
        <v>1</v>
      </c>
      <c r="O138" s="25"/>
      <c r="P138" s="25">
        <v>1</v>
      </c>
      <c r="Q138" s="25">
        <v>1</v>
      </c>
      <c r="R138" s="25">
        <v>1</v>
      </c>
      <c r="S138" s="43">
        <f t="shared" ref="S138:T138" si="89">K138+M138+O138+Q138</f>
        <v>1</v>
      </c>
      <c r="T138" s="43">
        <f t="shared" si="89"/>
        <v>3</v>
      </c>
      <c r="U138" s="34"/>
      <c r="V138" s="34">
        <v>1</v>
      </c>
      <c r="W138" s="34">
        <v>1</v>
      </c>
      <c r="X138" s="34">
        <v>1</v>
      </c>
      <c r="Y138" s="239">
        <f>SUM(U138:X138)</f>
        <v>3</v>
      </c>
      <c r="Z138" s="1"/>
      <c r="AA138" s="1"/>
      <c r="AB138" s="2"/>
      <c r="AC138" s="1"/>
      <c r="AD138" s="35">
        <v>6</v>
      </c>
      <c r="AE138" s="36"/>
      <c r="AF138" s="1"/>
      <c r="AG138" s="2"/>
      <c r="AH138" s="2"/>
      <c r="AI138" s="2"/>
      <c r="AJ138" s="2"/>
    </row>
    <row r="139" spans="1:36" ht="15" customHeight="1" x14ac:dyDescent="0.25">
      <c r="A139" s="46" t="s">
        <v>31</v>
      </c>
      <c r="B139" s="2"/>
      <c r="C139" s="2"/>
      <c r="D139" s="2"/>
      <c r="E139" s="2"/>
      <c r="F139" s="2"/>
      <c r="G139" s="2"/>
      <c r="H139" s="2"/>
      <c r="I139" s="2">
        <v>1</v>
      </c>
      <c r="J139" s="47"/>
      <c r="K139" s="25"/>
      <c r="L139" s="25"/>
      <c r="M139" s="25"/>
      <c r="N139" s="25"/>
      <c r="O139" s="25"/>
      <c r="P139" s="25"/>
      <c r="Q139" s="25"/>
      <c r="R139" s="25">
        <v>2</v>
      </c>
      <c r="S139" s="43">
        <f t="shared" ref="S139:T139" si="90">K139+M139+O139+Q139</f>
        <v>0</v>
      </c>
      <c r="T139" s="43">
        <f t="shared" si="90"/>
        <v>2</v>
      </c>
      <c r="U139" s="34"/>
      <c r="V139" s="34"/>
      <c r="W139" s="34"/>
      <c r="X139" s="34"/>
      <c r="Y139" s="239">
        <v>2</v>
      </c>
      <c r="Z139" s="1"/>
      <c r="AA139" s="1"/>
      <c r="AB139" s="2"/>
      <c r="AC139" s="1"/>
      <c r="AD139" s="35">
        <v>3</v>
      </c>
      <c r="AE139" s="36"/>
      <c r="AF139" s="1"/>
      <c r="AG139" s="2"/>
      <c r="AH139" s="2"/>
      <c r="AI139" s="2"/>
      <c r="AJ139" s="2"/>
    </row>
    <row r="140" spans="1:36" ht="15" customHeight="1" x14ac:dyDescent="0.25">
      <c r="A140" s="46" t="s">
        <v>50</v>
      </c>
      <c r="B140" s="2"/>
      <c r="C140" s="2"/>
      <c r="D140" s="2"/>
      <c r="E140" s="2"/>
      <c r="F140" s="2"/>
      <c r="G140" s="2"/>
      <c r="H140" s="2"/>
      <c r="I140" s="2"/>
      <c r="J140" s="47"/>
      <c r="K140" s="25"/>
      <c r="L140" s="25"/>
      <c r="M140" s="25"/>
      <c r="N140" s="25"/>
      <c r="O140" s="25"/>
      <c r="P140" s="25"/>
      <c r="Q140" s="25"/>
      <c r="R140" s="25"/>
      <c r="S140" s="72"/>
      <c r="T140" s="72"/>
      <c r="U140" s="34"/>
      <c r="V140" s="34"/>
      <c r="W140" s="34"/>
      <c r="X140" s="34"/>
      <c r="Y140" s="239"/>
      <c r="Z140" s="1"/>
      <c r="AA140" s="1"/>
      <c r="AB140" s="2"/>
      <c r="AC140" s="1"/>
      <c r="AD140" s="35">
        <v>2</v>
      </c>
      <c r="AE140" s="36"/>
      <c r="AF140" s="1"/>
      <c r="AG140" s="2"/>
      <c r="AH140" s="2"/>
      <c r="AI140" s="2"/>
      <c r="AJ140" s="2"/>
    </row>
    <row r="141" spans="1:36" ht="13.5" customHeight="1" x14ac:dyDescent="0.2">
      <c r="A141" s="46"/>
      <c r="B141" s="2"/>
      <c r="C141" s="2"/>
      <c r="D141" s="2"/>
      <c r="E141" s="2"/>
      <c r="F141" s="2"/>
      <c r="G141" s="2"/>
      <c r="H141" s="2"/>
      <c r="I141" s="2"/>
      <c r="J141" s="45"/>
      <c r="Z141" s="1"/>
      <c r="AA141" s="1"/>
      <c r="AB141" s="2"/>
      <c r="AC141" s="1"/>
      <c r="AD141" s="35"/>
      <c r="AE141" s="36"/>
      <c r="AF141" s="1"/>
      <c r="AG141" s="2"/>
      <c r="AH141" s="2"/>
      <c r="AI141" s="2"/>
      <c r="AJ141" s="2"/>
    </row>
    <row r="142" spans="1:36" ht="13.5" customHeight="1" x14ac:dyDescent="0.2">
      <c r="J142" s="2"/>
      <c r="K142" s="25"/>
      <c r="L142" s="25"/>
      <c r="M142" s="25"/>
      <c r="N142" s="25"/>
      <c r="O142" s="25"/>
      <c r="P142" s="25"/>
      <c r="Q142" s="25"/>
      <c r="R142" s="25"/>
      <c r="S142" s="72"/>
      <c r="T142" s="72"/>
      <c r="U142" s="34"/>
      <c r="V142" s="34"/>
      <c r="W142" s="34"/>
      <c r="X142" s="34"/>
      <c r="Y142" s="239">
        <f>SUM(Y136:Y140)</f>
        <v>52</v>
      </c>
      <c r="Z142" s="1">
        <f>Y136/B128</f>
        <v>0.48863636363636365</v>
      </c>
      <c r="AA142" s="1">
        <f>Y142/B128</f>
        <v>0.59090909090909094</v>
      </c>
      <c r="AB142" s="1">
        <f>AA142-Z142</f>
        <v>0.10227272727272729</v>
      </c>
      <c r="AC142" s="1"/>
      <c r="AD142" s="35"/>
      <c r="AE142" s="36"/>
      <c r="AF142" s="1"/>
      <c r="AG142" s="2"/>
      <c r="AH142" s="2"/>
      <c r="AI142" s="2"/>
      <c r="AJ142" s="2"/>
    </row>
    <row r="143" spans="1:36" ht="13.5" customHeight="1" x14ac:dyDescent="0.2">
      <c r="A143" s="362" t="s">
        <v>41</v>
      </c>
      <c r="B143" s="352"/>
      <c r="C143" s="352"/>
      <c r="D143" s="35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45"/>
      <c r="Z143" s="1"/>
      <c r="AA143" s="1"/>
      <c r="AC143" s="1"/>
      <c r="AD143" s="35"/>
      <c r="AE143" s="36"/>
      <c r="AF143" s="1"/>
      <c r="AG143" s="2"/>
      <c r="AH143" s="2"/>
      <c r="AI143" s="2"/>
      <c r="AJ143" s="2"/>
    </row>
    <row r="144" spans="1:36" ht="13.5" customHeight="1" x14ac:dyDescent="0.2">
      <c r="A144" s="46" t="s">
        <v>42</v>
      </c>
      <c r="B144" s="2">
        <v>4</v>
      </c>
      <c r="J144" s="30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45"/>
      <c r="Z144" s="1"/>
      <c r="AA144" s="1"/>
      <c r="AC144" s="1"/>
      <c r="AD144" s="35"/>
      <c r="AE144" s="36"/>
      <c r="AF144" s="1"/>
      <c r="AG144" s="2"/>
      <c r="AH144" s="2"/>
      <c r="AI144" s="2"/>
      <c r="AJ144" s="2"/>
    </row>
    <row r="145" spans="1:36" ht="13.5" customHeight="1" x14ac:dyDescent="0.2">
      <c r="A145" s="363" t="s">
        <v>43</v>
      </c>
      <c r="B145" s="352"/>
      <c r="C145" s="352"/>
      <c r="D145" s="352"/>
      <c r="E145" s="352"/>
      <c r="F145" s="352"/>
      <c r="G145" s="352"/>
      <c r="H145" s="52">
        <f>(B144/Y142)*100%</f>
        <v>7.6923076923076927E-2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45"/>
      <c r="Z145" s="1"/>
      <c r="AA145" s="1"/>
      <c r="AC145" s="1"/>
      <c r="AD145" s="35"/>
      <c r="AE145" s="36"/>
      <c r="AF145" s="1"/>
      <c r="AG145" s="2"/>
      <c r="AH145" s="2"/>
      <c r="AI145" s="2"/>
      <c r="AJ145" s="2"/>
    </row>
    <row r="146" spans="1:36" ht="13.5" customHeight="1" x14ac:dyDescent="0.2"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45"/>
      <c r="Z146" s="1"/>
      <c r="AA146" s="1"/>
      <c r="AC146" s="1"/>
      <c r="AD146" s="35"/>
      <c r="AE146" s="36"/>
      <c r="AF146" s="1"/>
      <c r="AG146" s="2"/>
      <c r="AH146" s="2"/>
      <c r="AI146" s="2"/>
      <c r="AJ146" s="2"/>
    </row>
    <row r="147" spans="1:36" ht="13.5" customHeight="1" x14ac:dyDescent="0.2">
      <c r="A147" s="232" t="s">
        <v>44</v>
      </c>
      <c r="F147" s="2">
        <f>((Y136*10)+(Y137*11)+(Y138*12))/Y142</f>
        <v>9.8076923076923084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45"/>
      <c r="Z147" s="1"/>
      <c r="AA147" s="1"/>
      <c r="AC147" s="1"/>
      <c r="AD147" s="35"/>
      <c r="AE147" s="36"/>
      <c r="AF147" s="1"/>
      <c r="AG147" s="2"/>
      <c r="AH147" s="2"/>
      <c r="AI147" s="2"/>
      <c r="AJ147" s="2"/>
    </row>
    <row r="148" spans="1:36" ht="13.5" customHeight="1" x14ac:dyDescent="0.2"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45"/>
      <c r="Z148" s="1"/>
      <c r="AA148" s="1"/>
      <c r="AC148" s="1"/>
      <c r="AG148" s="2"/>
      <c r="AH148" s="2"/>
      <c r="AI148" s="2"/>
      <c r="AJ148" s="2"/>
    </row>
    <row r="149" spans="1:36" ht="13.5" customHeight="1" x14ac:dyDescent="0.3">
      <c r="A149" s="233" t="s">
        <v>62</v>
      </c>
      <c r="Z149" s="1"/>
      <c r="AA149" s="1"/>
      <c r="AC149" s="1"/>
      <c r="AG149" s="2"/>
      <c r="AH149" s="2"/>
      <c r="AI149" s="2"/>
      <c r="AJ149" s="2"/>
    </row>
    <row r="150" spans="1:36" ht="13.5" customHeight="1" x14ac:dyDescent="0.3">
      <c r="A150" s="233"/>
      <c r="Z150" s="1"/>
      <c r="AA150" s="1"/>
      <c r="AC150" s="1"/>
      <c r="AG150" s="2"/>
      <c r="AH150" s="2"/>
      <c r="AI150" s="2"/>
      <c r="AJ150" s="2"/>
    </row>
    <row r="151" spans="1:36" ht="43.5" customHeight="1" x14ac:dyDescent="0.2">
      <c r="B151" s="358" t="s">
        <v>3</v>
      </c>
      <c r="C151" s="359"/>
      <c r="D151" s="359"/>
      <c r="E151" s="359"/>
      <c r="F151" s="359"/>
      <c r="G151" s="359"/>
      <c r="H151" s="359"/>
      <c r="I151" s="359"/>
      <c r="K151" s="62" t="s">
        <v>9</v>
      </c>
      <c r="L151" s="62"/>
      <c r="M151" s="62" t="s">
        <v>5</v>
      </c>
      <c r="N151" s="62"/>
      <c r="O151" s="62" t="s">
        <v>6</v>
      </c>
      <c r="P151" s="62"/>
      <c r="Q151" s="63" t="s">
        <v>7</v>
      </c>
      <c r="R151" s="63"/>
      <c r="S151" s="360" t="s">
        <v>8</v>
      </c>
      <c r="T151" s="352"/>
      <c r="U151" s="7" t="s">
        <v>9</v>
      </c>
      <c r="V151" s="7" t="s">
        <v>5</v>
      </c>
      <c r="W151" s="7" t="s">
        <v>6</v>
      </c>
      <c r="X151" s="9" t="s">
        <v>7</v>
      </c>
      <c r="Y151" s="237" t="s">
        <v>10</v>
      </c>
      <c r="Z151" s="10" t="s">
        <v>11</v>
      </c>
      <c r="AA151" s="10" t="s">
        <v>12</v>
      </c>
      <c r="AB151" s="11" t="s">
        <v>13</v>
      </c>
      <c r="AC151" s="10" t="s">
        <v>14</v>
      </c>
      <c r="AD151" s="12" t="s">
        <v>15</v>
      </c>
      <c r="AE151" s="12" t="s">
        <v>16</v>
      </c>
      <c r="AF151" s="13" t="s">
        <v>17</v>
      </c>
      <c r="AG151" s="2"/>
      <c r="AH151" s="2"/>
      <c r="AI151" s="2"/>
      <c r="AJ151" s="2"/>
    </row>
    <row r="152" spans="1:36" ht="13.5" customHeight="1" x14ac:dyDescent="0.2">
      <c r="A152" s="230" t="s">
        <v>18</v>
      </c>
      <c r="B152" s="16">
        <v>1</v>
      </c>
      <c r="C152" s="16">
        <v>2</v>
      </c>
      <c r="D152" s="16">
        <v>3</v>
      </c>
      <c r="E152" s="16">
        <v>4</v>
      </c>
      <c r="F152" s="16">
        <v>5</v>
      </c>
      <c r="G152" s="16">
        <v>6</v>
      </c>
      <c r="H152" s="16">
        <v>7</v>
      </c>
      <c r="I152" s="16"/>
      <c r="J152" s="17" t="s">
        <v>19</v>
      </c>
      <c r="K152" s="74">
        <v>9</v>
      </c>
      <c r="L152" s="75">
        <v>10</v>
      </c>
      <c r="M152" s="75">
        <v>9</v>
      </c>
      <c r="N152" s="75">
        <v>10</v>
      </c>
      <c r="O152" s="75">
        <v>9</v>
      </c>
      <c r="P152" s="75">
        <v>10</v>
      </c>
      <c r="Q152" s="75">
        <v>9</v>
      </c>
      <c r="R152" s="3">
        <v>10</v>
      </c>
      <c r="S152" s="75">
        <v>9</v>
      </c>
      <c r="T152" s="3">
        <v>10</v>
      </c>
      <c r="U152" s="74">
        <v>9</v>
      </c>
      <c r="V152" s="19">
        <v>9</v>
      </c>
      <c r="W152" s="19">
        <v>9</v>
      </c>
      <c r="X152" s="19">
        <v>9</v>
      </c>
      <c r="Y152" s="138">
        <v>10</v>
      </c>
      <c r="Z152" s="21"/>
      <c r="AA152" s="21"/>
      <c r="AB152" s="22"/>
      <c r="AC152" s="23"/>
      <c r="AD152" s="24"/>
      <c r="AE152" s="24"/>
      <c r="AF152" s="1"/>
      <c r="AG152" s="2"/>
      <c r="AH152" s="2"/>
      <c r="AI152" s="2"/>
      <c r="AJ152" s="2"/>
    </row>
    <row r="153" spans="1:36" ht="13.5" customHeight="1" x14ac:dyDescent="0.2">
      <c r="A153" s="231">
        <v>9902</v>
      </c>
      <c r="B153" s="25">
        <v>166</v>
      </c>
      <c r="C153" s="25"/>
      <c r="D153" s="25"/>
      <c r="E153" s="25"/>
      <c r="F153" s="25"/>
      <c r="G153" s="25"/>
      <c r="H153" s="25"/>
      <c r="I153" s="25"/>
      <c r="J153" s="26"/>
      <c r="K153" s="366"/>
      <c r="L153" s="367"/>
      <c r="M153" s="367"/>
      <c r="N153" s="367"/>
      <c r="O153" s="367"/>
      <c r="P153" s="367"/>
      <c r="Q153" s="367"/>
      <c r="R153" s="4"/>
      <c r="S153" s="4"/>
      <c r="T153" s="4"/>
      <c r="U153" s="3"/>
      <c r="V153" s="20"/>
      <c r="W153" s="20"/>
      <c r="X153" s="20"/>
      <c r="Y153" s="138"/>
      <c r="Z153" s="21"/>
      <c r="AA153" s="21"/>
      <c r="AB153" s="22"/>
      <c r="AC153" s="23"/>
      <c r="AD153" s="29">
        <f>B153</f>
        <v>166</v>
      </c>
      <c r="AE153" s="24"/>
      <c r="AF153" s="1"/>
      <c r="AG153" s="2"/>
      <c r="AH153" s="3"/>
      <c r="AI153" s="2"/>
      <c r="AJ153" s="2"/>
    </row>
    <row r="154" spans="1:36" ht="13.5" customHeight="1" x14ac:dyDescent="0.2">
      <c r="A154" s="40" t="s">
        <v>22</v>
      </c>
      <c r="B154" s="25"/>
      <c r="C154" s="25">
        <v>139</v>
      </c>
      <c r="D154" s="25"/>
      <c r="E154" s="25"/>
      <c r="F154" s="25"/>
      <c r="G154" s="25"/>
      <c r="H154" s="25"/>
      <c r="I154" s="25"/>
      <c r="J154" s="26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2"/>
      <c r="V154" s="34"/>
      <c r="W154" s="34"/>
      <c r="X154" s="34"/>
      <c r="Y154" s="239"/>
      <c r="Z154" s="21"/>
      <c r="AA154" s="21"/>
      <c r="AB154" s="22"/>
      <c r="AC154" s="23">
        <f>C154/B153</f>
        <v>0.83734939759036142</v>
      </c>
      <c r="AD154" s="35">
        <v>142</v>
      </c>
      <c r="AE154" s="36">
        <f t="shared" ref="AE154:AE160" si="91">AD154/AD153</f>
        <v>0.85542168674698793</v>
      </c>
      <c r="AF154" s="1">
        <f t="shared" ref="AF154:AF160" si="92">100%-AE154</f>
        <v>0.14457831325301207</v>
      </c>
      <c r="AG154" s="2"/>
      <c r="AH154" s="25"/>
      <c r="AI154" s="2"/>
      <c r="AJ154" s="2"/>
    </row>
    <row r="155" spans="1:36" ht="13.5" customHeight="1" x14ac:dyDescent="0.2">
      <c r="A155" s="40" t="s">
        <v>23</v>
      </c>
      <c r="B155" s="25"/>
      <c r="C155" s="25"/>
      <c r="D155" s="25">
        <v>119</v>
      </c>
      <c r="E155" s="25"/>
      <c r="F155" s="25"/>
      <c r="G155" s="25"/>
      <c r="H155" s="25"/>
      <c r="I155" s="25"/>
      <c r="J155" s="26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2"/>
      <c r="V155" s="34"/>
      <c r="W155" s="34"/>
      <c r="X155" s="34"/>
      <c r="Y155" s="239"/>
      <c r="Z155" s="21"/>
      <c r="AA155" s="21"/>
      <c r="AB155" s="22"/>
      <c r="AC155" s="23">
        <f>D155/C154</f>
        <v>0.85611510791366907</v>
      </c>
      <c r="AD155" s="35">
        <v>135</v>
      </c>
      <c r="AE155" s="36">
        <f t="shared" si="91"/>
        <v>0.95070422535211263</v>
      </c>
      <c r="AF155" s="1">
        <f t="shared" si="92"/>
        <v>4.9295774647887369E-2</v>
      </c>
      <c r="AG155" s="2"/>
      <c r="AH155" s="25"/>
      <c r="AI155" s="2"/>
      <c r="AJ155" s="2"/>
    </row>
    <row r="156" spans="1:36" ht="13.5" customHeight="1" x14ac:dyDescent="0.2">
      <c r="A156" s="40" t="s">
        <v>24</v>
      </c>
      <c r="B156" s="25"/>
      <c r="C156" s="25"/>
      <c r="D156" s="25"/>
      <c r="E156" s="25">
        <v>106</v>
      </c>
      <c r="F156" s="25"/>
      <c r="G156" s="25"/>
      <c r="H156" s="25"/>
      <c r="I156" s="25"/>
      <c r="J156" s="26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2"/>
      <c r="V156" s="34"/>
      <c r="W156" s="34"/>
      <c r="X156" s="34"/>
      <c r="Y156" s="239"/>
      <c r="Z156" s="21"/>
      <c r="AA156" s="21"/>
      <c r="AB156" s="22"/>
      <c r="AC156" s="23">
        <f>E156/D155</f>
        <v>0.89075630252100846</v>
      </c>
      <c r="AD156" s="35">
        <v>129</v>
      </c>
      <c r="AE156" s="36">
        <f t="shared" si="91"/>
        <v>0.9555555555555556</v>
      </c>
      <c r="AF156" s="1">
        <f t="shared" si="92"/>
        <v>4.4444444444444398E-2</v>
      </c>
      <c r="AG156" s="2"/>
      <c r="AH156" s="25"/>
      <c r="AI156" s="2"/>
      <c r="AJ156" s="2"/>
    </row>
    <row r="157" spans="1:36" ht="13.5" customHeight="1" x14ac:dyDescent="0.2">
      <c r="A157" s="40" t="s">
        <v>25</v>
      </c>
      <c r="B157" s="25"/>
      <c r="C157" s="25"/>
      <c r="D157" s="25"/>
      <c r="E157" s="25"/>
      <c r="F157" s="25">
        <v>95</v>
      </c>
      <c r="G157" s="25"/>
      <c r="H157" s="25"/>
      <c r="I157" s="25"/>
      <c r="J157" s="26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2"/>
      <c r="V157" s="34"/>
      <c r="W157" s="34"/>
      <c r="X157" s="34"/>
      <c r="Y157" s="239"/>
      <c r="Z157" s="21"/>
      <c r="AA157" s="21"/>
      <c r="AB157" s="22"/>
      <c r="AC157" s="23">
        <f>F157/E156</f>
        <v>0.89622641509433965</v>
      </c>
      <c r="AD157" s="35">
        <v>123</v>
      </c>
      <c r="AE157" s="36">
        <f t="shared" si="91"/>
        <v>0.95348837209302328</v>
      </c>
      <c r="AF157" s="1">
        <f t="shared" si="92"/>
        <v>4.6511627906976716E-2</v>
      </c>
      <c r="AG157" s="2"/>
      <c r="AH157" s="25"/>
      <c r="AI157" s="2"/>
      <c r="AJ157" s="2"/>
    </row>
    <row r="158" spans="1:36" ht="13.5" customHeight="1" x14ac:dyDescent="0.2">
      <c r="A158" s="40" t="s">
        <v>26</v>
      </c>
      <c r="B158" s="25"/>
      <c r="C158" s="25"/>
      <c r="D158" s="25"/>
      <c r="E158" s="25"/>
      <c r="F158" s="25"/>
      <c r="G158" s="25">
        <v>93</v>
      </c>
      <c r="H158" s="25"/>
      <c r="I158" s="25"/>
      <c r="J158" s="26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2"/>
      <c r="V158" s="34"/>
      <c r="W158" s="34"/>
      <c r="X158" s="34"/>
      <c r="Y158" s="239"/>
      <c r="Z158" s="21"/>
      <c r="AA158" s="21"/>
      <c r="AB158" s="22"/>
      <c r="AC158" s="23">
        <f>G158/F157</f>
        <v>0.97894736842105268</v>
      </c>
      <c r="AD158" s="35">
        <v>120</v>
      </c>
      <c r="AE158" s="36">
        <f t="shared" si="91"/>
        <v>0.97560975609756095</v>
      </c>
      <c r="AF158" s="1">
        <f t="shared" si="92"/>
        <v>2.4390243902439046E-2</v>
      </c>
      <c r="AG158" s="2"/>
      <c r="AH158" s="2"/>
      <c r="AI158" s="2"/>
      <c r="AJ158" s="2"/>
    </row>
    <row r="159" spans="1:36" ht="13.5" customHeight="1" x14ac:dyDescent="0.2">
      <c r="A159" s="40" t="s">
        <v>27</v>
      </c>
      <c r="B159" s="25"/>
      <c r="C159" s="25"/>
      <c r="D159" s="25"/>
      <c r="E159" s="25"/>
      <c r="F159" s="25"/>
      <c r="G159" s="25"/>
      <c r="H159" s="25">
        <v>91</v>
      </c>
      <c r="I159" s="25"/>
      <c r="J159" s="26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2"/>
      <c r="V159" s="34"/>
      <c r="W159" s="34"/>
      <c r="X159" s="34"/>
      <c r="Y159" s="239"/>
      <c r="Z159" s="21"/>
      <c r="AA159" s="21"/>
      <c r="AB159" s="22"/>
      <c r="AC159" s="23">
        <f>H159/G158</f>
        <v>0.978494623655914</v>
      </c>
      <c r="AD159" s="35">
        <v>120</v>
      </c>
      <c r="AE159" s="36">
        <f t="shared" si="91"/>
        <v>1</v>
      </c>
      <c r="AF159" s="1">
        <f t="shared" si="92"/>
        <v>0</v>
      </c>
      <c r="AG159" s="2"/>
      <c r="AH159" s="2"/>
      <c r="AI159" s="2"/>
      <c r="AJ159" s="2"/>
    </row>
    <row r="160" spans="1:36" ht="15" customHeight="1" x14ac:dyDescent="0.25">
      <c r="A160" s="46" t="s">
        <v>28</v>
      </c>
      <c r="B160" s="2"/>
      <c r="C160" s="2"/>
      <c r="D160" s="2"/>
      <c r="E160" s="2"/>
      <c r="F160" s="2"/>
      <c r="G160" s="2"/>
      <c r="H160" s="2"/>
      <c r="I160" s="47"/>
      <c r="J160" s="45"/>
      <c r="K160" s="25">
        <v>25</v>
      </c>
      <c r="L160" s="25"/>
      <c r="M160" s="25">
        <v>4</v>
      </c>
      <c r="N160" s="25"/>
      <c r="O160" s="25">
        <v>23</v>
      </c>
      <c r="P160" s="25"/>
      <c r="Q160" s="25">
        <v>48</v>
      </c>
      <c r="R160" s="25"/>
      <c r="S160" s="43">
        <f t="shared" ref="S160:T160" si="93">K160+M160+O160+Q160</f>
        <v>100</v>
      </c>
      <c r="T160" s="43">
        <f t="shared" si="93"/>
        <v>0</v>
      </c>
      <c r="U160" s="22"/>
      <c r="V160" s="34"/>
      <c r="W160" s="34"/>
      <c r="X160" s="34"/>
      <c r="Y160" s="239"/>
      <c r="Z160" s="1"/>
      <c r="AA160" s="1"/>
      <c r="AB160" s="2"/>
      <c r="AC160" s="1">
        <f>I160/H159</f>
        <v>0</v>
      </c>
      <c r="AD160" s="35">
        <v>118</v>
      </c>
      <c r="AE160" s="36">
        <f t="shared" si="91"/>
        <v>0.98333333333333328</v>
      </c>
      <c r="AF160" s="1">
        <f t="shared" si="92"/>
        <v>1.6666666666666718E-2</v>
      </c>
      <c r="AG160" s="2"/>
      <c r="AH160" s="2"/>
      <c r="AI160" s="2"/>
      <c r="AJ160" s="2"/>
    </row>
    <row r="161" spans="1:36" ht="15" customHeight="1" x14ac:dyDescent="0.25">
      <c r="A161" s="46" t="s">
        <v>29</v>
      </c>
      <c r="B161" s="2"/>
      <c r="C161" s="2"/>
      <c r="D161" s="2"/>
      <c r="E161" s="2"/>
      <c r="F161" s="2"/>
      <c r="G161" s="2"/>
      <c r="H161" s="2"/>
      <c r="I161" s="2">
        <v>15</v>
      </c>
      <c r="J161" s="47"/>
      <c r="K161" s="25"/>
      <c r="L161" s="25">
        <v>25</v>
      </c>
      <c r="M161" s="25">
        <v>3</v>
      </c>
      <c r="N161" s="25">
        <v>6</v>
      </c>
      <c r="O161" s="25">
        <v>4</v>
      </c>
      <c r="P161" s="25">
        <v>23</v>
      </c>
      <c r="Q161" s="25">
        <v>4</v>
      </c>
      <c r="R161" s="25">
        <v>50</v>
      </c>
      <c r="S161" s="43">
        <f t="shared" ref="S161:T161" si="94">K161+M161+O161+Q161</f>
        <v>11</v>
      </c>
      <c r="T161" s="43">
        <f t="shared" si="94"/>
        <v>104</v>
      </c>
      <c r="U161" s="22">
        <v>25</v>
      </c>
      <c r="V161" s="34">
        <v>4</v>
      </c>
      <c r="W161" s="34">
        <v>22</v>
      </c>
      <c r="X161" s="34">
        <v>47</v>
      </c>
      <c r="Y161" s="239">
        <v>109</v>
      </c>
      <c r="Z161" s="1"/>
      <c r="AA161" s="1"/>
      <c r="AB161" s="2"/>
      <c r="AC161" s="1"/>
      <c r="AD161" s="35">
        <v>118</v>
      </c>
      <c r="AG161" s="2"/>
      <c r="AH161" s="2"/>
      <c r="AI161" s="2"/>
      <c r="AJ161" s="2"/>
    </row>
    <row r="162" spans="1:36" ht="15" customHeight="1" x14ac:dyDescent="0.25">
      <c r="A162" s="46" t="s">
        <v>30</v>
      </c>
      <c r="B162" s="2"/>
      <c r="C162" s="2"/>
      <c r="D162" s="2"/>
      <c r="E162" s="2"/>
      <c r="F162" s="2"/>
      <c r="G162" s="2"/>
      <c r="H162" s="2"/>
      <c r="I162" s="2">
        <v>14</v>
      </c>
      <c r="J162" s="47"/>
      <c r="K162" s="25"/>
      <c r="L162" s="25"/>
      <c r="M162" s="25">
        <v>2</v>
      </c>
      <c r="N162" s="25">
        <v>5</v>
      </c>
      <c r="O162" s="25">
        <v>7</v>
      </c>
      <c r="P162" s="25">
        <v>6</v>
      </c>
      <c r="Q162" s="25">
        <v>4</v>
      </c>
      <c r="R162" s="25">
        <v>5</v>
      </c>
      <c r="S162" s="43">
        <f t="shared" ref="S162:T162" si="95">K162+M162+O162+Q162</f>
        <v>13</v>
      </c>
      <c r="T162" s="43">
        <f t="shared" si="95"/>
        <v>16</v>
      </c>
      <c r="U162" s="22"/>
      <c r="V162" s="34">
        <v>3</v>
      </c>
      <c r="W162" s="34">
        <v>4</v>
      </c>
      <c r="X162" s="34">
        <v>3</v>
      </c>
      <c r="Y162" s="239">
        <v>11</v>
      </c>
      <c r="Z162" s="1"/>
      <c r="AA162" s="1"/>
      <c r="AB162" s="2"/>
      <c r="AC162" s="1"/>
      <c r="AD162" s="35">
        <v>111</v>
      </c>
      <c r="AG162" s="2"/>
      <c r="AH162" s="2"/>
      <c r="AI162" s="2"/>
      <c r="AJ162" s="2"/>
    </row>
    <row r="163" spans="1:36" ht="15" customHeight="1" x14ac:dyDescent="0.25">
      <c r="A163" s="46" t="s">
        <v>31</v>
      </c>
      <c r="B163" s="2"/>
      <c r="C163" s="2"/>
      <c r="D163" s="2"/>
      <c r="E163" s="2"/>
      <c r="F163" s="2"/>
      <c r="G163" s="2"/>
      <c r="H163" s="2"/>
      <c r="I163" s="2">
        <v>8</v>
      </c>
      <c r="J163" s="47"/>
      <c r="K163" s="76"/>
      <c r="L163" s="26"/>
      <c r="M163" s="76"/>
      <c r="N163" s="26">
        <v>2</v>
      </c>
      <c r="O163" s="76">
        <v>3</v>
      </c>
      <c r="P163" s="26">
        <v>7</v>
      </c>
      <c r="Q163" s="76">
        <v>3</v>
      </c>
      <c r="R163" s="26">
        <v>5</v>
      </c>
      <c r="S163" s="43">
        <f t="shared" ref="S163:T163" si="96">K163+M163+O163+Q163</f>
        <v>6</v>
      </c>
      <c r="T163" s="43">
        <f t="shared" si="96"/>
        <v>14</v>
      </c>
      <c r="U163" s="22"/>
      <c r="V163" s="34">
        <v>2</v>
      </c>
      <c r="W163" s="34">
        <v>7</v>
      </c>
      <c r="X163" s="34">
        <v>4</v>
      </c>
      <c r="Y163" s="239">
        <f t="shared" ref="Y163:Y166" si="97">SUM(U163:X163)</f>
        <v>13</v>
      </c>
      <c r="Z163" s="1"/>
      <c r="AA163" s="1"/>
      <c r="AB163" s="2"/>
      <c r="AC163" s="1"/>
      <c r="AD163" s="35">
        <v>16</v>
      </c>
      <c r="AG163" s="2"/>
      <c r="AH163" s="2"/>
      <c r="AI163" s="2"/>
      <c r="AJ163" s="2"/>
    </row>
    <row r="164" spans="1:36" ht="15" customHeight="1" x14ac:dyDescent="0.25">
      <c r="A164" s="46" t="s">
        <v>50</v>
      </c>
      <c r="B164" s="2"/>
      <c r="C164" s="2"/>
      <c r="D164" s="2"/>
      <c r="E164" s="2"/>
      <c r="F164" s="2"/>
      <c r="G164" s="2"/>
      <c r="H164" s="2"/>
      <c r="I164" s="2"/>
      <c r="J164" s="47"/>
      <c r="K164" s="76"/>
      <c r="L164" s="26"/>
      <c r="M164" s="76"/>
      <c r="N164" s="26"/>
      <c r="O164" s="76">
        <v>3</v>
      </c>
      <c r="P164" s="26">
        <v>1</v>
      </c>
      <c r="Q164" s="76">
        <v>1</v>
      </c>
      <c r="R164" s="26">
        <v>4</v>
      </c>
      <c r="S164" s="43">
        <f t="shared" ref="S164:T164" si="98">K164+M164+O164+Q164</f>
        <v>4</v>
      </c>
      <c r="T164" s="43">
        <f t="shared" si="98"/>
        <v>5</v>
      </c>
      <c r="U164" s="22"/>
      <c r="V164" s="34"/>
      <c r="W164" s="34">
        <v>1</v>
      </c>
      <c r="X164" s="34">
        <v>4</v>
      </c>
      <c r="Y164" s="239">
        <f t="shared" si="97"/>
        <v>5</v>
      </c>
      <c r="Z164" s="1"/>
      <c r="AA164" s="1"/>
      <c r="AC164" s="1"/>
      <c r="AD164" s="2">
        <v>19</v>
      </c>
      <c r="AG164" s="2"/>
      <c r="AH164" s="2"/>
      <c r="AI164" s="2"/>
      <c r="AJ164" s="2"/>
    </row>
    <row r="165" spans="1:36" ht="15" customHeight="1" x14ac:dyDescent="0.25">
      <c r="A165" s="46" t="s">
        <v>51</v>
      </c>
      <c r="B165" s="2"/>
      <c r="C165" s="2"/>
      <c r="D165" s="2"/>
      <c r="E165" s="2"/>
      <c r="F165" s="2"/>
      <c r="G165" s="2"/>
      <c r="H165" s="2"/>
      <c r="I165" s="2"/>
      <c r="J165" s="47"/>
      <c r="K165" s="76"/>
      <c r="L165" s="26"/>
      <c r="M165" s="76"/>
      <c r="N165" s="26"/>
      <c r="O165" s="76"/>
      <c r="P165" s="26">
        <v>3</v>
      </c>
      <c r="Q165" s="76"/>
      <c r="R165" s="26">
        <v>1</v>
      </c>
      <c r="S165" s="43">
        <f t="shared" ref="S165:T165" si="99">K165+M165+O165+Q165</f>
        <v>0</v>
      </c>
      <c r="T165" s="43">
        <f t="shared" si="99"/>
        <v>4</v>
      </c>
      <c r="U165" s="22"/>
      <c r="V165" s="34"/>
      <c r="W165" s="34"/>
      <c r="X165" s="34">
        <v>1</v>
      </c>
      <c r="Y165" s="239">
        <f t="shared" si="97"/>
        <v>1</v>
      </c>
      <c r="Z165" s="1"/>
      <c r="AA165" s="1"/>
      <c r="AB165" s="1"/>
      <c r="AC165" s="1"/>
      <c r="AD165" s="2">
        <v>9</v>
      </c>
      <c r="AG165" s="2"/>
      <c r="AH165" s="2"/>
      <c r="AI165" s="2"/>
      <c r="AJ165" s="2"/>
    </row>
    <row r="166" spans="1:36" ht="15" customHeight="1" x14ac:dyDescent="0.25">
      <c r="A166" s="46" t="s">
        <v>52</v>
      </c>
      <c r="B166" s="2"/>
      <c r="C166" s="2"/>
      <c r="D166" s="2"/>
      <c r="E166" s="2"/>
      <c r="F166" s="2"/>
      <c r="G166" s="2"/>
      <c r="H166" s="2"/>
      <c r="I166" s="2"/>
      <c r="J166" s="47"/>
      <c r="K166" s="76"/>
      <c r="L166" s="26"/>
      <c r="M166" s="76"/>
      <c r="N166" s="26"/>
      <c r="O166" s="76"/>
      <c r="P166" s="26">
        <v>2</v>
      </c>
      <c r="Q166" s="76"/>
      <c r="R166" s="26"/>
      <c r="S166" s="43">
        <f t="shared" ref="S166:T166" si="100">K166+M166+O166+Q166</f>
        <v>0</v>
      </c>
      <c r="T166" s="43">
        <f t="shared" si="100"/>
        <v>2</v>
      </c>
      <c r="U166" s="22"/>
      <c r="V166" s="34"/>
      <c r="W166" s="34">
        <v>2</v>
      </c>
      <c r="X166" s="34"/>
      <c r="Y166" s="239">
        <f t="shared" si="97"/>
        <v>2</v>
      </c>
      <c r="Z166" s="1"/>
      <c r="AA166" s="1"/>
      <c r="AB166" s="1"/>
      <c r="AC166" s="1"/>
      <c r="AD166" s="2">
        <v>4</v>
      </c>
      <c r="AG166" s="2"/>
      <c r="AH166" s="2"/>
      <c r="AI166" s="2"/>
      <c r="AJ166" s="2"/>
    </row>
    <row r="167" spans="1:36" ht="15" customHeight="1" x14ac:dyDescent="0.25">
      <c r="A167" s="46" t="s">
        <v>53</v>
      </c>
      <c r="B167" s="2"/>
      <c r="C167" s="2"/>
      <c r="D167" s="2"/>
      <c r="E167" s="2"/>
      <c r="F167" s="2"/>
      <c r="G167" s="2"/>
      <c r="H167" s="2"/>
      <c r="I167" s="2"/>
      <c r="J167" s="47"/>
      <c r="Z167" s="1"/>
      <c r="AA167" s="1"/>
      <c r="AB167" s="1"/>
      <c r="AC167" s="1"/>
      <c r="AG167" s="2"/>
      <c r="AH167" s="2"/>
      <c r="AI167" s="2"/>
      <c r="AJ167" s="2"/>
    </row>
    <row r="168" spans="1:36" ht="13.5" customHeight="1" x14ac:dyDescent="0.2">
      <c r="J168" s="2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2"/>
      <c r="V168" s="34"/>
      <c r="W168" s="34"/>
      <c r="X168" s="34"/>
      <c r="Y168" s="239">
        <f>SUM(Y161:Y166)</f>
        <v>141</v>
      </c>
      <c r="Z168" s="1">
        <f>Y161/B153</f>
        <v>0.65662650602409633</v>
      </c>
      <c r="AA168" s="1">
        <f>Y168/B153</f>
        <v>0.8493975903614458</v>
      </c>
      <c r="AB168" s="1">
        <f>AA168-Z168</f>
        <v>0.19277108433734946</v>
      </c>
      <c r="AC168" s="1"/>
      <c r="AG168" s="2"/>
      <c r="AH168" s="2"/>
      <c r="AI168" s="2"/>
      <c r="AJ168" s="2"/>
    </row>
    <row r="169" spans="1:36" ht="13.5" customHeight="1" x14ac:dyDescent="0.2">
      <c r="A169" s="234" t="s">
        <v>41</v>
      </c>
      <c r="B169" s="58"/>
      <c r="C169" s="58"/>
      <c r="D169" s="58"/>
      <c r="E169" s="58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45"/>
      <c r="Z169" s="1"/>
      <c r="AA169" s="1"/>
      <c r="AC169" s="1"/>
      <c r="AG169" s="2"/>
      <c r="AH169" s="2"/>
      <c r="AI169" s="2"/>
      <c r="AJ169" s="2"/>
    </row>
    <row r="170" spans="1:36" ht="13.5" customHeight="1" x14ac:dyDescent="0.2">
      <c r="A170" s="46" t="s">
        <v>42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45"/>
      <c r="Z170" s="1"/>
      <c r="AA170" s="1"/>
      <c r="AC170" s="1"/>
      <c r="AG170" s="2"/>
      <c r="AH170" s="2"/>
      <c r="AI170" s="2"/>
      <c r="AJ170" s="2"/>
    </row>
    <row r="171" spans="1:36" ht="13.5" customHeight="1" x14ac:dyDescent="0.2">
      <c r="A171" s="363" t="s">
        <v>43</v>
      </c>
      <c r="B171" s="352"/>
      <c r="C171" s="352"/>
      <c r="D171" s="352"/>
      <c r="E171" s="352"/>
      <c r="F171" s="352"/>
      <c r="G171" s="352"/>
      <c r="H171" s="52">
        <f>(B170/Y168)*100%</f>
        <v>0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45"/>
      <c r="Z171" s="1"/>
      <c r="AA171" s="1"/>
      <c r="AC171" s="1"/>
      <c r="AG171" s="2"/>
      <c r="AH171" s="2"/>
      <c r="AI171" s="2"/>
      <c r="AJ171" s="2"/>
    </row>
    <row r="172" spans="1:36" ht="13.5" customHeight="1" x14ac:dyDescent="0.2">
      <c r="A172" s="222"/>
      <c r="B172" s="51"/>
      <c r="C172" s="51"/>
      <c r="D172" s="51"/>
      <c r="E172" s="51"/>
      <c r="F172" s="51"/>
      <c r="G172" s="51"/>
      <c r="H172" s="5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45"/>
      <c r="Z172" s="1"/>
      <c r="AA172" s="1"/>
      <c r="AC172" s="1"/>
      <c r="AG172" s="2"/>
      <c r="AH172" s="2"/>
      <c r="AI172" s="2"/>
      <c r="AJ172" s="2"/>
    </row>
    <row r="173" spans="1:36" ht="13.5" customHeight="1" x14ac:dyDescent="0.2">
      <c r="A173" s="232" t="s">
        <v>44</v>
      </c>
      <c r="F173" s="2">
        <f>((Y161*10)+(Y162*11))/Y163</f>
        <v>93.15384615384616</v>
      </c>
      <c r="G173" s="51"/>
      <c r="H173" s="5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45"/>
      <c r="Z173" s="1"/>
      <c r="AA173" s="1"/>
      <c r="AC173" s="1"/>
      <c r="AG173" s="2"/>
      <c r="AH173" s="2"/>
      <c r="AI173" s="2"/>
      <c r="AJ173" s="2"/>
    </row>
    <row r="174" spans="1:36" ht="13.5" customHeight="1" x14ac:dyDescent="0.2"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45"/>
      <c r="Z174" s="1"/>
      <c r="AA174" s="1"/>
      <c r="AC174" s="1"/>
      <c r="AG174" s="2"/>
      <c r="AH174" s="2"/>
      <c r="AI174" s="2"/>
      <c r="AJ174" s="2"/>
    </row>
    <row r="175" spans="1:36" ht="13.5" customHeight="1" x14ac:dyDescent="0.2"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45"/>
      <c r="Z175" s="1"/>
      <c r="AA175" s="1"/>
      <c r="AC175" s="1"/>
      <c r="AG175" s="2"/>
      <c r="AH175" s="2"/>
      <c r="AI175" s="2"/>
      <c r="AJ175" s="2"/>
    </row>
    <row r="176" spans="1:36" ht="13.5" customHeight="1" x14ac:dyDescent="0.3">
      <c r="A176" s="233" t="s">
        <v>63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45"/>
      <c r="Z176" s="1"/>
      <c r="AA176" s="1"/>
      <c r="AC176" s="1"/>
      <c r="AG176" s="2"/>
      <c r="AH176" s="2"/>
      <c r="AI176" s="2"/>
      <c r="AJ176" s="2"/>
    </row>
    <row r="177" spans="1:36" ht="12" customHeight="1" x14ac:dyDescent="0.3">
      <c r="A177" s="23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45"/>
      <c r="Z177" s="1"/>
      <c r="AA177" s="1"/>
      <c r="AC177" s="1"/>
      <c r="AG177" s="2"/>
      <c r="AH177" s="2"/>
      <c r="AI177" s="2"/>
      <c r="AJ177" s="2"/>
    </row>
    <row r="178" spans="1:36" ht="54.75" customHeight="1" x14ac:dyDescent="0.2">
      <c r="B178" s="358" t="s">
        <v>3</v>
      </c>
      <c r="C178" s="359"/>
      <c r="D178" s="359"/>
      <c r="E178" s="359"/>
      <c r="F178" s="359"/>
      <c r="G178" s="359"/>
      <c r="H178" s="359"/>
      <c r="I178" s="359"/>
      <c r="K178" s="62" t="s">
        <v>9</v>
      </c>
      <c r="L178" s="62"/>
      <c r="M178" s="62" t="s">
        <v>5</v>
      </c>
      <c r="N178" s="62"/>
      <c r="O178" s="62" t="s">
        <v>6</v>
      </c>
      <c r="P178" s="62"/>
      <c r="Q178" s="63" t="s">
        <v>7</v>
      </c>
      <c r="R178" s="63"/>
      <c r="S178" s="360" t="s">
        <v>8</v>
      </c>
      <c r="T178" s="352"/>
      <c r="U178" s="77" t="s">
        <v>9</v>
      </c>
      <c r="V178" s="78" t="s">
        <v>5</v>
      </c>
      <c r="W178" s="78" t="s">
        <v>6</v>
      </c>
      <c r="X178" s="79" t="s">
        <v>7</v>
      </c>
      <c r="Y178" s="247" t="s">
        <v>10</v>
      </c>
      <c r="Z178" s="10" t="s">
        <v>11</v>
      </c>
      <c r="AA178" s="10" t="s">
        <v>12</v>
      </c>
      <c r="AB178" s="11" t="s">
        <v>13</v>
      </c>
      <c r="AC178" s="10" t="s">
        <v>14</v>
      </c>
      <c r="AD178" s="12" t="s">
        <v>15</v>
      </c>
      <c r="AE178" s="12" t="s">
        <v>16</v>
      </c>
      <c r="AF178" s="13" t="s">
        <v>17</v>
      </c>
      <c r="AG178" s="2"/>
      <c r="AH178" s="2"/>
      <c r="AI178" s="2"/>
      <c r="AJ178" s="2"/>
    </row>
    <row r="179" spans="1:36" ht="13.5" customHeight="1" x14ac:dyDescent="0.2">
      <c r="A179" s="230" t="s">
        <v>18</v>
      </c>
      <c r="B179" s="16">
        <v>1</v>
      </c>
      <c r="C179" s="16">
        <v>2</v>
      </c>
      <c r="D179" s="16">
        <v>3</v>
      </c>
      <c r="E179" s="16">
        <v>4</v>
      </c>
      <c r="F179" s="16">
        <v>5</v>
      </c>
      <c r="G179" s="16">
        <v>6</v>
      </c>
      <c r="H179" s="16">
        <v>7</v>
      </c>
      <c r="I179" s="16"/>
      <c r="J179" s="17" t="s">
        <v>19</v>
      </c>
      <c r="K179" s="74">
        <v>9</v>
      </c>
      <c r="L179" s="75">
        <v>10</v>
      </c>
      <c r="M179" s="75">
        <v>9</v>
      </c>
      <c r="N179" s="75">
        <v>10</v>
      </c>
      <c r="O179" s="75">
        <v>9</v>
      </c>
      <c r="P179" s="75">
        <v>10</v>
      </c>
      <c r="Q179" s="75">
        <v>9</v>
      </c>
      <c r="R179" s="3">
        <v>10</v>
      </c>
      <c r="S179" s="75">
        <v>9</v>
      </c>
      <c r="T179" s="3">
        <v>10</v>
      </c>
      <c r="U179" s="80">
        <v>9</v>
      </c>
      <c r="V179" s="81">
        <v>9</v>
      </c>
      <c r="W179" s="81">
        <v>9</v>
      </c>
      <c r="X179" s="81">
        <v>9</v>
      </c>
      <c r="Y179" s="127">
        <v>10</v>
      </c>
      <c r="Z179" s="21"/>
      <c r="AA179" s="21"/>
      <c r="AB179" s="22"/>
      <c r="AC179" s="23"/>
      <c r="AD179" s="24"/>
      <c r="AE179" s="24"/>
      <c r="AF179" s="1"/>
      <c r="AG179" s="2"/>
      <c r="AH179" s="2"/>
      <c r="AI179" s="2"/>
      <c r="AJ179" s="2"/>
    </row>
    <row r="180" spans="1:36" ht="13.5" customHeight="1" x14ac:dyDescent="0.2">
      <c r="A180" s="40" t="s">
        <v>22</v>
      </c>
      <c r="B180" s="25">
        <v>71</v>
      </c>
      <c r="C180" s="25"/>
      <c r="D180" s="25"/>
      <c r="E180" s="25"/>
      <c r="F180" s="25"/>
      <c r="G180" s="25"/>
      <c r="H180" s="25"/>
      <c r="I180" s="25"/>
      <c r="J180" s="26"/>
      <c r="K180" s="366"/>
      <c r="L180" s="367"/>
      <c r="M180" s="367"/>
      <c r="N180" s="367"/>
      <c r="O180" s="367"/>
      <c r="P180" s="367"/>
      <c r="Q180" s="367"/>
      <c r="R180" s="4"/>
      <c r="S180" s="4"/>
      <c r="T180" s="4"/>
      <c r="U180" s="81"/>
      <c r="V180" s="81"/>
      <c r="W180" s="81"/>
      <c r="X180" s="81"/>
      <c r="Y180" s="127"/>
      <c r="Z180" s="21"/>
      <c r="AA180" s="21"/>
      <c r="AB180" s="22"/>
      <c r="AC180" s="23"/>
      <c r="AD180" s="29">
        <f>B180</f>
        <v>71</v>
      </c>
      <c r="AE180" s="24"/>
      <c r="AF180" s="1"/>
      <c r="AG180" s="2"/>
      <c r="AH180" s="2"/>
      <c r="AI180" s="2"/>
      <c r="AJ180" s="2"/>
    </row>
    <row r="181" spans="1:36" ht="13.5" customHeight="1" x14ac:dyDescent="0.2">
      <c r="A181" s="40" t="s">
        <v>23</v>
      </c>
      <c r="B181" s="25"/>
      <c r="C181" s="25">
        <v>58</v>
      </c>
      <c r="D181" s="25"/>
      <c r="E181" s="25"/>
      <c r="F181" s="25"/>
      <c r="G181" s="25"/>
      <c r="H181" s="25"/>
      <c r="I181" s="25"/>
      <c r="J181" s="26"/>
      <c r="K181" s="25"/>
      <c r="L181" s="22"/>
      <c r="M181" s="22"/>
      <c r="N181" s="22"/>
      <c r="O181" s="22"/>
      <c r="P181" s="22"/>
      <c r="Q181" s="22"/>
      <c r="R181" s="22"/>
      <c r="S181" s="22"/>
      <c r="T181" s="22"/>
      <c r="U181" s="81"/>
      <c r="V181" s="26"/>
      <c r="W181" s="26"/>
      <c r="X181" s="26"/>
      <c r="Y181" s="248"/>
      <c r="Z181" s="21"/>
      <c r="AA181" s="21"/>
      <c r="AB181" s="22"/>
      <c r="AC181" s="23">
        <f>C181/B180</f>
        <v>0.81690140845070425</v>
      </c>
      <c r="AD181" s="35">
        <v>62</v>
      </c>
      <c r="AE181" s="36">
        <f t="shared" ref="AE181:AE187" si="101">AD181/AD180</f>
        <v>0.87323943661971826</v>
      </c>
      <c r="AF181" s="1">
        <f t="shared" ref="AF181:AF187" si="102">100%-AE181</f>
        <v>0.12676056338028174</v>
      </c>
      <c r="AG181" s="2"/>
      <c r="AH181" s="2"/>
      <c r="AI181" s="2"/>
      <c r="AJ181" s="2"/>
    </row>
    <row r="182" spans="1:36" ht="13.5" customHeight="1" x14ac:dyDescent="0.2">
      <c r="A182" s="40" t="s">
        <v>24</v>
      </c>
      <c r="B182" s="25"/>
      <c r="C182" s="25"/>
      <c r="D182" s="25">
        <v>36</v>
      </c>
      <c r="E182" s="25"/>
      <c r="F182" s="25"/>
      <c r="G182" s="25"/>
      <c r="H182" s="25"/>
      <c r="I182" s="25"/>
      <c r="J182" s="26"/>
      <c r="K182" s="25"/>
      <c r="L182" s="22"/>
      <c r="M182" s="22"/>
      <c r="N182" s="22"/>
      <c r="O182" s="22"/>
      <c r="P182" s="22"/>
      <c r="Q182" s="22"/>
      <c r="R182" s="22"/>
      <c r="S182" s="22"/>
      <c r="T182" s="22"/>
      <c r="U182" s="81"/>
      <c r="V182" s="26"/>
      <c r="W182" s="26"/>
      <c r="X182" s="26"/>
      <c r="Y182" s="248"/>
      <c r="Z182" s="21"/>
      <c r="AA182" s="21"/>
      <c r="AB182" s="22"/>
      <c r="AC182" s="23">
        <f>D182/C181</f>
        <v>0.62068965517241381</v>
      </c>
      <c r="AD182" s="35">
        <v>55</v>
      </c>
      <c r="AE182" s="36">
        <f t="shared" si="101"/>
        <v>0.88709677419354838</v>
      </c>
      <c r="AF182" s="1">
        <f t="shared" si="102"/>
        <v>0.11290322580645162</v>
      </c>
      <c r="AG182" s="2"/>
      <c r="AH182" s="2"/>
      <c r="AI182" s="2"/>
      <c r="AJ182" s="2"/>
    </row>
    <row r="183" spans="1:36" ht="13.5" customHeight="1" x14ac:dyDescent="0.2">
      <c r="A183" s="40" t="s">
        <v>25</v>
      </c>
      <c r="B183" s="25"/>
      <c r="C183" s="25"/>
      <c r="D183" s="25"/>
      <c r="E183" s="25">
        <v>24</v>
      </c>
      <c r="F183" s="25"/>
      <c r="G183" s="25"/>
      <c r="H183" s="25"/>
      <c r="I183" s="25"/>
      <c r="J183" s="26"/>
      <c r="K183" s="25"/>
      <c r="L183" s="22"/>
      <c r="M183" s="22"/>
      <c r="N183" s="22"/>
      <c r="O183" s="22"/>
      <c r="P183" s="22"/>
      <c r="Q183" s="22"/>
      <c r="R183" s="22"/>
      <c r="S183" s="22"/>
      <c r="T183" s="22"/>
      <c r="U183" s="81"/>
      <c r="V183" s="26"/>
      <c r="W183" s="26"/>
      <c r="X183" s="26"/>
      <c r="Y183" s="248"/>
      <c r="Z183" s="21"/>
      <c r="AA183" s="21"/>
      <c r="AB183" s="22"/>
      <c r="AC183" s="23">
        <f>E183/D182</f>
        <v>0.66666666666666663</v>
      </c>
      <c r="AD183" s="35">
        <v>45</v>
      </c>
      <c r="AE183" s="36">
        <f t="shared" si="101"/>
        <v>0.81818181818181823</v>
      </c>
      <c r="AF183" s="1">
        <f t="shared" si="102"/>
        <v>0.18181818181818177</v>
      </c>
      <c r="AG183" s="2"/>
      <c r="AH183" s="2"/>
      <c r="AI183" s="2"/>
      <c r="AJ183" s="2"/>
    </row>
    <row r="184" spans="1:36" ht="13.5" customHeight="1" x14ac:dyDescent="0.2">
      <c r="A184" s="40" t="s">
        <v>26</v>
      </c>
      <c r="B184" s="25"/>
      <c r="C184" s="25"/>
      <c r="D184" s="25"/>
      <c r="E184" s="25"/>
      <c r="F184" s="25">
        <v>24</v>
      </c>
      <c r="G184" s="25"/>
      <c r="H184" s="25"/>
      <c r="I184" s="25"/>
      <c r="J184" s="26"/>
      <c r="K184" s="25"/>
      <c r="L184" s="22"/>
      <c r="M184" s="22"/>
      <c r="N184" s="22"/>
      <c r="O184" s="22"/>
      <c r="P184" s="22"/>
      <c r="Q184" s="22"/>
      <c r="R184" s="22"/>
      <c r="S184" s="22"/>
      <c r="T184" s="22"/>
      <c r="U184" s="81"/>
      <c r="V184" s="26"/>
      <c r="W184" s="26"/>
      <c r="X184" s="26"/>
      <c r="Y184" s="248"/>
      <c r="Z184" s="21"/>
      <c r="AA184" s="21"/>
      <c r="AB184" s="22"/>
      <c r="AC184" s="23">
        <f>F184/E183</f>
        <v>1</v>
      </c>
      <c r="AD184" s="35">
        <v>42</v>
      </c>
      <c r="AE184" s="36">
        <f t="shared" si="101"/>
        <v>0.93333333333333335</v>
      </c>
      <c r="AF184" s="1">
        <f t="shared" si="102"/>
        <v>6.6666666666666652E-2</v>
      </c>
      <c r="AG184" s="2"/>
      <c r="AH184" s="2"/>
      <c r="AI184" s="2"/>
      <c r="AJ184" s="2"/>
    </row>
    <row r="185" spans="1:36" ht="13.5" customHeight="1" x14ac:dyDescent="0.2">
      <c r="A185" s="40" t="s">
        <v>27</v>
      </c>
      <c r="B185" s="25"/>
      <c r="C185" s="25"/>
      <c r="D185" s="25"/>
      <c r="E185" s="25"/>
      <c r="F185" s="25"/>
      <c r="G185" s="25">
        <v>24</v>
      </c>
      <c r="H185" s="25"/>
      <c r="I185" s="25"/>
      <c r="J185" s="26"/>
      <c r="K185" s="25"/>
      <c r="L185" s="22"/>
      <c r="M185" s="22"/>
      <c r="N185" s="22"/>
      <c r="O185" s="22"/>
      <c r="P185" s="22"/>
      <c r="Q185" s="22"/>
      <c r="R185" s="22"/>
      <c r="S185" s="22"/>
      <c r="T185" s="22"/>
      <c r="U185" s="81"/>
      <c r="V185" s="26"/>
      <c r="W185" s="26"/>
      <c r="X185" s="26"/>
      <c r="Y185" s="248"/>
      <c r="Z185" s="21"/>
      <c r="AA185" s="21"/>
      <c r="AB185" s="22"/>
      <c r="AC185" s="23">
        <f>G185/F184</f>
        <v>1</v>
      </c>
      <c r="AD185" s="35">
        <v>39</v>
      </c>
      <c r="AE185" s="36">
        <f t="shared" si="101"/>
        <v>0.9285714285714286</v>
      </c>
      <c r="AF185" s="1">
        <f t="shared" si="102"/>
        <v>7.1428571428571397E-2</v>
      </c>
      <c r="AG185" s="2"/>
      <c r="AH185" s="2"/>
      <c r="AI185" s="2"/>
      <c r="AJ185" s="2"/>
    </row>
    <row r="186" spans="1:36" ht="13.5" customHeight="1" x14ac:dyDescent="0.2">
      <c r="A186" s="46" t="s">
        <v>28</v>
      </c>
      <c r="B186" s="2"/>
      <c r="C186" s="2"/>
      <c r="D186" s="2"/>
      <c r="E186" s="2"/>
      <c r="F186" s="2"/>
      <c r="G186" s="2"/>
      <c r="H186" s="2">
        <v>24</v>
      </c>
      <c r="I186" s="2"/>
      <c r="J186" s="45"/>
      <c r="K186" s="25"/>
      <c r="L186" s="22"/>
      <c r="M186" s="22"/>
      <c r="N186" s="22"/>
      <c r="O186" s="22"/>
      <c r="P186" s="22"/>
      <c r="Q186" s="22"/>
      <c r="R186" s="22"/>
      <c r="S186" s="22"/>
      <c r="T186" s="22"/>
      <c r="U186" s="81"/>
      <c r="V186" s="26"/>
      <c r="W186" s="26"/>
      <c r="X186" s="26"/>
      <c r="Y186" s="248">
        <v>1</v>
      </c>
      <c r="Z186" s="1"/>
      <c r="AA186" s="1"/>
      <c r="AB186" s="2"/>
      <c r="AC186" s="1">
        <f>H186/G185</f>
        <v>1</v>
      </c>
      <c r="AD186" s="35">
        <v>38</v>
      </c>
      <c r="AE186" s="36">
        <f t="shared" si="101"/>
        <v>0.97435897435897434</v>
      </c>
      <c r="AF186" s="1">
        <f t="shared" si="102"/>
        <v>2.5641025641025661E-2</v>
      </c>
      <c r="AG186" s="2"/>
      <c r="AH186" s="2"/>
      <c r="AI186" s="2"/>
      <c r="AJ186" s="2"/>
    </row>
    <row r="187" spans="1:36" ht="15" customHeight="1" x14ac:dyDescent="0.25">
      <c r="A187" s="46" t="s">
        <v>29</v>
      </c>
      <c r="B187" s="2"/>
      <c r="C187" s="2"/>
      <c r="D187" s="2"/>
      <c r="E187" s="2"/>
      <c r="F187" s="2"/>
      <c r="G187" s="2"/>
      <c r="H187" s="2"/>
      <c r="I187" s="47"/>
      <c r="J187" s="45"/>
      <c r="K187" s="25">
        <v>4</v>
      </c>
      <c r="L187" s="22"/>
      <c r="M187" s="22">
        <v>3</v>
      </c>
      <c r="N187" s="22">
        <v>1</v>
      </c>
      <c r="O187" s="22">
        <v>15</v>
      </c>
      <c r="P187" s="22">
        <v>1</v>
      </c>
      <c r="Q187" s="22">
        <v>8</v>
      </c>
      <c r="R187" s="22">
        <v>5</v>
      </c>
      <c r="S187" s="43">
        <f t="shared" ref="S187:T187" si="103">K187+M187+O187+Q187</f>
        <v>30</v>
      </c>
      <c r="T187" s="43">
        <f t="shared" si="103"/>
        <v>7</v>
      </c>
      <c r="U187" s="81"/>
      <c r="V187" s="26">
        <v>1</v>
      </c>
      <c r="W187" s="26">
        <v>1</v>
      </c>
      <c r="X187" s="26">
        <v>1</v>
      </c>
      <c r="Y187" s="248">
        <v>10</v>
      </c>
      <c r="Z187" s="1"/>
      <c r="AA187" s="1"/>
      <c r="AB187" s="2"/>
      <c r="AC187" s="1">
        <f>I187/H186</f>
        <v>0</v>
      </c>
      <c r="AD187" s="35">
        <v>36</v>
      </c>
      <c r="AE187" s="36">
        <f t="shared" si="101"/>
        <v>0.94736842105263153</v>
      </c>
      <c r="AF187" s="1">
        <f t="shared" si="102"/>
        <v>5.2631578947368474E-2</v>
      </c>
      <c r="AG187" s="2"/>
      <c r="AH187" s="2"/>
      <c r="AI187" s="2"/>
      <c r="AJ187" s="2"/>
    </row>
    <row r="188" spans="1:36" ht="15" customHeight="1" x14ac:dyDescent="0.25">
      <c r="A188" s="46" t="s">
        <v>30</v>
      </c>
      <c r="B188" s="2"/>
      <c r="C188" s="2"/>
      <c r="D188" s="2"/>
      <c r="E188" s="2"/>
      <c r="F188" s="2"/>
      <c r="G188" s="2"/>
      <c r="H188" s="2"/>
      <c r="I188" s="2">
        <v>14</v>
      </c>
      <c r="J188" s="47"/>
      <c r="K188" s="25"/>
      <c r="L188" s="22">
        <v>4</v>
      </c>
      <c r="M188" s="22">
        <v>8</v>
      </c>
      <c r="N188" s="22">
        <v>3</v>
      </c>
      <c r="O188" s="22">
        <v>2</v>
      </c>
      <c r="P188" s="22">
        <v>14</v>
      </c>
      <c r="Q188" s="22"/>
      <c r="R188" s="22">
        <v>8</v>
      </c>
      <c r="S188" s="43">
        <f t="shared" ref="S188:T188" si="104">K188+M188+O188+Q188</f>
        <v>10</v>
      </c>
      <c r="T188" s="43">
        <f t="shared" si="104"/>
        <v>29</v>
      </c>
      <c r="U188" s="26">
        <v>4</v>
      </c>
      <c r="V188" s="26">
        <v>3</v>
      </c>
      <c r="W188" s="26">
        <v>14</v>
      </c>
      <c r="X188" s="26">
        <v>6</v>
      </c>
      <c r="Y188" s="248">
        <v>28</v>
      </c>
      <c r="Z188" s="1"/>
      <c r="AA188" s="1"/>
      <c r="AB188" s="2"/>
      <c r="AC188" s="1"/>
      <c r="AD188" s="35">
        <v>36</v>
      </c>
      <c r="AE188" s="36"/>
      <c r="AF188" s="1"/>
      <c r="AG188" s="2"/>
      <c r="AH188" s="2"/>
      <c r="AI188" s="2"/>
      <c r="AJ188" s="2"/>
    </row>
    <row r="189" spans="1:36" ht="15" customHeight="1" x14ac:dyDescent="0.25">
      <c r="A189" s="46" t="s">
        <v>31</v>
      </c>
      <c r="B189" s="2"/>
      <c r="C189" s="2"/>
      <c r="D189" s="2"/>
      <c r="E189" s="2"/>
      <c r="F189" s="2"/>
      <c r="G189" s="2"/>
      <c r="H189" s="2"/>
      <c r="I189" s="2">
        <v>7</v>
      </c>
      <c r="J189" s="47"/>
      <c r="K189" s="76"/>
      <c r="L189" s="26"/>
      <c r="M189" s="76"/>
      <c r="N189" s="26">
        <v>8</v>
      </c>
      <c r="O189" s="76">
        <v>1</v>
      </c>
      <c r="P189" s="26">
        <v>1</v>
      </c>
      <c r="Q189" s="76">
        <v>2</v>
      </c>
      <c r="R189" s="26">
        <v>1</v>
      </c>
      <c r="S189" s="43">
        <f t="shared" ref="S189:T189" si="105">K189+M189+O189+Q189</f>
        <v>3</v>
      </c>
      <c r="T189" s="43">
        <f t="shared" si="105"/>
        <v>10</v>
      </c>
      <c r="U189" s="81"/>
      <c r="V189" s="26">
        <v>8</v>
      </c>
      <c r="W189" s="26"/>
      <c r="X189" s="26"/>
      <c r="Y189" s="248">
        <v>10</v>
      </c>
      <c r="Z189" s="1"/>
      <c r="AA189" s="1"/>
      <c r="AB189" s="2"/>
      <c r="AC189" s="1"/>
      <c r="AD189" s="35">
        <v>30</v>
      </c>
      <c r="AG189" s="2"/>
      <c r="AH189" s="2"/>
      <c r="AI189" s="2"/>
      <c r="AJ189" s="2"/>
    </row>
    <row r="190" spans="1:36" ht="15" customHeight="1" x14ac:dyDescent="0.25">
      <c r="A190" s="46" t="s">
        <v>50</v>
      </c>
      <c r="B190" s="2"/>
      <c r="C190" s="2"/>
      <c r="D190" s="2"/>
      <c r="E190" s="2"/>
      <c r="F190" s="2"/>
      <c r="G190" s="2"/>
      <c r="H190" s="2"/>
      <c r="I190" s="2"/>
      <c r="J190" s="47"/>
      <c r="K190" s="54"/>
      <c r="L190" s="45"/>
      <c r="M190" s="54"/>
      <c r="N190" s="45"/>
      <c r="O190" s="54"/>
      <c r="P190" s="45">
        <v>2</v>
      </c>
      <c r="Q190" s="54"/>
      <c r="R190" s="45">
        <v>2</v>
      </c>
      <c r="S190" s="43">
        <f t="shared" ref="S190:T190" si="106">K190+M190+O190+Q190</f>
        <v>0</v>
      </c>
      <c r="T190" s="43">
        <f t="shared" si="106"/>
        <v>4</v>
      </c>
      <c r="U190" s="20"/>
      <c r="V190" s="45"/>
      <c r="W190" s="45">
        <v>1</v>
      </c>
      <c r="X190" s="45">
        <v>2</v>
      </c>
      <c r="Y190" s="248">
        <v>5</v>
      </c>
      <c r="Z190" s="1"/>
      <c r="AA190" s="1"/>
      <c r="AC190" s="1"/>
      <c r="AD190" s="35">
        <v>10</v>
      </c>
      <c r="AG190" s="2"/>
      <c r="AH190" s="2"/>
      <c r="AI190" s="2"/>
      <c r="AJ190" s="2"/>
    </row>
    <row r="191" spans="1:36" ht="15" customHeight="1" x14ac:dyDescent="0.25">
      <c r="A191" s="46" t="s">
        <v>51</v>
      </c>
      <c r="B191" s="2"/>
      <c r="C191" s="2"/>
      <c r="D191" s="2"/>
      <c r="E191" s="2"/>
      <c r="F191" s="2"/>
      <c r="G191" s="2"/>
      <c r="H191" s="2"/>
      <c r="I191" s="2"/>
      <c r="J191" s="47"/>
      <c r="Z191" s="1"/>
      <c r="AA191" s="1"/>
      <c r="AC191" s="1"/>
      <c r="AD191" s="35">
        <v>4</v>
      </c>
      <c r="AG191" s="2"/>
      <c r="AH191" s="2"/>
      <c r="AI191" s="2"/>
      <c r="AJ191" s="2"/>
    </row>
    <row r="192" spans="1:36" ht="13.5" customHeight="1" x14ac:dyDescent="0.2"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48">
        <f>SUM(Y186:Y190)</f>
        <v>54</v>
      </c>
      <c r="Z192" s="1">
        <f>SUM(Y186:Y188)/B180</f>
        <v>0.54929577464788737</v>
      </c>
      <c r="AA192" s="1">
        <f>Y192/B180</f>
        <v>0.76056338028169013</v>
      </c>
      <c r="AB192" s="1">
        <f>AA192-Z192</f>
        <v>0.21126760563380276</v>
      </c>
      <c r="AC192" s="1"/>
      <c r="AG192" s="2"/>
      <c r="AH192" s="2"/>
      <c r="AI192" s="2"/>
      <c r="AJ192" s="2"/>
    </row>
    <row r="193" spans="1:36" ht="13.5" customHeight="1" x14ac:dyDescent="0.2">
      <c r="A193" s="232" t="s">
        <v>44</v>
      </c>
      <c r="F193" s="2">
        <f>((Y187*9)+(Y188*10)+(Y189*11))/Y192</f>
        <v>8.8888888888888893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45"/>
      <c r="Z193" s="1"/>
      <c r="AA193" s="1"/>
      <c r="AC193" s="1"/>
      <c r="AG193" s="2"/>
      <c r="AH193" s="2"/>
      <c r="AI193" s="2"/>
      <c r="AJ193" s="2"/>
    </row>
    <row r="194" spans="1:36" ht="13.5" customHeight="1" x14ac:dyDescent="0.2"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45"/>
      <c r="Z194" s="1"/>
      <c r="AA194" s="1"/>
      <c r="AC194" s="1"/>
      <c r="AG194" s="2"/>
      <c r="AH194" s="2"/>
      <c r="AI194" s="2"/>
      <c r="AJ194" s="2"/>
    </row>
    <row r="195" spans="1:36" ht="13.5" customHeight="1" x14ac:dyDescent="0.3">
      <c r="A195" s="233" t="s">
        <v>64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45"/>
      <c r="Z195" s="1"/>
      <c r="AA195" s="1"/>
      <c r="AC195" s="1"/>
      <c r="AG195" s="2"/>
      <c r="AH195" s="2"/>
      <c r="AI195" s="2"/>
      <c r="AJ195" s="2"/>
    </row>
    <row r="196" spans="1:36" ht="13.5" customHeight="1" x14ac:dyDescent="0.3">
      <c r="A196" s="23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45"/>
      <c r="Z196" s="1"/>
      <c r="AA196" s="1"/>
      <c r="AC196" s="1"/>
      <c r="AG196" s="2"/>
      <c r="AH196" s="2"/>
      <c r="AI196" s="2"/>
      <c r="AJ196" s="2"/>
    </row>
    <row r="197" spans="1:36" ht="33" customHeight="1" x14ac:dyDescent="0.2">
      <c r="B197" s="358" t="s">
        <v>3</v>
      </c>
      <c r="C197" s="359"/>
      <c r="D197" s="359"/>
      <c r="E197" s="359"/>
      <c r="F197" s="359"/>
      <c r="G197" s="359"/>
      <c r="H197" s="359"/>
      <c r="I197" s="359"/>
      <c r="K197" s="62" t="s">
        <v>9</v>
      </c>
      <c r="L197" s="62"/>
      <c r="M197" s="62" t="s">
        <v>5</v>
      </c>
      <c r="N197" s="62"/>
      <c r="O197" s="62" t="s">
        <v>6</v>
      </c>
      <c r="P197" s="62"/>
      <c r="Q197" s="63" t="s">
        <v>7</v>
      </c>
      <c r="R197" s="63"/>
      <c r="S197" s="360" t="s">
        <v>8</v>
      </c>
      <c r="T197" s="352"/>
      <c r="U197" s="7" t="s">
        <v>9</v>
      </c>
      <c r="V197" s="7" t="s">
        <v>5</v>
      </c>
      <c r="W197" s="7" t="s">
        <v>6</v>
      </c>
      <c r="X197" s="9" t="s">
        <v>7</v>
      </c>
      <c r="Y197" s="237" t="s">
        <v>10</v>
      </c>
      <c r="Z197" s="10" t="s">
        <v>11</v>
      </c>
      <c r="AA197" s="10" t="s">
        <v>12</v>
      </c>
      <c r="AB197" s="11" t="s">
        <v>13</v>
      </c>
      <c r="AC197" s="10" t="s">
        <v>14</v>
      </c>
      <c r="AD197" s="12" t="s">
        <v>15</v>
      </c>
      <c r="AE197" s="12" t="s">
        <v>16</v>
      </c>
      <c r="AF197" s="13" t="s">
        <v>17</v>
      </c>
      <c r="AG197" s="2"/>
      <c r="AH197" s="2"/>
      <c r="AI197" s="2"/>
      <c r="AJ197" s="2"/>
    </row>
    <row r="198" spans="1:36" ht="13.5" customHeight="1" x14ac:dyDescent="0.2">
      <c r="A198" s="230" t="s">
        <v>18</v>
      </c>
      <c r="B198" s="16">
        <v>1</v>
      </c>
      <c r="C198" s="16">
        <v>2</v>
      </c>
      <c r="D198" s="16">
        <v>3</v>
      </c>
      <c r="E198" s="16">
        <v>4</v>
      </c>
      <c r="F198" s="16">
        <v>5</v>
      </c>
      <c r="G198" s="16">
        <v>6</v>
      </c>
      <c r="H198" s="16">
        <v>7</v>
      </c>
      <c r="I198" s="16"/>
      <c r="J198" s="17" t="s">
        <v>19</v>
      </c>
      <c r="K198" s="74">
        <v>9</v>
      </c>
      <c r="L198" s="75">
        <v>10</v>
      </c>
      <c r="M198" s="75">
        <v>9</v>
      </c>
      <c r="N198" s="75">
        <v>10</v>
      </c>
      <c r="O198" s="75">
        <v>9</v>
      </c>
      <c r="P198" s="75">
        <v>10</v>
      </c>
      <c r="Q198" s="75">
        <v>9</v>
      </c>
      <c r="R198" s="3">
        <v>10</v>
      </c>
      <c r="S198" s="75">
        <v>9</v>
      </c>
      <c r="T198" s="3">
        <v>10</v>
      </c>
      <c r="U198" s="74">
        <v>9</v>
      </c>
      <c r="V198" s="19">
        <v>9</v>
      </c>
      <c r="W198" s="19">
        <v>9</v>
      </c>
      <c r="X198" s="19">
        <v>9</v>
      </c>
      <c r="Y198" s="138">
        <v>10</v>
      </c>
      <c r="Z198" s="21"/>
      <c r="AA198" s="21"/>
      <c r="AB198" s="22"/>
      <c r="AC198" s="23"/>
      <c r="AD198" s="24"/>
      <c r="AE198" s="24"/>
      <c r="AF198" s="1"/>
      <c r="AG198" s="2"/>
      <c r="AH198" s="2"/>
      <c r="AI198" s="2"/>
      <c r="AJ198" s="2"/>
    </row>
    <row r="199" spans="1:36" ht="13.5" customHeight="1" x14ac:dyDescent="0.2">
      <c r="A199" s="40" t="s">
        <v>23</v>
      </c>
      <c r="B199" s="25">
        <v>168</v>
      </c>
      <c r="C199" s="25"/>
      <c r="D199" s="25"/>
      <c r="E199" s="25"/>
      <c r="F199" s="25"/>
      <c r="G199" s="25"/>
      <c r="H199" s="25"/>
      <c r="I199" s="25"/>
      <c r="J199" s="26"/>
      <c r="K199" s="366">
        <v>10</v>
      </c>
      <c r="L199" s="367"/>
      <c r="M199" s="367"/>
      <c r="N199" s="367"/>
      <c r="O199" s="367"/>
      <c r="P199" s="367"/>
      <c r="Q199" s="367"/>
      <c r="R199" s="4"/>
      <c r="S199" s="4"/>
      <c r="T199" s="4"/>
      <c r="U199" s="3"/>
      <c r="V199" s="20"/>
      <c r="W199" s="20"/>
      <c r="X199" s="20"/>
      <c r="Y199" s="138"/>
      <c r="Z199" s="21"/>
      <c r="AA199" s="21"/>
      <c r="AB199" s="22"/>
      <c r="AC199" s="23"/>
      <c r="AD199" s="29">
        <f>B199</f>
        <v>168</v>
      </c>
      <c r="AE199" s="24"/>
      <c r="AF199" s="1"/>
      <c r="AG199" s="2"/>
      <c r="AH199" s="2"/>
      <c r="AI199" s="2"/>
      <c r="AJ199" s="2"/>
    </row>
    <row r="200" spans="1:36" ht="13.5" customHeight="1" x14ac:dyDescent="0.2">
      <c r="A200" s="40" t="s">
        <v>24</v>
      </c>
      <c r="B200" s="25"/>
      <c r="C200" s="25">
        <v>152</v>
      </c>
      <c r="D200" s="25"/>
      <c r="E200" s="25"/>
      <c r="F200" s="25"/>
      <c r="G200" s="25"/>
      <c r="H200" s="25"/>
      <c r="I200" s="25"/>
      <c r="J200" s="26"/>
      <c r="K200" s="25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34"/>
      <c r="W200" s="34"/>
      <c r="X200" s="34"/>
      <c r="Y200" s="239"/>
      <c r="Z200" s="21"/>
      <c r="AA200" s="21"/>
      <c r="AB200" s="22"/>
      <c r="AC200" s="23">
        <f>C200/B199</f>
        <v>0.90476190476190477</v>
      </c>
      <c r="AD200" s="35">
        <v>154</v>
      </c>
      <c r="AE200" s="36">
        <f t="shared" ref="AE200:AE206" si="107">AD200/AD199</f>
        <v>0.91666666666666663</v>
      </c>
      <c r="AF200" s="1">
        <f t="shared" ref="AF200:AF206" si="108">100%-AE200</f>
        <v>8.333333333333337E-2</v>
      </c>
      <c r="AG200" s="2"/>
      <c r="AH200" s="2"/>
      <c r="AI200" s="2"/>
      <c r="AJ200" s="2"/>
    </row>
    <row r="201" spans="1:36" ht="13.5" customHeight="1" x14ac:dyDescent="0.2">
      <c r="A201" s="40" t="s">
        <v>25</v>
      </c>
      <c r="B201" s="25"/>
      <c r="C201" s="25"/>
      <c r="D201" s="25">
        <v>127</v>
      </c>
      <c r="E201" s="25"/>
      <c r="F201" s="25"/>
      <c r="G201" s="25"/>
      <c r="H201" s="25"/>
      <c r="I201" s="25"/>
      <c r="J201" s="26"/>
      <c r="K201" s="25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34"/>
      <c r="W201" s="34"/>
      <c r="X201" s="34"/>
      <c r="Y201" s="239"/>
      <c r="Z201" s="21"/>
      <c r="AA201" s="21"/>
      <c r="AB201" s="22"/>
      <c r="AC201" s="23">
        <f>D201/C200</f>
        <v>0.83552631578947367</v>
      </c>
      <c r="AD201" s="35">
        <v>147</v>
      </c>
      <c r="AE201" s="36">
        <f t="shared" si="107"/>
        <v>0.95454545454545459</v>
      </c>
      <c r="AF201" s="1">
        <f t="shared" si="108"/>
        <v>4.5454545454545414E-2</v>
      </c>
      <c r="AG201" s="2"/>
      <c r="AH201" s="2"/>
      <c r="AI201" s="2"/>
      <c r="AJ201" s="2"/>
    </row>
    <row r="202" spans="1:36" ht="13.5" customHeight="1" x14ac:dyDescent="0.2">
      <c r="A202" s="40" t="s">
        <v>26</v>
      </c>
      <c r="B202" s="25"/>
      <c r="C202" s="25"/>
      <c r="D202" s="25"/>
      <c r="E202" s="25">
        <v>122</v>
      </c>
      <c r="F202" s="25"/>
      <c r="G202" s="25"/>
      <c r="H202" s="25"/>
      <c r="I202" s="25"/>
      <c r="J202" s="26"/>
      <c r="K202" s="25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34"/>
      <c r="W202" s="34"/>
      <c r="X202" s="34"/>
      <c r="Y202" s="239"/>
      <c r="Z202" s="21"/>
      <c r="AA202" s="21"/>
      <c r="AB202" s="22"/>
      <c r="AC202" s="23">
        <f>E202/D201</f>
        <v>0.96062992125984248</v>
      </c>
      <c r="AD202" s="35">
        <v>139</v>
      </c>
      <c r="AE202" s="36">
        <f t="shared" si="107"/>
        <v>0.94557823129251706</v>
      </c>
      <c r="AF202" s="1">
        <f t="shared" si="108"/>
        <v>5.4421768707482943E-2</v>
      </c>
      <c r="AG202" s="2"/>
      <c r="AH202" s="2"/>
      <c r="AI202" s="2"/>
      <c r="AJ202" s="2"/>
    </row>
    <row r="203" spans="1:36" ht="13.5" customHeight="1" x14ac:dyDescent="0.2">
      <c r="A203" s="40" t="s">
        <v>27</v>
      </c>
      <c r="B203" s="25"/>
      <c r="C203" s="25"/>
      <c r="D203" s="25"/>
      <c r="E203" s="25"/>
      <c r="F203" s="25">
        <v>113</v>
      </c>
      <c r="G203" s="25"/>
      <c r="H203" s="25"/>
      <c r="I203" s="25"/>
      <c r="J203" s="26"/>
      <c r="K203" s="25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34"/>
      <c r="W203" s="34"/>
      <c r="X203" s="34"/>
      <c r="Y203" s="239"/>
      <c r="Z203" s="21"/>
      <c r="AA203" s="21"/>
      <c r="AB203" s="22"/>
      <c r="AC203" s="23">
        <f>F203/E202</f>
        <v>0.92622950819672134</v>
      </c>
      <c r="AD203" s="35">
        <v>127</v>
      </c>
      <c r="AE203" s="36">
        <f t="shared" si="107"/>
        <v>0.91366906474820142</v>
      </c>
      <c r="AF203" s="1">
        <f t="shared" si="108"/>
        <v>8.633093525179858E-2</v>
      </c>
      <c r="AG203" s="2"/>
      <c r="AH203" s="2"/>
      <c r="AI203" s="2"/>
      <c r="AJ203" s="2"/>
    </row>
    <row r="204" spans="1:36" ht="13.5" customHeight="1" x14ac:dyDescent="0.2">
      <c r="A204" s="46" t="s">
        <v>28</v>
      </c>
      <c r="B204" s="2"/>
      <c r="C204" s="2"/>
      <c r="D204" s="2"/>
      <c r="E204" s="2"/>
      <c r="F204" s="2"/>
      <c r="G204" s="2">
        <v>113</v>
      </c>
      <c r="H204" s="2"/>
      <c r="I204" s="2"/>
      <c r="J204" s="45"/>
      <c r="Z204" s="1"/>
      <c r="AA204" s="1"/>
      <c r="AB204" s="2"/>
      <c r="AC204" s="1">
        <f>G204/F203</f>
        <v>1</v>
      </c>
      <c r="AD204" s="35">
        <v>127</v>
      </c>
      <c r="AE204" s="36">
        <f t="shared" si="107"/>
        <v>1</v>
      </c>
      <c r="AF204" s="1">
        <f t="shared" si="108"/>
        <v>0</v>
      </c>
      <c r="AG204" s="2"/>
      <c r="AH204" s="2"/>
      <c r="AI204" s="2"/>
      <c r="AJ204" s="2"/>
    </row>
    <row r="205" spans="1:36" ht="13.5" customHeight="1" x14ac:dyDescent="0.2">
      <c r="A205" s="46" t="s">
        <v>29</v>
      </c>
      <c r="B205" s="2"/>
      <c r="C205" s="2"/>
      <c r="D205" s="2"/>
      <c r="E205" s="2"/>
      <c r="F205" s="2"/>
      <c r="G205" s="2"/>
      <c r="H205" s="2">
        <v>106</v>
      </c>
      <c r="I205" s="2"/>
      <c r="J205" s="45"/>
      <c r="K205" s="25"/>
      <c r="L205" s="22"/>
      <c r="M205" s="22">
        <v>1</v>
      </c>
      <c r="N205" s="22"/>
      <c r="O205" s="22"/>
      <c r="P205" s="22"/>
      <c r="Q205" s="22">
        <v>9</v>
      </c>
      <c r="R205" s="22"/>
      <c r="S205" s="22">
        <f>M205+Q205</f>
        <v>10</v>
      </c>
      <c r="T205" s="22">
        <f>(L205+N205+P205+R205)</f>
        <v>0</v>
      </c>
      <c r="U205" s="22"/>
      <c r="V205" s="34"/>
      <c r="W205" s="34"/>
      <c r="X205" s="34"/>
      <c r="Y205" s="239">
        <v>100</v>
      </c>
      <c r="Z205" s="1"/>
      <c r="AA205" s="1"/>
      <c r="AB205" s="2"/>
      <c r="AC205" s="1">
        <f>H205/G204</f>
        <v>0.93805309734513276</v>
      </c>
      <c r="AD205" s="35">
        <v>122</v>
      </c>
      <c r="AE205" s="36">
        <f t="shared" si="107"/>
        <v>0.96062992125984248</v>
      </c>
      <c r="AF205" s="1">
        <f t="shared" si="108"/>
        <v>3.9370078740157521E-2</v>
      </c>
      <c r="AG205" s="2"/>
      <c r="AH205" s="2"/>
      <c r="AI205" s="2"/>
      <c r="AJ205" s="2"/>
    </row>
    <row r="206" spans="1:36" ht="15" customHeight="1" x14ac:dyDescent="0.25">
      <c r="A206" s="46" t="s">
        <v>30</v>
      </c>
      <c r="B206" s="2"/>
      <c r="C206" s="2"/>
      <c r="D206" s="2"/>
      <c r="E206" s="2"/>
      <c r="F206" s="2"/>
      <c r="G206" s="2"/>
      <c r="H206" s="2"/>
      <c r="I206" s="47"/>
      <c r="J206" s="45"/>
      <c r="K206" s="25"/>
      <c r="L206" s="22"/>
      <c r="M206" s="22">
        <v>30</v>
      </c>
      <c r="N206" s="22">
        <v>12</v>
      </c>
      <c r="O206" s="22">
        <v>27</v>
      </c>
      <c r="P206" s="22">
        <v>3</v>
      </c>
      <c r="Q206" s="22">
        <v>48</v>
      </c>
      <c r="R206" s="22">
        <v>23</v>
      </c>
      <c r="S206" s="43">
        <f t="shared" ref="S206:T206" si="109">K206+M206+O206+Q206</f>
        <v>105</v>
      </c>
      <c r="T206" s="43">
        <f t="shared" si="109"/>
        <v>38</v>
      </c>
      <c r="U206" s="22"/>
      <c r="V206" s="34"/>
      <c r="W206" s="34"/>
      <c r="X206" s="34"/>
      <c r="Y206" s="239">
        <v>3</v>
      </c>
      <c r="Z206" s="1"/>
      <c r="AA206" s="1"/>
      <c r="AB206" s="2"/>
      <c r="AC206" s="1">
        <f>I206/H205</f>
        <v>0</v>
      </c>
      <c r="AD206" s="35">
        <v>122</v>
      </c>
      <c r="AE206" s="36">
        <f t="shared" si="107"/>
        <v>1</v>
      </c>
      <c r="AF206" s="1">
        <f t="shared" si="108"/>
        <v>0</v>
      </c>
      <c r="AG206" s="2"/>
      <c r="AH206" s="2"/>
      <c r="AI206" s="2"/>
      <c r="AJ206" s="2"/>
    </row>
    <row r="207" spans="1:36" ht="15" customHeight="1" x14ac:dyDescent="0.25">
      <c r="A207" s="46" t="s">
        <v>31</v>
      </c>
      <c r="B207" s="2"/>
      <c r="C207" s="2"/>
      <c r="D207" s="2"/>
      <c r="E207" s="2"/>
      <c r="F207" s="2"/>
      <c r="G207" s="2"/>
      <c r="H207" s="2"/>
      <c r="I207" s="2">
        <v>21</v>
      </c>
      <c r="J207" s="47"/>
      <c r="K207" s="76"/>
      <c r="L207" s="26"/>
      <c r="M207" s="76"/>
      <c r="N207" s="26">
        <v>30</v>
      </c>
      <c r="O207" s="76">
        <v>13</v>
      </c>
      <c r="P207" s="26">
        <v>29</v>
      </c>
      <c r="Q207" s="76">
        <v>3</v>
      </c>
      <c r="R207" s="26">
        <v>49</v>
      </c>
      <c r="S207" s="43">
        <f t="shared" ref="S207:T207" si="110">K207+M207+O207+Q207</f>
        <v>16</v>
      </c>
      <c r="T207" s="43">
        <f t="shared" si="110"/>
        <v>108</v>
      </c>
      <c r="U207" s="22"/>
      <c r="V207" s="34">
        <v>29</v>
      </c>
      <c r="W207" s="34">
        <v>26</v>
      </c>
      <c r="X207" s="34">
        <v>48</v>
      </c>
      <c r="Y207" s="239">
        <v>105</v>
      </c>
      <c r="Z207" s="1"/>
      <c r="AA207" s="1"/>
      <c r="AB207" s="2"/>
      <c r="AC207" s="1" t="e">
        <f>IF(S206=0,"",S206/I206)</f>
        <v>#DIV/0!</v>
      </c>
      <c r="AD207" s="35">
        <v>122</v>
      </c>
      <c r="AE207" s="36">
        <f>IF(AD207=0,"",AD207/AD206)</f>
        <v>1</v>
      </c>
      <c r="AF207" s="1">
        <f>IF(AD207=0,"",100%-AE207)</f>
        <v>0</v>
      </c>
      <c r="AG207" s="2"/>
      <c r="AH207" s="2"/>
      <c r="AI207" s="2"/>
      <c r="AJ207" s="2"/>
    </row>
    <row r="208" spans="1:36" ht="15" customHeight="1" x14ac:dyDescent="0.25">
      <c r="A208" s="46" t="s">
        <v>50</v>
      </c>
      <c r="B208" s="2"/>
      <c r="C208" s="2"/>
      <c r="D208" s="2"/>
      <c r="E208" s="2"/>
      <c r="F208" s="2"/>
      <c r="G208" s="2"/>
      <c r="H208" s="2"/>
      <c r="I208" s="2">
        <v>8</v>
      </c>
      <c r="J208" s="47"/>
      <c r="K208" s="76"/>
      <c r="L208" s="34"/>
      <c r="M208" s="82">
        <v>1</v>
      </c>
      <c r="N208" s="34"/>
      <c r="O208" s="82">
        <v>2</v>
      </c>
      <c r="P208" s="34">
        <v>11</v>
      </c>
      <c r="Q208" s="82">
        <v>1</v>
      </c>
      <c r="R208" s="34">
        <v>3</v>
      </c>
      <c r="S208" s="43">
        <f t="shared" ref="S208:T208" si="111">K208+M208+O208+Q208</f>
        <v>4</v>
      </c>
      <c r="T208" s="43">
        <f t="shared" si="111"/>
        <v>14</v>
      </c>
      <c r="U208" s="22"/>
      <c r="V208" s="34"/>
      <c r="W208" s="34">
        <v>11</v>
      </c>
      <c r="X208" s="34">
        <v>2</v>
      </c>
      <c r="Y208" s="239">
        <f t="shared" ref="Y208:Y210" si="112">SUM(V208:X208)</f>
        <v>13</v>
      </c>
      <c r="Z208" s="1"/>
      <c r="AA208" s="1"/>
      <c r="AB208" s="2"/>
      <c r="AC208" s="1"/>
      <c r="AD208" s="35">
        <v>18</v>
      </c>
      <c r="AG208" s="2"/>
      <c r="AH208" s="2"/>
      <c r="AI208" s="2"/>
      <c r="AJ208" s="2"/>
    </row>
    <row r="209" spans="1:36" ht="15" customHeight="1" x14ac:dyDescent="0.25">
      <c r="A209" s="46" t="s">
        <v>51</v>
      </c>
      <c r="B209" s="2"/>
      <c r="C209" s="2"/>
      <c r="D209" s="2"/>
      <c r="E209" s="2"/>
      <c r="F209" s="2"/>
      <c r="G209" s="2"/>
      <c r="H209" s="2"/>
      <c r="I209" s="2"/>
      <c r="J209" s="47"/>
      <c r="K209" s="76"/>
      <c r="L209" s="34"/>
      <c r="M209" s="82"/>
      <c r="N209" s="34">
        <v>2</v>
      </c>
      <c r="O209" s="82"/>
      <c r="P209" s="34">
        <v>2</v>
      </c>
      <c r="Q209" s="82">
        <v>1</v>
      </c>
      <c r="R209" s="34">
        <v>1</v>
      </c>
      <c r="S209" s="43">
        <f t="shared" ref="S209:T209" si="113">K209+M209+O209+Q209</f>
        <v>1</v>
      </c>
      <c r="T209" s="43">
        <f t="shared" si="113"/>
        <v>5</v>
      </c>
      <c r="U209" s="22"/>
      <c r="V209" s="34">
        <v>1</v>
      </c>
      <c r="W209" s="34">
        <v>2</v>
      </c>
      <c r="X209" s="34">
        <v>1</v>
      </c>
      <c r="Y209" s="239">
        <f t="shared" si="112"/>
        <v>4</v>
      </c>
      <c r="Z209" s="1"/>
      <c r="AA209" s="1"/>
      <c r="AB209" s="2"/>
      <c r="AC209" s="1"/>
      <c r="AD209" s="35">
        <v>17</v>
      </c>
      <c r="AG209" s="2"/>
      <c r="AH209" s="2"/>
      <c r="AI209" s="2"/>
      <c r="AJ209" s="2"/>
    </row>
    <row r="210" spans="1:36" ht="15" customHeight="1" x14ac:dyDescent="0.25">
      <c r="A210" s="46" t="s">
        <v>52</v>
      </c>
      <c r="B210" s="2"/>
      <c r="C210" s="2"/>
      <c r="D210" s="2"/>
      <c r="E210" s="2"/>
      <c r="F210" s="2"/>
      <c r="G210" s="2"/>
      <c r="H210" s="2"/>
      <c r="I210" s="2"/>
      <c r="J210" s="47"/>
      <c r="K210" s="76"/>
      <c r="L210" s="34"/>
      <c r="M210" s="82"/>
      <c r="N210" s="34">
        <v>1</v>
      </c>
      <c r="O210" s="82"/>
      <c r="P210" s="34"/>
      <c r="Q210" s="82">
        <v>1</v>
      </c>
      <c r="R210" s="34"/>
      <c r="S210" s="43">
        <f t="shared" ref="S210:T210" si="114">K210+M210+O210+Q210</f>
        <v>1</v>
      </c>
      <c r="T210" s="43">
        <f t="shared" si="114"/>
        <v>1</v>
      </c>
      <c r="U210" s="22"/>
      <c r="V210" s="34">
        <v>1</v>
      </c>
      <c r="W210" s="34"/>
      <c r="X210" s="34">
        <v>1</v>
      </c>
      <c r="Y210" s="239">
        <f t="shared" si="112"/>
        <v>2</v>
      </c>
      <c r="Z210" s="1"/>
      <c r="AA210" s="1"/>
      <c r="AB210" s="2"/>
      <c r="AC210" s="1"/>
      <c r="AD210" s="35">
        <v>5</v>
      </c>
      <c r="AG210" s="2"/>
      <c r="AH210" s="2"/>
      <c r="AI210" s="2"/>
      <c r="AJ210" s="2"/>
    </row>
    <row r="211" spans="1:36" ht="15" customHeight="1" x14ac:dyDescent="0.25">
      <c r="A211" s="46" t="s">
        <v>53</v>
      </c>
      <c r="B211" s="2"/>
      <c r="C211" s="2"/>
      <c r="D211" s="2"/>
      <c r="E211" s="2"/>
      <c r="F211" s="2"/>
      <c r="G211" s="2"/>
      <c r="H211" s="2"/>
      <c r="I211" s="47"/>
      <c r="J211" s="45"/>
      <c r="K211" s="76"/>
      <c r="L211" s="34"/>
      <c r="M211" s="82"/>
      <c r="N211" s="34"/>
      <c r="O211" s="82"/>
      <c r="P211" s="34"/>
      <c r="Q211" s="82"/>
      <c r="R211" s="34"/>
      <c r="S211" s="73"/>
      <c r="T211" s="73"/>
      <c r="U211" s="22"/>
      <c r="V211" s="34"/>
      <c r="W211" s="34"/>
      <c r="X211" s="34"/>
      <c r="Y211" s="239"/>
      <c r="Z211" s="1"/>
      <c r="AA211" s="1"/>
      <c r="AB211" s="2"/>
      <c r="AC211" s="1"/>
      <c r="AD211" s="35"/>
      <c r="AG211" s="2"/>
      <c r="AH211" s="2"/>
      <c r="AI211" s="2"/>
      <c r="AJ211" s="2"/>
    </row>
    <row r="212" spans="1:36" ht="13.5" customHeight="1" x14ac:dyDescent="0.2">
      <c r="A212" s="46" t="s">
        <v>54</v>
      </c>
      <c r="B212" s="2"/>
      <c r="C212" s="2"/>
      <c r="D212" s="2"/>
      <c r="E212" s="2"/>
      <c r="F212" s="2"/>
      <c r="G212" s="2"/>
      <c r="H212" s="2"/>
      <c r="I212" s="2"/>
      <c r="J212" s="45"/>
      <c r="Z212" s="1"/>
      <c r="AA212" s="1"/>
      <c r="AB212" s="2"/>
      <c r="AC212" s="1"/>
      <c r="AD212" s="35"/>
      <c r="AG212" s="2"/>
      <c r="AH212" s="2"/>
      <c r="AI212" s="2"/>
      <c r="AJ212" s="2"/>
    </row>
    <row r="213" spans="1:36" ht="13.5" customHeight="1" x14ac:dyDescent="0.2">
      <c r="J213" s="2"/>
      <c r="K213" s="25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34"/>
      <c r="W213" s="34"/>
      <c r="X213" s="34"/>
      <c r="Y213" s="248">
        <f>SUM(Y207:Y210)</f>
        <v>124</v>
      </c>
      <c r="Z213" s="1">
        <f>Y207/B199</f>
        <v>0.625</v>
      </c>
      <c r="AA213" s="1">
        <f>Y213/B199</f>
        <v>0.73809523809523814</v>
      </c>
      <c r="AB213" s="1">
        <f>AA213-Z213</f>
        <v>0.11309523809523814</v>
      </c>
      <c r="AC213" s="1"/>
      <c r="AG213" s="2"/>
      <c r="AH213" s="2"/>
      <c r="AI213" s="2"/>
      <c r="AJ213" s="2"/>
    </row>
    <row r="214" spans="1:36" ht="13.5" customHeight="1" x14ac:dyDescent="0.2"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45"/>
      <c r="W214" s="45"/>
      <c r="X214" s="45"/>
      <c r="Y214" s="249"/>
      <c r="Z214" s="1"/>
      <c r="AA214" s="1"/>
      <c r="AB214" s="1"/>
      <c r="AC214" s="1"/>
      <c r="AG214" s="2"/>
      <c r="AH214" s="2"/>
      <c r="AI214" s="2"/>
      <c r="AJ214" s="2"/>
    </row>
    <row r="215" spans="1:36" ht="13.5" customHeight="1" x14ac:dyDescent="0.3">
      <c r="A215" s="233" t="s">
        <v>65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45"/>
      <c r="Z215" s="1"/>
      <c r="AA215" s="1"/>
      <c r="AC215" s="1"/>
      <c r="AG215" s="2"/>
      <c r="AH215" s="2"/>
      <c r="AI215" s="2"/>
      <c r="AJ215" s="2"/>
    </row>
    <row r="216" spans="1:36" ht="33" customHeight="1" x14ac:dyDescent="0.2">
      <c r="B216" s="358" t="s">
        <v>3</v>
      </c>
      <c r="C216" s="359"/>
      <c r="D216" s="359"/>
      <c r="E216" s="359"/>
      <c r="F216" s="359"/>
      <c r="G216" s="359"/>
      <c r="H216" s="359"/>
      <c r="I216" s="359"/>
      <c r="K216" s="62" t="s">
        <v>9</v>
      </c>
      <c r="L216" s="62"/>
      <c r="M216" s="62" t="s">
        <v>5</v>
      </c>
      <c r="N216" s="62"/>
      <c r="O216" s="62" t="s">
        <v>6</v>
      </c>
      <c r="P216" s="62"/>
      <c r="Q216" s="63" t="s">
        <v>7</v>
      </c>
      <c r="R216" s="63"/>
      <c r="S216" s="360" t="s">
        <v>8</v>
      </c>
      <c r="T216" s="352"/>
      <c r="U216" s="7" t="s">
        <v>9</v>
      </c>
      <c r="V216" s="7" t="s">
        <v>5</v>
      </c>
      <c r="W216" s="7" t="s">
        <v>6</v>
      </c>
      <c r="X216" s="9" t="s">
        <v>7</v>
      </c>
      <c r="Y216" s="237" t="s">
        <v>10</v>
      </c>
      <c r="Z216" s="10" t="s">
        <v>11</v>
      </c>
      <c r="AA216" s="10" t="s">
        <v>12</v>
      </c>
      <c r="AB216" s="11" t="s">
        <v>13</v>
      </c>
      <c r="AC216" s="10" t="s">
        <v>14</v>
      </c>
      <c r="AD216" s="12" t="s">
        <v>15</v>
      </c>
      <c r="AE216" s="12" t="s">
        <v>16</v>
      </c>
      <c r="AF216" s="13" t="s">
        <v>17</v>
      </c>
      <c r="AG216" s="2"/>
      <c r="AH216" s="2"/>
      <c r="AI216" s="2"/>
      <c r="AJ216" s="2"/>
    </row>
    <row r="217" spans="1:36" ht="13.5" customHeight="1" x14ac:dyDescent="0.2">
      <c r="A217" s="230" t="s">
        <v>18</v>
      </c>
      <c r="B217" s="16">
        <v>1</v>
      </c>
      <c r="C217" s="16">
        <v>2</v>
      </c>
      <c r="D217" s="16">
        <v>3</v>
      </c>
      <c r="E217" s="16">
        <v>4</v>
      </c>
      <c r="F217" s="16">
        <v>5</v>
      </c>
      <c r="G217" s="16">
        <v>6</v>
      </c>
      <c r="H217" s="16">
        <v>7</v>
      </c>
      <c r="I217" s="16"/>
      <c r="J217" s="17" t="s">
        <v>19</v>
      </c>
      <c r="K217" s="74">
        <v>9</v>
      </c>
      <c r="L217" s="75">
        <v>10</v>
      </c>
      <c r="M217" s="75">
        <v>9</v>
      </c>
      <c r="N217" s="75">
        <v>10</v>
      </c>
      <c r="O217" s="75">
        <v>9</v>
      </c>
      <c r="P217" s="75">
        <v>10</v>
      </c>
      <c r="Q217" s="75">
        <v>9</v>
      </c>
      <c r="R217" s="3">
        <v>10</v>
      </c>
      <c r="S217" s="75">
        <v>9</v>
      </c>
      <c r="T217" s="3">
        <v>10</v>
      </c>
      <c r="U217" s="74">
        <v>9</v>
      </c>
      <c r="V217" s="19">
        <v>9</v>
      </c>
      <c r="W217" s="19">
        <v>9</v>
      </c>
      <c r="X217" s="19">
        <v>9</v>
      </c>
      <c r="Y217" s="138">
        <v>10</v>
      </c>
      <c r="Z217" s="21"/>
      <c r="AA217" s="21"/>
      <c r="AB217" s="22"/>
      <c r="AC217" s="23"/>
      <c r="AD217" s="24"/>
      <c r="AE217" s="24"/>
      <c r="AF217" s="1"/>
      <c r="AG217" s="2"/>
      <c r="AH217" s="2"/>
      <c r="AI217" s="2"/>
      <c r="AJ217" s="2"/>
    </row>
    <row r="218" spans="1:36" ht="13.5" customHeight="1" x14ac:dyDescent="0.2">
      <c r="A218" s="40" t="s">
        <v>24</v>
      </c>
      <c r="B218" s="25">
        <v>50</v>
      </c>
      <c r="C218" s="25"/>
      <c r="D218" s="25"/>
      <c r="E218" s="25"/>
      <c r="F218" s="25"/>
      <c r="G218" s="25"/>
      <c r="H218" s="25"/>
      <c r="I218" s="25"/>
      <c r="J218" s="26"/>
      <c r="K218" s="366"/>
      <c r="L218" s="367"/>
      <c r="M218" s="367"/>
      <c r="N218" s="367"/>
      <c r="O218" s="367"/>
      <c r="P218" s="367"/>
      <c r="Q218" s="367"/>
      <c r="R218" s="4"/>
      <c r="S218" s="4"/>
      <c r="T218" s="4"/>
      <c r="U218" s="3"/>
      <c r="V218" s="20"/>
      <c r="W218" s="20"/>
      <c r="X218" s="20"/>
      <c r="Y218" s="138"/>
      <c r="Z218" s="21"/>
      <c r="AA218" s="21"/>
      <c r="AB218" s="22"/>
      <c r="AC218" s="23"/>
      <c r="AD218" s="29">
        <f>B218</f>
        <v>50</v>
      </c>
      <c r="AE218" s="24"/>
      <c r="AF218" s="1"/>
      <c r="AG218" s="2"/>
      <c r="AH218" s="2"/>
      <c r="AI218" s="2"/>
      <c r="AJ218" s="2"/>
    </row>
    <row r="219" spans="1:36" ht="13.5" customHeight="1" x14ac:dyDescent="0.2">
      <c r="A219" s="40" t="s">
        <v>25</v>
      </c>
      <c r="B219" s="25"/>
      <c r="C219" s="25">
        <v>43</v>
      </c>
      <c r="D219" s="25"/>
      <c r="E219" s="25"/>
      <c r="F219" s="25"/>
      <c r="G219" s="25"/>
      <c r="H219" s="25"/>
      <c r="I219" s="25"/>
      <c r="J219" s="26"/>
      <c r="K219" s="25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34"/>
      <c r="W219" s="34"/>
      <c r="X219" s="34"/>
      <c r="Y219" s="239"/>
      <c r="Z219" s="21"/>
      <c r="AA219" s="21"/>
      <c r="AB219" s="22"/>
      <c r="AC219" s="23">
        <f>C219/B218</f>
        <v>0.86</v>
      </c>
      <c r="AD219" s="35">
        <v>46</v>
      </c>
      <c r="AE219" s="36">
        <f t="shared" ref="AE219:AE225" si="115">AD219/AD218</f>
        <v>0.92</v>
      </c>
      <c r="AF219" s="1">
        <f t="shared" ref="AF219:AF225" si="116">100%-AE219</f>
        <v>7.999999999999996E-2</v>
      </c>
      <c r="AG219" s="2"/>
      <c r="AH219" s="2"/>
      <c r="AI219" s="2"/>
      <c r="AJ219" s="2"/>
    </row>
    <row r="220" spans="1:36" ht="13.5" customHeight="1" x14ac:dyDescent="0.2">
      <c r="A220" s="40" t="s">
        <v>26</v>
      </c>
      <c r="B220" s="25"/>
      <c r="C220" s="25"/>
      <c r="D220" s="25">
        <v>29</v>
      </c>
      <c r="E220" s="25"/>
      <c r="F220" s="25"/>
      <c r="G220" s="25"/>
      <c r="H220" s="25"/>
      <c r="I220" s="25"/>
      <c r="J220" s="26"/>
      <c r="K220" s="25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34"/>
      <c r="W220" s="34"/>
      <c r="X220" s="34"/>
      <c r="Y220" s="239"/>
      <c r="Z220" s="21"/>
      <c r="AA220" s="21"/>
      <c r="AB220" s="22"/>
      <c r="AC220" s="23">
        <f>D220/C219</f>
        <v>0.67441860465116277</v>
      </c>
      <c r="AD220" s="35">
        <v>36</v>
      </c>
      <c r="AE220" s="36">
        <f t="shared" si="115"/>
        <v>0.78260869565217395</v>
      </c>
      <c r="AF220" s="1">
        <f t="shared" si="116"/>
        <v>0.21739130434782605</v>
      </c>
      <c r="AG220" s="2"/>
      <c r="AH220" s="2"/>
      <c r="AI220" s="2"/>
      <c r="AJ220" s="2"/>
    </row>
    <row r="221" spans="1:36" ht="13.5" customHeight="1" x14ac:dyDescent="0.2">
      <c r="A221" s="40" t="s">
        <v>27</v>
      </c>
      <c r="B221" s="25"/>
      <c r="C221" s="25"/>
      <c r="D221" s="25"/>
      <c r="E221" s="25">
        <v>25</v>
      </c>
      <c r="F221" s="25"/>
      <c r="G221" s="25"/>
      <c r="H221" s="25"/>
      <c r="I221" s="25"/>
      <c r="J221" s="26"/>
      <c r="K221" s="25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34"/>
      <c r="W221" s="34"/>
      <c r="X221" s="34"/>
      <c r="Y221" s="239"/>
      <c r="Z221" s="21"/>
      <c r="AA221" s="21"/>
      <c r="AB221" s="22"/>
      <c r="AC221" s="23">
        <f>E221/D220</f>
        <v>0.86206896551724133</v>
      </c>
      <c r="AD221" s="35">
        <v>28</v>
      </c>
      <c r="AE221" s="36">
        <f t="shared" si="115"/>
        <v>0.77777777777777779</v>
      </c>
      <c r="AF221" s="1">
        <f t="shared" si="116"/>
        <v>0.22222222222222221</v>
      </c>
      <c r="AG221" s="2"/>
      <c r="AH221" s="2"/>
      <c r="AI221" s="2"/>
      <c r="AJ221" s="2"/>
    </row>
    <row r="222" spans="1:36" ht="13.5" customHeight="1" x14ac:dyDescent="0.2">
      <c r="A222" s="46" t="s">
        <v>28</v>
      </c>
      <c r="B222" s="2"/>
      <c r="C222" s="2"/>
      <c r="D222" s="2"/>
      <c r="E222" s="2"/>
      <c r="F222" s="2">
        <v>25</v>
      </c>
      <c r="G222" s="2"/>
      <c r="H222" s="2"/>
      <c r="I222" s="2"/>
      <c r="J222" s="45"/>
      <c r="K222" s="25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34"/>
      <c r="W222" s="34"/>
      <c r="X222" s="34"/>
      <c r="Y222" s="239"/>
      <c r="Z222" s="1"/>
      <c r="AA222" s="1"/>
      <c r="AB222" s="2"/>
      <c r="AC222" s="1">
        <f>F222/E221</f>
        <v>1</v>
      </c>
      <c r="AD222" s="35">
        <v>28</v>
      </c>
      <c r="AE222" s="36">
        <f t="shared" si="115"/>
        <v>1</v>
      </c>
      <c r="AF222" s="1">
        <f t="shared" si="116"/>
        <v>0</v>
      </c>
      <c r="AG222" s="2"/>
      <c r="AH222" s="2"/>
      <c r="AI222" s="2"/>
      <c r="AJ222" s="2"/>
    </row>
    <row r="223" spans="1:36" ht="13.5" customHeight="1" x14ac:dyDescent="0.2">
      <c r="A223" s="46" t="s">
        <v>29</v>
      </c>
      <c r="B223" s="2"/>
      <c r="C223" s="2"/>
      <c r="D223" s="2"/>
      <c r="E223" s="2"/>
      <c r="F223" s="2"/>
      <c r="G223" s="2">
        <v>25</v>
      </c>
      <c r="H223" s="2"/>
      <c r="I223" s="2"/>
      <c r="J223" s="45"/>
      <c r="K223" s="25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34"/>
      <c r="W223" s="34"/>
      <c r="X223" s="34"/>
      <c r="Y223" s="239"/>
      <c r="Z223" s="1"/>
      <c r="AA223" s="1"/>
      <c r="AB223" s="2"/>
      <c r="AC223" s="1">
        <f>G223/F222</f>
        <v>1</v>
      </c>
      <c r="AD223" s="35">
        <v>28</v>
      </c>
      <c r="AE223" s="36">
        <f t="shared" si="115"/>
        <v>1</v>
      </c>
      <c r="AF223" s="1">
        <f t="shared" si="116"/>
        <v>0</v>
      </c>
      <c r="AG223" s="2"/>
      <c r="AH223" s="2"/>
      <c r="AI223" s="2"/>
      <c r="AJ223" s="2"/>
    </row>
    <row r="224" spans="1:36" ht="13.5" customHeight="1" x14ac:dyDescent="0.2">
      <c r="A224" s="46" t="s">
        <v>30</v>
      </c>
      <c r="B224" s="2"/>
      <c r="C224" s="2"/>
      <c r="D224" s="2"/>
      <c r="E224" s="2"/>
      <c r="F224" s="2"/>
      <c r="G224" s="2"/>
      <c r="H224" s="2">
        <v>25</v>
      </c>
      <c r="I224" s="2"/>
      <c r="J224" s="45"/>
      <c r="K224" s="25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34"/>
      <c r="W224" s="34"/>
      <c r="X224" s="34"/>
      <c r="Y224" s="239"/>
      <c r="Z224" s="1"/>
      <c r="AA224" s="1"/>
      <c r="AB224" s="2"/>
      <c r="AC224" s="1">
        <f>H224/G223</f>
        <v>1</v>
      </c>
      <c r="AD224" s="35">
        <v>28</v>
      </c>
      <c r="AE224" s="36">
        <f t="shared" si="115"/>
        <v>1</v>
      </c>
      <c r="AF224" s="1">
        <f t="shared" si="116"/>
        <v>0</v>
      </c>
      <c r="AG224" s="2"/>
      <c r="AH224" s="2"/>
      <c r="AI224" s="2"/>
      <c r="AJ224" s="2"/>
    </row>
    <row r="225" spans="1:36" ht="15" customHeight="1" x14ac:dyDescent="0.25">
      <c r="A225" s="46" t="s">
        <v>31</v>
      </c>
      <c r="B225" s="2"/>
      <c r="C225" s="2"/>
      <c r="D225" s="2"/>
      <c r="E225" s="2"/>
      <c r="F225" s="2"/>
      <c r="G225" s="2"/>
      <c r="H225" s="2"/>
      <c r="I225" s="47"/>
      <c r="J225" s="45"/>
      <c r="K225" s="76"/>
      <c r="L225" s="26"/>
      <c r="M225" s="76"/>
      <c r="N225" s="26"/>
      <c r="O225" s="76">
        <v>12</v>
      </c>
      <c r="P225" s="26">
        <v>1</v>
      </c>
      <c r="Q225" s="76">
        <v>12</v>
      </c>
      <c r="R225" s="26">
        <v>5</v>
      </c>
      <c r="S225" s="43">
        <f t="shared" ref="S225:T225" si="117">K225+M225+O225+Q225</f>
        <v>24</v>
      </c>
      <c r="T225" s="43">
        <f t="shared" si="117"/>
        <v>6</v>
      </c>
      <c r="U225" s="22"/>
      <c r="V225" s="34"/>
      <c r="W225" s="34"/>
      <c r="X225" s="34"/>
      <c r="Y225" s="239"/>
      <c r="Z225" s="1"/>
      <c r="AA225" s="1"/>
      <c r="AB225" s="2"/>
      <c r="AC225" s="1">
        <f>I225/H224</f>
        <v>0</v>
      </c>
      <c r="AD225" s="35">
        <v>28</v>
      </c>
      <c r="AE225" s="36">
        <f t="shared" si="115"/>
        <v>1</v>
      </c>
      <c r="AF225" s="1">
        <f t="shared" si="116"/>
        <v>0</v>
      </c>
      <c r="AG225" s="2"/>
      <c r="AH225" s="2"/>
      <c r="AI225" s="2"/>
      <c r="AJ225" s="2"/>
    </row>
    <row r="226" spans="1:36" ht="15" customHeight="1" x14ac:dyDescent="0.25">
      <c r="A226" s="46" t="s">
        <v>50</v>
      </c>
      <c r="B226" s="2"/>
      <c r="C226" s="2"/>
      <c r="D226" s="2"/>
      <c r="E226" s="2"/>
      <c r="F226" s="2"/>
      <c r="G226" s="2"/>
      <c r="H226" s="2"/>
      <c r="I226" s="2">
        <v>7</v>
      </c>
      <c r="J226" s="47"/>
      <c r="K226" s="76"/>
      <c r="L226" s="34"/>
      <c r="M226" s="82">
        <v>2</v>
      </c>
      <c r="N226" s="34"/>
      <c r="O226" s="82">
        <v>2</v>
      </c>
      <c r="P226" s="34">
        <v>12</v>
      </c>
      <c r="Q226" s="82">
        <v>1</v>
      </c>
      <c r="R226" s="34">
        <v>12</v>
      </c>
      <c r="S226" s="43">
        <f t="shared" ref="S226:T226" si="118">K226+M226+O226+Q226</f>
        <v>5</v>
      </c>
      <c r="T226" s="43">
        <f t="shared" si="118"/>
        <v>24</v>
      </c>
      <c r="U226" s="22"/>
      <c r="V226" s="34"/>
      <c r="W226" s="34">
        <v>12</v>
      </c>
      <c r="X226" s="34">
        <v>12</v>
      </c>
      <c r="Y226" s="239">
        <f t="shared" ref="Y226:Y227" si="119">SUM(V226:X226)</f>
        <v>24</v>
      </c>
      <c r="Z226" s="1"/>
      <c r="AA226" s="1"/>
      <c r="AB226" s="2"/>
      <c r="AC226" s="1" t="e">
        <f>IF(S225=0,"",S225/I225)</f>
        <v>#DIV/0!</v>
      </c>
      <c r="AD226" s="35">
        <v>28</v>
      </c>
      <c r="AE226" s="36">
        <f>IF(AD226=0,"",AD226/AD225)</f>
        <v>1</v>
      </c>
      <c r="AF226" s="1">
        <f>IF(AD226=0,"",100%-AE226)</f>
        <v>0</v>
      </c>
      <c r="AG226" s="2"/>
      <c r="AH226" s="2"/>
      <c r="AI226" s="2"/>
      <c r="AJ226" s="2"/>
    </row>
    <row r="227" spans="1:36" ht="15" customHeight="1" x14ac:dyDescent="0.25">
      <c r="A227" s="46" t="s">
        <v>51</v>
      </c>
      <c r="B227" s="2"/>
      <c r="C227" s="2"/>
      <c r="D227" s="2"/>
      <c r="E227" s="2"/>
      <c r="F227" s="2"/>
      <c r="G227" s="2"/>
      <c r="H227" s="2"/>
      <c r="I227" s="2"/>
      <c r="J227" s="47"/>
      <c r="K227" s="54"/>
      <c r="L227" s="45"/>
      <c r="M227" s="54"/>
      <c r="N227" s="45">
        <v>2</v>
      </c>
      <c r="O227" s="54"/>
      <c r="P227" s="45">
        <v>2</v>
      </c>
      <c r="Q227" s="54"/>
      <c r="R227" s="45">
        <v>1</v>
      </c>
      <c r="S227" s="43">
        <f t="shared" ref="S227:T227" si="120">K227+M227+O227+Q227</f>
        <v>0</v>
      </c>
      <c r="T227" s="43">
        <f t="shared" si="120"/>
        <v>5</v>
      </c>
      <c r="U227" s="2"/>
      <c r="V227" s="45">
        <v>2</v>
      </c>
      <c r="W227" s="45">
        <v>2</v>
      </c>
      <c r="X227" s="45">
        <v>1</v>
      </c>
      <c r="Y227" s="239">
        <f t="shared" si="119"/>
        <v>5</v>
      </c>
      <c r="Z227" s="1"/>
      <c r="AA227" s="1"/>
      <c r="AB227" s="2"/>
      <c r="AC227" s="1"/>
      <c r="AD227" s="35">
        <v>29</v>
      </c>
      <c r="AG227" s="2"/>
      <c r="AH227" s="2"/>
      <c r="AI227" s="2"/>
      <c r="AJ227" s="2"/>
    </row>
    <row r="228" spans="1:36" ht="15" customHeight="1" x14ac:dyDescent="0.25">
      <c r="A228" s="46" t="s">
        <v>52</v>
      </c>
      <c r="B228" s="2"/>
      <c r="C228" s="2"/>
      <c r="D228" s="2"/>
      <c r="E228" s="2"/>
      <c r="F228" s="2"/>
      <c r="G228" s="2"/>
      <c r="H228" s="2"/>
      <c r="I228" s="2"/>
      <c r="J228" s="47"/>
      <c r="K228" s="54"/>
      <c r="L228" s="45"/>
      <c r="M228" s="54"/>
      <c r="N228" s="45"/>
      <c r="O228" s="54"/>
      <c r="P228" s="45"/>
      <c r="Q228" s="54"/>
      <c r="R228" s="45"/>
      <c r="S228" s="3"/>
      <c r="T228" s="3"/>
      <c r="U228" s="2"/>
      <c r="V228" s="45"/>
      <c r="W228" s="45"/>
      <c r="X228" s="45"/>
      <c r="Y228" s="239"/>
      <c r="Z228" s="1"/>
      <c r="AA228" s="1"/>
      <c r="AB228" s="2"/>
      <c r="AC228" s="1"/>
      <c r="AD228" s="35">
        <v>5</v>
      </c>
      <c r="AG228" s="2"/>
      <c r="AH228" s="2"/>
      <c r="AI228" s="2"/>
      <c r="AJ228" s="2"/>
    </row>
    <row r="229" spans="1:36" ht="13.5" customHeight="1" x14ac:dyDescent="0.2">
      <c r="A229" s="46" t="s">
        <v>54</v>
      </c>
      <c r="B229" s="2"/>
      <c r="C229" s="2"/>
      <c r="D229" s="2"/>
      <c r="E229" s="2"/>
      <c r="F229" s="2"/>
      <c r="G229" s="2"/>
      <c r="H229" s="2"/>
      <c r="I229" s="2"/>
      <c r="J229" s="45"/>
      <c r="Z229" s="1"/>
      <c r="AA229" s="1"/>
      <c r="AB229" s="2"/>
      <c r="AC229" s="1"/>
      <c r="AD229" s="35"/>
      <c r="AG229" s="2"/>
      <c r="AH229" s="2"/>
      <c r="AI229" s="2"/>
      <c r="AJ229" s="2"/>
    </row>
    <row r="230" spans="1:36" ht="13.5" customHeight="1" x14ac:dyDescent="0.2">
      <c r="J230" s="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250">
        <f>SUM(Y226:Y227)</f>
        <v>29</v>
      </c>
      <c r="Z230" s="1">
        <f>Y226/B218</f>
        <v>0.48</v>
      </c>
      <c r="AA230" s="1">
        <f>Y230/B218</f>
        <v>0.57999999999999996</v>
      </c>
      <c r="AB230" s="1">
        <f>AA230-Z230</f>
        <v>9.9999999999999978E-2</v>
      </c>
      <c r="AC230" s="1"/>
      <c r="AG230" s="2"/>
      <c r="AH230" s="2"/>
      <c r="AI230" s="2"/>
      <c r="AJ230" s="2"/>
    </row>
    <row r="231" spans="1:36" ht="13.5" customHeight="1" x14ac:dyDescent="0.3">
      <c r="A231" s="233" t="s">
        <v>66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45"/>
      <c r="Z231" s="1"/>
      <c r="AA231" s="1"/>
      <c r="AC231" s="1"/>
      <c r="AG231" s="2"/>
      <c r="AH231" s="2"/>
      <c r="AI231" s="2"/>
      <c r="AJ231" s="2"/>
    </row>
    <row r="232" spans="1:36" ht="33.75" customHeight="1" x14ac:dyDescent="0.2">
      <c r="B232" s="358" t="s">
        <v>3</v>
      </c>
      <c r="C232" s="359"/>
      <c r="D232" s="359"/>
      <c r="E232" s="359"/>
      <c r="F232" s="359"/>
      <c r="G232" s="359"/>
      <c r="H232" s="359"/>
      <c r="I232" s="359"/>
      <c r="K232" s="62" t="s">
        <v>9</v>
      </c>
      <c r="L232" s="62"/>
      <c r="M232" s="62" t="s">
        <v>5</v>
      </c>
      <c r="N232" s="62"/>
      <c r="O232" s="62" t="s">
        <v>6</v>
      </c>
      <c r="P232" s="62"/>
      <c r="Q232" s="63" t="s">
        <v>7</v>
      </c>
      <c r="R232" s="63"/>
      <c r="S232" s="360" t="s">
        <v>8</v>
      </c>
      <c r="T232" s="352"/>
      <c r="U232" s="7" t="s">
        <v>9</v>
      </c>
      <c r="V232" s="7" t="s">
        <v>5</v>
      </c>
      <c r="W232" s="7" t="s">
        <v>6</v>
      </c>
      <c r="X232" s="9" t="s">
        <v>7</v>
      </c>
      <c r="Y232" s="237" t="s">
        <v>10</v>
      </c>
      <c r="Z232" s="10" t="s">
        <v>11</v>
      </c>
      <c r="AA232" s="10" t="s">
        <v>12</v>
      </c>
      <c r="AB232" s="11" t="s">
        <v>13</v>
      </c>
      <c r="AC232" s="10" t="s">
        <v>14</v>
      </c>
      <c r="AD232" s="12" t="s">
        <v>15</v>
      </c>
      <c r="AE232" s="12" t="s">
        <v>16</v>
      </c>
      <c r="AF232" s="13" t="s">
        <v>17</v>
      </c>
      <c r="AG232" s="2"/>
      <c r="AH232" s="2"/>
      <c r="AI232" s="2"/>
      <c r="AJ232" s="2"/>
    </row>
    <row r="233" spans="1:36" ht="13.5" customHeight="1" x14ac:dyDescent="0.2">
      <c r="A233" s="230" t="s">
        <v>18</v>
      </c>
      <c r="B233" s="16">
        <v>1</v>
      </c>
      <c r="C233" s="16">
        <v>2</v>
      </c>
      <c r="D233" s="16">
        <v>3</v>
      </c>
      <c r="E233" s="16">
        <v>4</v>
      </c>
      <c r="F233" s="16">
        <v>5</v>
      </c>
      <c r="G233" s="16">
        <v>6</v>
      </c>
      <c r="H233" s="16">
        <v>7</v>
      </c>
      <c r="I233" s="16"/>
      <c r="J233" s="17" t="s">
        <v>19</v>
      </c>
      <c r="K233" s="74">
        <v>9</v>
      </c>
      <c r="L233" s="75">
        <v>10</v>
      </c>
      <c r="M233" s="75">
        <v>9</v>
      </c>
      <c r="N233" s="75">
        <v>10</v>
      </c>
      <c r="O233" s="75">
        <v>9</v>
      </c>
      <c r="P233" s="75">
        <v>10</v>
      </c>
      <c r="Q233" s="75">
        <v>9</v>
      </c>
      <c r="R233" s="3">
        <v>10</v>
      </c>
      <c r="S233" s="75">
        <v>9</v>
      </c>
      <c r="T233" s="3">
        <v>10</v>
      </c>
      <c r="U233" s="74">
        <v>9</v>
      </c>
      <c r="V233" s="19">
        <v>9</v>
      </c>
      <c r="W233" s="19">
        <v>9</v>
      </c>
      <c r="X233" s="19">
        <v>9</v>
      </c>
      <c r="Y233" s="138">
        <v>10</v>
      </c>
      <c r="Z233" s="21"/>
      <c r="AA233" s="21"/>
      <c r="AB233" s="22"/>
      <c r="AC233" s="23"/>
      <c r="AD233" s="24"/>
      <c r="AE233" s="24"/>
      <c r="AF233" s="1"/>
      <c r="AG233" s="2"/>
      <c r="AH233" s="2"/>
      <c r="AI233" s="2"/>
      <c r="AJ233" s="2"/>
    </row>
    <row r="234" spans="1:36" ht="13.5" customHeight="1" x14ac:dyDescent="0.2">
      <c r="A234" s="40" t="s">
        <v>25</v>
      </c>
      <c r="B234" s="25">
        <v>158</v>
      </c>
      <c r="C234" s="25"/>
      <c r="D234" s="25"/>
      <c r="E234" s="25"/>
      <c r="F234" s="25"/>
      <c r="G234" s="25"/>
      <c r="H234" s="25"/>
      <c r="I234" s="25"/>
      <c r="J234" s="26"/>
      <c r="K234" s="366"/>
      <c r="L234" s="367"/>
      <c r="M234" s="367"/>
      <c r="N234" s="367"/>
      <c r="O234" s="367"/>
      <c r="P234" s="367"/>
      <c r="Q234" s="367"/>
      <c r="R234" s="4"/>
      <c r="S234" s="4"/>
      <c r="T234" s="4"/>
      <c r="U234" s="3"/>
      <c r="V234" s="20"/>
      <c r="W234" s="20"/>
      <c r="X234" s="20"/>
      <c r="Y234" s="138"/>
      <c r="Z234" s="21"/>
      <c r="AA234" s="21"/>
      <c r="AB234" s="22"/>
      <c r="AC234" s="23"/>
      <c r="AD234" s="29">
        <f>B234</f>
        <v>158</v>
      </c>
      <c r="AE234" s="24"/>
      <c r="AF234" s="1"/>
      <c r="AG234" s="2"/>
      <c r="AH234" s="2"/>
      <c r="AI234" s="2"/>
      <c r="AJ234" s="2"/>
    </row>
    <row r="235" spans="1:36" ht="13.5" customHeight="1" x14ac:dyDescent="0.2">
      <c r="A235" s="40" t="s">
        <v>26</v>
      </c>
      <c r="B235" s="25"/>
      <c r="C235" s="25">
        <v>130</v>
      </c>
      <c r="D235" s="25"/>
      <c r="E235" s="25"/>
      <c r="F235" s="25"/>
      <c r="G235" s="25"/>
      <c r="H235" s="25"/>
      <c r="I235" s="25"/>
      <c r="J235" s="26"/>
      <c r="K235" s="57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34"/>
      <c r="W235" s="34"/>
      <c r="X235" s="34"/>
      <c r="Y235" s="239"/>
      <c r="Z235" s="21"/>
      <c r="AA235" s="21"/>
      <c r="AB235" s="22"/>
      <c r="AC235" s="23">
        <f>C235/B234</f>
        <v>0.82278481012658233</v>
      </c>
      <c r="AD235" s="35">
        <v>131</v>
      </c>
      <c r="AE235" s="36">
        <f t="shared" ref="AE235:AE241" si="121">AD235/AD234</f>
        <v>0.82911392405063289</v>
      </c>
      <c r="AF235" s="1">
        <f t="shared" ref="AF235:AF241" si="122">100%-AE235</f>
        <v>0.17088607594936711</v>
      </c>
      <c r="AG235" s="2"/>
      <c r="AH235" s="2"/>
      <c r="AI235" s="2"/>
      <c r="AJ235" s="2"/>
    </row>
    <row r="236" spans="1:36" ht="13.5" customHeight="1" x14ac:dyDescent="0.2">
      <c r="A236" s="40" t="s">
        <v>27</v>
      </c>
      <c r="B236" s="25"/>
      <c r="C236" s="25"/>
      <c r="D236" s="25">
        <v>115</v>
      </c>
      <c r="E236" s="25"/>
      <c r="F236" s="25"/>
      <c r="G236" s="25"/>
      <c r="H236" s="25"/>
      <c r="I236" s="25"/>
      <c r="J236" s="26"/>
      <c r="K236" s="57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34"/>
      <c r="W236" s="34"/>
      <c r="X236" s="34"/>
      <c r="Y236" s="239"/>
      <c r="Z236" s="21"/>
      <c r="AA236" s="21"/>
      <c r="AB236" s="22"/>
      <c r="AC236" s="23">
        <f>D236/C235</f>
        <v>0.88461538461538458</v>
      </c>
      <c r="AD236" s="35">
        <v>113</v>
      </c>
      <c r="AE236" s="36">
        <f t="shared" si="121"/>
        <v>0.86259541984732824</v>
      </c>
      <c r="AF236" s="1">
        <f t="shared" si="122"/>
        <v>0.13740458015267176</v>
      </c>
      <c r="AG236" s="2"/>
      <c r="AH236" s="2"/>
      <c r="AI236" s="2"/>
      <c r="AJ236" s="2"/>
    </row>
    <row r="237" spans="1:36" ht="13.5" customHeight="1" x14ac:dyDescent="0.2">
      <c r="A237" s="46" t="s">
        <v>28</v>
      </c>
      <c r="B237" s="2"/>
      <c r="C237" s="2"/>
      <c r="D237" s="2"/>
      <c r="E237" s="2">
        <v>110</v>
      </c>
      <c r="F237" s="2"/>
      <c r="G237" s="2"/>
      <c r="H237" s="2"/>
      <c r="I237" s="2"/>
      <c r="J237" s="45"/>
      <c r="K237" s="57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34"/>
      <c r="W237" s="34"/>
      <c r="X237" s="34"/>
      <c r="Y237" s="239"/>
      <c r="Z237" s="1"/>
      <c r="AA237" s="1"/>
      <c r="AB237" s="2"/>
      <c r="AC237" s="1">
        <f>E237/D236</f>
        <v>0.95652173913043481</v>
      </c>
      <c r="AD237" s="35">
        <v>111</v>
      </c>
      <c r="AE237" s="36">
        <f t="shared" si="121"/>
        <v>0.98230088495575218</v>
      </c>
      <c r="AF237" s="1">
        <f t="shared" si="122"/>
        <v>1.7699115044247815E-2</v>
      </c>
      <c r="AG237" s="2"/>
      <c r="AH237" s="2"/>
      <c r="AI237" s="2"/>
      <c r="AJ237" s="2"/>
    </row>
    <row r="238" spans="1:36" ht="13.5" customHeight="1" x14ac:dyDescent="0.2">
      <c r="A238" s="46" t="s">
        <v>29</v>
      </c>
      <c r="B238" s="2"/>
      <c r="C238" s="2"/>
      <c r="D238" s="2"/>
      <c r="E238" s="2"/>
      <c r="F238" s="2">
        <v>111</v>
      </c>
      <c r="G238" s="2"/>
      <c r="H238" s="2"/>
      <c r="I238" s="2"/>
      <c r="J238" s="45"/>
      <c r="K238" s="57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34"/>
      <c r="W238" s="34"/>
      <c r="X238" s="34"/>
      <c r="Y238" s="239"/>
      <c r="Z238" s="1"/>
      <c r="AA238" s="1"/>
      <c r="AB238" s="2"/>
      <c r="AC238" s="1">
        <f>F238/E237</f>
        <v>1.009090909090909</v>
      </c>
      <c r="AD238" s="35">
        <v>111</v>
      </c>
      <c r="AE238" s="36">
        <f t="shared" si="121"/>
        <v>1</v>
      </c>
      <c r="AF238" s="1">
        <f t="shared" si="122"/>
        <v>0</v>
      </c>
      <c r="AG238" s="2"/>
      <c r="AH238" s="2"/>
      <c r="AI238" s="2"/>
      <c r="AJ238" s="2"/>
    </row>
    <row r="239" spans="1:36" ht="13.5" customHeight="1" x14ac:dyDescent="0.2">
      <c r="A239" s="46" t="s">
        <v>30</v>
      </c>
      <c r="B239" s="2"/>
      <c r="C239" s="2"/>
      <c r="D239" s="2"/>
      <c r="E239" s="2"/>
      <c r="F239" s="2"/>
      <c r="G239" s="2">
        <v>106</v>
      </c>
      <c r="H239" s="2"/>
      <c r="I239" s="2"/>
      <c r="J239" s="83"/>
      <c r="K239" s="57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34"/>
      <c r="W239" s="34"/>
      <c r="X239" s="34"/>
      <c r="Y239" s="239"/>
      <c r="Z239" s="1"/>
      <c r="AA239" s="1"/>
      <c r="AB239" s="2"/>
      <c r="AC239" s="1">
        <f>G239/F238</f>
        <v>0.95495495495495497</v>
      </c>
      <c r="AD239" s="35">
        <v>106</v>
      </c>
      <c r="AE239" s="36">
        <f t="shared" si="121"/>
        <v>0.95495495495495497</v>
      </c>
      <c r="AF239" s="1">
        <f t="shared" si="122"/>
        <v>4.5045045045045029E-2</v>
      </c>
      <c r="AG239" s="2"/>
      <c r="AH239" s="2"/>
      <c r="AI239" s="2"/>
      <c r="AJ239" s="2"/>
    </row>
    <row r="240" spans="1:36" ht="13.5" customHeight="1" x14ac:dyDescent="0.2">
      <c r="A240" s="46" t="s">
        <v>31</v>
      </c>
      <c r="B240" s="2"/>
      <c r="C240" s="2"/>
      <c r="D240" s="2"/>
      <c r="E240" s="2"/>
      <c r="F240" s="2"/>
      <c r="G240" s="2"/>
      <c r="H240" s="2">
        <v>106</v>
      </c>
      <c r="I240" s="2"/>
      <c r="J240" s="45"/>
      <c r="K240" s="57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34"/>
      <c r="W240" s="34"/>
      <c r="X240" s="34"/>
      <c r="Y240" s="239"/>
      <c r="Z240" s="1"/>
      <c r="AA240" s="1"/>
      <c r="AB240" s="2"/>
      <c r="AC240" s="1">
        <f>H240/G239</f>
        <v>1</v>
      </c>
      <c r="AD240" s="35">
        <v>106</v>
      </c>
      <c r="AE240" s="36">
        <f t="shared" si="121"/>
        <v>1</v>
      </c>
      <c r="AF240" s="1">
        <f t="shared" si="122"/>
        <v>0</v>
      </c>
      <c r="AG240" s="2"/>
      <c r="AH240" s="2"/>
      <c r="AI240" s="2"/>
      <c r="AJ240" s="2"/>
    </row>
    <row r="241" spans="1:36" ht="15" customHeight="1" x14ac:dyDescent="0.25">
      <c r="A241" s="46" t="s">
        <v>50</v>
      </c>
      <c r="B241" s="2"/>
      <c r="C241" s="2"/>
      <c r="D241" s="2"/>
      <c r="E241" s="2"/>
      <c r="F241" s="2"/>
      <c r="G241" s="2"/>
      <c r="H241" s="2"/>
      <c r="I241" s="47"/>
      <c r="J241" s="45"/>
      <c r="K241" s="57"/>
      <c r="M241" s="22">
        <v>38</v>
      </c>
      <c r="N241" s="22"/>
      <c r="O241" s="22">
        <v>37</v>
      </c>
      <c r="P241" s="22">
        <v>15</v>
      </c>
      <c r="Q241" s="22">
        <v>31</v>
      </c>
      <c r="R241" s="22">
        <v>11</v>
      </c>
      <c r="S241" s="43">
        <f t="shared" ref="S241:T241" si="123">K241+M241+O241+Q241</f>
        <v>106</v>
      </c>
      <c r="T241" s="43">
        <f t="shared" si="123"/>
        <v>26</v>
      </c>
      <c r="U241" s="22"/>
      <c r="V241" s="34"/>
      <c r="W241" s="34"/>
      <c r="X241" s="34"/>
      <c r="Y241" s="239"/>
      <c r="Z241" s="1"/>
      <c r="AA241" s="1"/>
      <c r="AB241" s="2"/>
      <c r="AC241" s="1">
        <f>I241/H240</f>
        <v>0</v>
      </c>
      <c r="AD241" s="35">
        <v>106</v>
      </c>
      <c r="AE241" s="36">
        <f t="shared" si="121"/>
        <v>1</v>
      </c>
      <c r="AF241" s="1">
        <f t="shared" si="122"/>
        <v>0</v>
      </c>
      <c r="AG241" s="2"/>
      <c r="AH241" s="2"/>
      <c r="AI241" s="2"/>
      <c r="AJ241" s="2"/>
    </row>
    <row r="242" spans="1:36" ht="15" customHeight="1" x14ac:dyDescent="0.25">
      <c r="A242" s="46" t="s">
        <v>51</v>
      </c>
      <c r="B242" s="2"/>
      <c r="C242" s="2"/>
      <c r="D242" s="2"/>
      <c r="E242" s="2"/>
      <c r="F242" s="2"/>
      <c r="G242" s="2"/>
      <c r="H242" s="2"/>
      <c r="I242" s="2">
        <v>1</v>
      </c>
      <c r="J242" s="47"/>
      <c r="K242" s="57"/>
      <c r="L242" s="22"/>
      <c r="M242" s="22"/>
      <c r="N242" s="22">
        <v>38</v>
      </c>
      <c r="O242" s="22">
        <v>1</v>
      </c>
      <c r="P242" s="22">
        <v>37</v>
      </c>
      <c r="Q242" s="22"/>
      <c r="R242" s="22">
        <v>31</v>
      </c>
      <c r="S242" s="43">
        <f t="shared" ref="S242:T242" si="124">K242+M242+O242+Q242</f>
        <v>1</v>
      </c>
      <c r="T242" s="43">
        <f t="shared" si="124"/>
        <v>106</v>
      </c>
      <c r="U242" s="22"/>
      <c r="V242" s="34">
        <v>38</v>
      </c>
      <c r="W242" s="34">
        <v>38</v>
      </c>
      <c r="X242" s="34">
        <v>31</v>
      </c>
      <c r="Y242" s="239">
        <f>SUM(U242:X242)</f>
        <v>107</v>
      </c>
      <c r="Z242" s="1"/>
      <c r="AA242" s="1"/>
      <c r="AB242" s="2"/>
      <c r="AC242" s="1" t="e">
        <f>IF(S241=0,"",S241/I241)</f>
        <v>#DIV/0!</v>
      </c>
      <c r="AD242" s="35">
        <v>106</v>
      </c>
      <c r="AE242" s="36">
        <f>IF(AD242=0,"",AD242/AD241)</f>
        <v>1</v>
      </c>
      <c r="AF242" s="1">
        <f>IF(AD242=0,"",100%-AE242)</f>
        <v>0</v>
      </c>
      <c r="AG242" s="2"/>
      <c r="AH242" s="2"/>
      <c r="AI242" s="2"/>
      <c r="AJ242" s="2"/>
    </row>
    <row r="243" spans="1:36" ht="15" customHeight="1" x14ac:dyDescent="0.25">
      <c r="A243" s="46" t="s">
        <v>52</v>
      </c>
      <c r="B243" s="2"/>
      <c r="C243" s="2"/>
      <c r="D243" s="2"/>
      <c r="E243" s="2"/>
      <c r="F243" s="2"/>
      <c r="G243" s="2"/>
      <c r="H243" s="2"/>
      <c r="I243" s="2"/>
      <c r="J243" s="47"/>
      <c r="K243" s="57"/>
      <c r="L243" s="22"/>
      <c r="M243" s="22"/>
      <c r="N243" s="22"/>
      <c r="O243" s="22"/>
      <c r="P243" s="22"/>
      <c r="Q243" s="22"/>
      <c r="R243" s="22"/>
      <c r="S243" s="22"/>
      <c r="T243" s="73"/>
      <c r="U243" s="22"/>
      <c r="V243" s="34"/>
      <c r="W243" s="34"/>
      <c r="X243" s="34"/>
      <c r="Y243" s="239"/>
      <c r="Z243" s="1"/>
      <c r="AA243" s="1"/>
      <c r="AB243" s="2"/>
      <c r="AC243" s="1"/>
      <c r="AD243" s="35">
        <v>106</v>
      </c>
      <c r="AE243" s="36"/>
      <c r="AF243" s="1"/>
      <c r="AG243" s="2"/>
      <c r="AH243" s="2"/>
      <c r="AI243" s="2"/>
      <c r="AJ243" s="2"/>
    </row>
    <row r="244" spans="1:36" ht="13.5" customHeight="1" x14ac:dyDescent="0.2">
      <c r="A244" s="46" t="s">
        <v>54</v>
      </c>
      <c r="B244" s="2"/>
      <c r="C244" s="2"/>
      <c r="D244" s="2"/>
      <c r="E244" s="2"/>
      <c r="F244" s="2"/>
      <c r="G244" s="2"/>
      <c r="H244" s="2"/>
      <c r="I244" s="2"/>
      <c r="J244" s="45"/>
      <c r="K244" s="57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39">
        <f>SUM(Y242)</f>
        <v>107</v>
      </c>
      <c r="Z244" s="1"/>
      <c r="AA244" s="1"/>
      <c r="AB244" s="2"/>
      <c r="AC244" s="1"/>
      <c r="AD244" s="35"/>
      <c r="AE244" s="36"/>
      <c r="AF244" s="1"/>
      <c r="AG244" s="2"/>
      <c r="AH244" s="2"/>
      <c r="AI244" s="2"/>
      <c r="AJ244" s="2"/>
    </row>
    <row r="245" spans="1:36" ht="13.5" customHeight="1" x14ac:dyDescent="0.2">
      <c r="J245" s="2"/>
      <c r="Z245" s="1">
        <f>Y242/B234</f>
        <v>0.67721518987341767</v>
      </c>
      <c r="AA245" s="1">
        <f>Y244/B234</f>
        <v>0.67721518987341767</v>
      </c>
      <c r="AB245" s="1">
        <f>AA245-Z245</f>
        <v>0</v>
      </c>
      <c r="AC245" s="1"/>
      <c r="AG245" s="2"/>
      <c r="AH245" s="2"/>
      <c r="AI245" s="2"/>
      <c r="AJ245" s="2"/>
    </row>
    <row r="246" spans="1:36" ht="13.5" customHeight="1" x14ac:dyDescent="0.3">
      <c r="A246" s="233" t="s">
        <v>67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45"/>
      <c r="Z246" s="1"/>
      <c r="AA246" s="1"/>
      <c r="AC246" s="1"/>
      <c r="AG246" s="2"/>
      <c r="AH246" s="2"/>
      <c r="AI246" s="2"/>
      <c r="AJ246" s="2"/>
    </row>
    <row r="247" spans="1:36" ht="39" customHeight="1" x14ac:dyDescent="0.2">
      <c r="B247" s="358" t="s">
        <v>3</v>
      </c>
      <c r="C247" s="359"/>
      <c r="D247" s="359"/>
      <c r="E247" s="359"/>
      <c r="F247" s="359"/>
      <c r="G247" s="359"/>
      <c r="H247" s="359"/>
      <c r="I247" s="359"/>
      <c r="K247" s="2" t="s">
        <v>68</v>
      </c>
      <c r="L247" s="2"/>
      <c r="M247" s="62" t="s">
        <v>69</v>
      </c>
      <c r="N247" s="2"/>
      <c r="O247" s="62" t="s">
        <v>6</v>
      </c>
      <c r="P247" s="2"/>
      <c r="Q247" s="63" t="s">
        <v>7</v>
      </c>
      <c r="R247" s="2"/>
      <c r="S247" s="360" t="s">
        <v>8</v>
      </c>
      <c r="T247" s="352"/>
      <c r="U247" s="2" t="s">
        <v>68</v>
      </c>
      <c r="V247" s="62" t="s">
        <v>69</v>
      </c>
      <c r="W247" s="62" t="s">
        <v>6</v>
      </c>
      <c r="X247" s="63" t="s">
        <v>7</v>
      </c>
      <c r="Y247" s="245" t="s">
        <v>10</v>
      </c>
      <c r="Z247" s="10" t="s">
        <v>11</v>
      </c>
      <c r="AA247" s="10" t="s">
        <v>12</v>
      </c>
      <c r="AB247" s="11" t="s">
        <v>13</v>
      </c>
      <c r="AC247" s="10" t="s">
        <v>14</v>
      </c>
      <c r="AD247" s="12" t="s">
        <v>15</v>
      </c>
      <c r="AE247" s="12" t="s">
        <v>16</v>
      </c>
      <c r="AF247" s="13" t="s">
        <v>17</v>
      </c>
      <c r="AG247" s="2"/>
      <c r="AH247" s="2"/>
      <c r="AI247" s="2"/>
      <c r="AJ247" s="2"/>
    </row>
    <row r="248" spans="1:36" ht="15.75" customHeight="1" x14ac:dyDescent="0.25">
      <c r="A248" s="230" t="s">
        <v>18</v>
      </c>
      <c r="B248" s="16">
        <v>1</v>
      </c>
      <c r="C248" s="16">
        <v>2</v>
      </c>
      <c r="D248" s="16">
        <v>3</v>
      </c>
      <c r="E248" s="16">
        <v>4</v>
      </c>
      <c r="F248" s="16">
        <v>5</v>
      </c>
      <c r="G248" s="16">
        <v>6</v>
      </c>
      <c r="H248" s="16">
        <v>7</v>
      </c>
      <c r="I248" s="84"/>
      <c r="J248" s="84"/>
      <c r="K248" s="85">
        <v>8</v>
      </c>
      <c r="L248" s="85">
        <v>9</v>
      </c>
      <c r="M248" s="85">
        <v>8</v>
      </c>
      <c r="N248" s="85">
        <v>9</v>
      </c>
      <c r="O248" s="85">
        <v>8</v>
      </c>
      <c r="P248" s="85">
        <v>9</v>
      </c>
      <c r="Q248" s="85">
        <v>8</v>
      </c>
      <c r="R248" s="85">
        <v>9</v>
      </c>
      <c r="S248" s="85">
        <v>8</v>
      </c>
      <c r="T248" s="85">
        <v>9</v>
      </c>
      <c r="U248" s="18"/>
      <c r="V248" s="19"/>
      <c r="W248" s="19"/>
      <c r="X248" s="19"/>
      <c r="Y248" s="138"/>
      <c r="Z248" s="21"/>
      <c r="AA248" s="21"/>
      <c r="AB248" s="22"/>
      <c r="AC248" s="23"/>
      <c r="AD248" s="24"/>
      <c r="AE248" s="24"/>
      <c r="AF248" s="1"/>
      <c r="AG248" s="2"/>
      <c r="AH248" s="2"/>
      <c r="AI248" s="2"/>
      <c r="AJ248" s="2"/>
    </row>
    <row r="249" spans="1:36" ht="13.5" customHeight="1" x14ac:dyDescent="0.2">
      <c r="A249" s="40" t="s">
        <v>26</v>
      </c>
      <c r="B249" s="25">
        <v>94</v>
      </c>
      <c r="C249" s="25"/>
      <c r="D249" s="25"/>
      <c r="E249" s="25"/>
      <c r="F249" s="25"/>
      <c r="G249" s="25"/>
      <c r="H249" s="25"/>
      <c r="I249" s="25"/>
      <c r="J249" s="26"/>
      <c r="K249" s="366"/>
      <c r="L249" s="367"/>
      <c r="M249" s="367"/>
      <c r="N249" s="367"/>
      <c r="O249" s="367"/>
      <c r="P249" s="367"/>
      <c r="Q249" s="367"/>
      <c r="R249" s="4"/>
      <c r="S249" s="4"/>
      <c r="T249" s="4"/>
      <c r="U249" s="20"/>
      <c r="V249" s="20"/>
      <c r="W249" s="20"/>
      <c r="X249" s="20"/>
      <c r="Y249" s="138"/>
      <c r="Z249" s="21"/>
      <c r="AA249" s="21"/>
      <c r="AB249" s="22"/>
      <c r="AC249" s="23"/>
      <c r="AD249" s="29">
        <f>B249</f>
        <v>94</v>
      </c>
      <c r="AE249" s="24"/>
      <c r="AF249" s="1"/>
      <c r="AG249" s="2"/>
      <c r="AH249" s="2"/>
      <c r="AI249" s="2"/>
      <c r="AJ249" s="2"/>
    </row>
    <row r="250" spans="1:36" ht="13.5" customHeight="1" x14ac:dyDescent="0.2">
      <c r="A250" s="40" t="s">
        <v>27</v>
      </c>
      <c r="B250" s="25"/>
      <c r="C250" s="25">
        <v>81</v>
      </c>
      <c r="D250" s="25"/>
      <c r="E250" s="25"/>
      <c r="F250" s="25"/>
      <c r="G250" s="25"/>
      <c r="H250" s="25"/>
      <c r="I250" s="25"/>
      <c r="J250" s="26"/>
      <c r="K250" s="25"/>
      <c r="L250" s="22"/>
      <c r="M250" s="22"/>
      <c r="N250" s="22"/>
      <c r="O250" s="22"/>
      <c r="P250" s="22"/>
      <c r="Q250" s="22"/>
      <c r="R250" s="22"/>
      <c r="S250" s="22"/>
      <c r="T250" s="22"/>
      <c r="U250" s="34"/>
      <c r="V250" s="34"/>
      <c r="W250" s="34"/>
      <c r="X250" s="34"/>
      <c r="Y250" s="239"/>
      <c r="Z250" s="21"/>
      <c r="AA250" s="21"/>
      <c r="AB250" s="22"/>
      <c r="AC250" s="23">
        <f>C250/B249</f>
        <v>0.86170212765957444</v>
      </c>
      <c r="AD250" s="35">
        <v>86</v>
      </c>
      <c r="AE250" s="36">
        <f t="shared" ref="AE250:AE256" si="125">AD250/AD249</f>
        <v>0.91489361702127658</v>
      </c>
      <c r="AF250" s="1">
        <f t="shared" ref="AF250:AF256" si="126">100%-AE250</f>
        <v>8.5106382978723416E-2</v>
      </c>
      <c r="AG250" s="2"/>
      <c r="AH250" s="2"/>
      <c r="AI250" s="2"/>
      <c r="AJ250" s="2"/>
    </row>
    <row r="251" spans="1:36" ht="13.5" customHeight="1" x14ac:dyDescent="0.2">
      <c r="A251" s="46" t="s">
        <v>28</v>
      </c>
      <c r="B251" s="2"/>
      <c r="C251" s="2"/>
      <c r="D251" s="2">
        <v>69</v>
      </c>
      <c r="E251" s="2"/>
      <c r="F251" s="2"/>
      <c r="G251" s="2"/>
      <c r="H251" s="2"/>
      <c r="I251" s="2"/>
      <c r="J251" s="45"/>
      <c r="K251" s="25"/>
      <c r="L251" s="22"/>
      <c r="M251" s="22"/>
      <c r="N251" s="22"/>
      <c r="O251" s="22"/>
      <c r="P251" s="22"/>
      <c r="Q251" s="22"/>
      <c r="R251" s="22"/>
      <c r="S251" s="22"/>
      <c r="T251" s="22"/>
      <c r="U251" s="34"/>
      <c r="V251" s="34"/>
      <c r="W251" s="34"/>
      <c r="X251" s="34"/>
      <c r="Y251" s="239"/>
      <c r="Z251" s="1"/>
      <c r="AA251" s="1"/>
      <c r="AB251" s="2"/>
      <c r="AC251" s="1">
        <f>D251/C250</f>
        <v>0.85185185185185186</v>
      </c>
      <c r="AD251" s="35">
        <v>81</v>
      </c>
      <c r="AE251" s="36">
        <f t="shared" si="125"/>
        <v>0.94186046511627908</v>
      </c>
      <c r="AF251" s="1">
        <f t="shared" si="126"/>
        <v>5.8139534883720922E-2</v>
      </c>
      <c r="AG251" s="2"/>
      <c r="AH251" s="2"/>
      <c r="AI251" s="2"/>
      <c r="AJ251" s="2"/>
    </row>
    <row r="252" spans="1:36" ht="13.5" customHeight="1" x14ac:dyDescent="0.2">
      <c r="A252" s="46" t="s">
        <v>29</v>
      </c>
      <c r="B252" s="2"/>
      <c r="C252" s="2"/>
      <c r="D252" s="2"/>
      <c r="E252" s="2">
        <v>67</v>
      </c>
      <c r="F252" s="2"/>
      <c r="G252" s="2"/>
      <c r="H252" s="2"/>
      <c r="I252" s="2"/>
      <c r="J252" s="45"/>
      <c r="K252" s="25"/>
      <c r="L252" s="22"/>
      <c r="M252" s="22"/>
      <c r="N252" s="22"/>
      <c r="O252" s="22"/>
      <c r="P252" s="22"/>
      <c r="Q252" s="22"/>
      <c r="R252" s="22"/>
      <c r="S252" s="22"/>
      <c r="T252" s="22"/>
      <c r="U252" s="34"/>
      <c r="V252" s="34"/>
      <c r="W252" s="34"/>
      <c r="X252" s="34"/>
      <c r="Y252" s="239"/>
      <c r="Z252" s="1"/>
      <c r="AA252" s="1"/>
      <c r="AB252" s="2"/>
      <c r="AC252" s="1">
        <f>E252/D251</f>
        <v>0.97101449275362317</v>
      </c>
      <c r="AD252" s="35">
        <v>81</v>
      </c>
      <c r="AE252" s="36">
        <f t="shared" si="125"/>
        <v>1</v>
      </c>
      <c r="AF252" s="1">
        <f t="shared" si="126"/>
        <v>0</v>
      </c>
      <c r="AG252" s="2"/>
      <c r="AH252" s="2"/>
      <c r="AI252" s="2"/>
      <c r="AJ252" s="2"/>
    </row>
    <row r="253" spans="1:36" ht="13.5" customHeight="1" x14ac:dyDescent="0.2">
      <c r="A253" s="46" t="s">
        <v>30</v>
      </c>
      <c r="F253" s="2">
        <v>66</v>
      </c>
      <c r="J253" s="2"/>
      <c r="K253" s="25"/>
      <c r="L253" s="22"/>
      <c r="M253" s="22"/>
      <c r="N253" s="22"/>
      <c r="O253" s="22"/>
      <c r="P253" s="22"/>
      <c r="Q253" s="22"/>
      <c r="R253" s="22"/>
      <c r="S253" s="22"/>
      <c r="T253" s="22"/>
      <c r="U253" s="34"/>
      <c r="V253" s="34"/>
      <c r="W253" s="34"/>
      <c r="X253" s="34"/>
      <c r="Y253" s="239"/>
      <c r="Z253" s="1"/>
      <c r="AA253" s="1"/>
      <c r="AC253" s="1">
        <f>F253/E252</f>
        <v>0.9850746268656716</v>
      </c>
      <c r="AD253" s="35">
        <v>80</v>
      </c>
      <c r="AE253" s="36">
        <f t="shared" si="125"/>
        <v>0.98765432098765427</v>
      </c>
      <c r="AF253" s="1">
        <f t="shared" si="126"/>
        <v>1.2345679012345734E-2</v>
      </c>
      <c r="AG253" s="2"/>
      <c r="AH253" s="2"/>
      <c r="AI253" s="2"/>
      <c r="AJ253" s="2"/>
    </row>
    <row r="254" spans="1:36" ht="13.5" customHeight="1" x14ac:dyDescent="0.2">
      <c r="A254" s="46" t="s">
        <v>31</v>
      </c>
      <c r="G254" s="2">
        <v>66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45"/>
      <c r="V254" s="45"/>
      <c r="W254" s="45"/>
      <c r="X254" s="45"/>
      <c r="Y254" s="249"/>
      <c r="Z254" s="1"/>
      <c r="AA254" s="1"/>
      <c r="AC254" s="1">
        <f>G254/F253</f>
        <v>1</v>
      </c>
      <c r="AD254" s="35">
        <v>76</v>
      </c>
      <c r="AE254" s="36">
        <f t="shared" si="125"/>
        <v>0.95</v>
      </c>
      <c r="AF254" s="1">
        <f t="shared" si="126"/>
        <v>5.0000000000000044E-2</v>
      </c>
      <c r="AG254" s="2"/>
      <c r="AH254" s="2"/>
      <c r="AI254" s="2"/>
      <c r="AJ254" s="2"/>
    </row>
    <row r="255" spans="1:36" ht="13.5" customHeight="1" x14ac:dyDescent="0.2">
      <c r="A255" s="46" t="s">
        <v>50</v>
      </c>
      <c r="H255" s="2">
        <v>66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45"/>
      <c r="V255" s="45"/>
      <c r="W255" s="45"/>
      <c r="X255" s="45"/>
      <c r="Y255" s="249"/>
      <c r="Z255" s="1"/>
      <c r="AA255" s="1"/>
      <c r="AC255" s="1">
        <f>H255/G254</f>
        <v>1</v>
      </c>
      <c r="AD255" s="35">
        <v>76</v>
      </c>
      <c r="AE255" s="36">
        <f t="shared" si="125"/>
        <v>1</v>
      </c>
      <c r="AF255" s="1">
        <f t="shared" si="126"/>
        <v>0</v>
      </c>
      <c r="AG255" s="2"/>
      <c r="AH255" s="2"/>
      <c r="AI255" s="2"/>
      <c r="AJ255" s="2"/>
    </row>
    <row r="256" spans="1:36" ht="15" customHeight="1" x14ac:dyDescent="0.25">
      <c r="A256" s="46" t="s">
        <v>51</v>
      </c>
      <c r="H256" s="2">
        <v>16</v>
      </c>
      <c r="I256" s="47"/>
      <c r="J256" s="2"/>
      <c r="K256" s="2">
        <v>20</v>
      </c>
      <c r="L256" s="2"/>
      <c r="M256" s="2"/>
      <c r="N256" s="2"/>
      <c r="O256" s="2">
        <v>28</v>
      </c>
      <c r="P256" s="2"/>
      <c r="Q256" s="2">
        <v>14</v>
      </c>
      <c r="R256" s="2"/>
      <c r="S256" s="43">
        <f t="shared" ref="S256:T256" si="127">K256+M256+O256+Q256</f>
        <v>62</v>
      </c>
      <c r="T256" s="43">
        <f t="shared" si="127"/>
        <v>0</v>
      </c>
      <c r="U256" s="45"/>
      <c r="V256" s="45"/>
      <c r="W256" s="45"/>
      <c r="X256" s="45"/>
      <c r="Y256" s="249"/>
      <c r="Z256" s="1"/>
      <c r="AA256" s="1"/>
      <c r="AC256" s="1">
        <f>IF(S256=0,"",S256/H255)</f>
        <v>0.93939393939393945</v>
      </c>
      <c r="AD256" s="35">
        <v>64</v>
      </c>
      <c r="AE256" s="36">
        <f t="shared" si="125"/>
        <v>0.84210526315789469</v>
      </c>
      <c r="AF256" s="1">
        <f t="shared" si="126"/>
        <v>0.15789473684210531</v>
      </c>
      <c r="AG256" s="2"/>
      <c r="AH256" s="2"/>
      <c r="AI256" s="2"/>
      <c r="AJ256" s="2"/>
    </row>
    <row r="257" spans="1:36" ht="15" customHeight="1" x14ac:dyDescent="0.25">
      <c r="A257" s="46" t="s">
        <v>52</v>
      </c>
      <c r="H257" s="2">
        <v>5</v>
      </c>
      <c r="J257" s="47"/>
      <c r="L257" s="2">
        <v>19</v>
      </c>
      <c r="M257" s="2">
        <v>6</v>
      </c>
      <c r="N257" s="2">
        <v>1</v>
      </c>
      <c r="O257" s="2">
        <v>5</v>
      </c>
      <c r="P257" s="2">
        <v>28</v>
      </c>
      <c r="Q257" s="2">
        <v>2</v>
      </c>
      <c r="R257" s="2">
        <v>14</v>
      </c>
      <c r="S257" s="43">
        <f t="shared" ref="S257:T257" si="128">K257+M257+O257+Q257</f>
        <v>13</v>
      </c>
      <c r="T257" s="43">
        <f t="shared" si="128"/>
        <v>62</v>
      </c>
      <c r="U257" s="45"/>
      <c r="V257" s="45">
        <v>19</v>
      </c>
      <c r="W257" s="45">
        <v>28</v>
      </c>
      <c r="X257" s="45">
        <v>14</v>
      </c>
      <c r="Y257" s="249">
        <v>62</v>
      </c>
      <c r="Z257" s="1"/>
      <c r="AA257" s="1"/>
      <c r="AC257" s="1">
        <f>IF(T257=0,"",T257/S256)</f>
        <v>1</v>
      </c>
      <c r="AD257" s="35">
        <v>64</v>
      </c>
      <c r="AE257" s="36">
        <f>IF(AD257=0,"",AD257/AD256)</f>
        <v>1</v>
      </c>
      <c r="AF257" s="1">
        <f>IF(AD257=0,"",100%-AE257)</f>
        <v>0</v>
      </c>
      <c r="AG257" s="2"/>
      <c r="AH257" s="2"/>
      <c r="AI257" s="2"/>
      <c r="AJ257" s="2"/>
    </row>
    <row r="258" spans="1:36" ht="15" customHeight="1" x14ac:dyDescent="0.25">
      <c r="A258" s="46" t="s">
        <v>53</v>
      </c>
      <c r="J258" s="47"/>
      <c r="K258" s="2">
        <v>1</v>
      </c>
      <c r="L258" s="2">
        <v>1</v>
      </c>
      <c r="M258" s="2"/>
      <c r="N258" s="2">
        <v>5</v>
      </c>
      <c r="O258" s="2"/>
      <c r="P258" s="2">
        <v>4</v>
      </c>
      <c r="Q258" s="2"/>
      <c r="R258" s="2">
        <v>2</v>
      </c>
      <c r="S258" s="43">
        <f t="shared" ref="S258:T258" si="129">K258+M258+O258+Q258</f>
        <v>1</v>
      </c>
      <c r="T258" s="43">
        <f t="shared" si="129"/>
        <v>12</v>
      </c>
      <c r="U258" s="45">
        <v>4</v>
      </c>
      <c r="V258" s="45"/>
      <c r="W258" s="45">
        <v>4</v>
      </c>
      <c r="X258" s="45">
        <v>2</v>
      </c>
      <c r="Y258" s="249">
        <f t="shared" ref="Y258:Y259" si="130">SUM(U258:X258)</f>
        <v>10</v>
      </c>
      <c r="Z258" s="1"/>
      <c r="AA258" s="1"/>
      <c r="AC258" s="1"/>
      <c r="AD258" s="35">
        <v>13</v>
      </c>
      <c r="AE258" s="36"/>
      <c r="AF258" s="1"/>
      <c r="AG258" s="2"/>
      <c r="AH258" s="2"/>
      <c r="AI258" s="2"/>
      <c r="AJ258" s="2"/>
    </row>
    <row r="259" spans="1:36" ht="15" customHeight="1" x14ac:dyDescent="0.25">
      <c r="A259" s="46" t="s">
        <v>54</v>
      </c>
      <c r="J259" s="47"/>
      <c r="M259" s="2">
        <v>2</v>
      </c>
      <c r="N259" s="2">
        <v>1</v>
      </c>
      <c r="O259" s="2"/>
      <c r="P259" s="2"/>
      <c r="Q259" s="2"/>
      <c r="R259" s="2"/>
      <c r="S259" s="43">
        <f t="shared" ref="S259:T259" si="131">K259+M259+O259+Q259</f>
        <v>2</v>
      </c>
      <c r="T259" s="43">
        <f t="shared" si="131"/>
        <v>1</v>
      </c>
      <c r="U259" s="45"/>
      <c r="V259" s="45">
        <v>1</v>
      </c>
      <c r="W259" s="45"/>
      <c r="X259" s="45"/>
      <c r="Y259" s="249">
        <f t="shared" si="130"/>
        <v>1</v>
      </c>
      <c r="Z259" s="1"/>
      <c r="AA259" s="1"/>
      <c r="AC259" s="1"/>
      <c r="AD259" s="35">
        <v>3</v>
      </c>
      <c r="AE259" s="36"/>
      <c r="AF259" s="1"/>
      <c r="AG259" s="2"/>
      <c r="AH259" s="2"/>
      <c r="AI259" s="2"/>
      <c r="AJ259" s="2"/>
    </row>
    <row r="260" spans="1:36" ht="15" customHeight="1" x14ac:dyDescent="0.25">
      <c r="A260" s="46" t="s">
        <v>55</v>
      </c>
      <c r="J260" s="47"/>
      <c r="K260" s="2">
        <v>1</v>
      </c>
      <c r="L260" s="2">
        <v>1</v>
      </c>
      <c r="M260" s="2"/>
      <c r="N260" s="2"/>
      <c r="O260" s="2"/>
      <c r="P260" s="2"/>
      <c r="Q260" s="2"/>
      <c r="R260" s="2"/>
      <c r="S260" s="43">
        <f t="shared" ref="S260:T260" si="132">K260+M260+O260+Q260</f>
        <v>1</v>
      </c>
      <c r="T260" s="43">
        <f t="shared" si="132"/>
        <v>1</v>
      </c>
      <c r="U260" s="45"/>
      <c r="V260" s="45"/>
      <c r="W260" s="45"/>
      <c r="X260" s="45"/>
      <c r="Y260" s="249"/>
      <c r="Z260" s="1"/>
      <c r="AA260" s="1"/>
      <c r="AC260" s="1"/>
      <c r="AD260" s="35">
        <v>2</v>
      </c>
      <c r="AE260" s="36"/>
      <c r="AF260" s="1"/>
      <c r="AG260" s="2"/>
      <c r="AH260" s="2"/>
      <c r="AI260" s="2"/>
      <c r="AJ260" s="2"/>
    </row>
    <row r="261" spans="1:36" ht="15" customHeight="1" x14ac:dyDescent="0.25">
      <c r="A261" s="46" t="s">
        <v>56</v>
      </c>
      <c r="J261" s="47"/>
      <c r="L261" s="2">
        <v>1</v>
      </c>
      <c r="M261" s="2"/>
      <c r="N261" s="2">
        <v>1</v>
      </c>
      <c r="O261" s="2">
        <v>1</v>
      </c>
      <c r="P261" s="2"/>
      <c r="Q261" s="2"/>
      <c r="R261" s="2"/>
      <c r="S261" s="43">
        <f t="shared" ref="S261:T261" si="133">K261+M261+O261+Q261</f>
        <v>1</v>
      </c>
      <c r="T261" s="43">
        <f t="shared" si="133"/>
        <v>2</v>
      </c>
      <c r="U261" s="45"/>
      <c r="V261" s="45">
        <v>1</v>
      </c>
      <c r="W261" s="45"/>
      <c r="X261" s="45"/>
      <c r="Y261" s="249">
        <f t="shared" ref="Y261:Y262" si="134">SUM(U261:X261)</f>
        <v>1</v>
      </c>
      <c r="Z261" s="1"/>
      <c r="AA261" s="1"/>
      <c r="AC261" s="1"/>
      <c r="AD261" s="35">
        <v>2</v>
      </c>
      <c r="AE261" s="36"/>
      <c r="AF261" s="1"/>
      <c r="AG261" s="2"/>
      <c r="AH261" s="2"/>
      <c r="AI261" s="2"/>
      <c r="AJ261" s="2"/>
    </row>
    <row r="262" spans="1:36" ht="15" customHeight="1" x14ac:dyDescent="0.25">
      <c r="A262" s="46" t="s">
        <v>57</v>
      </c>
      <c r="J262" s="47"/>
      <c r="M262" s="2"/>
      <c r="N262" s="2"/>
      <c r="O262" s="2"/>
      <c r="P262" s="2">
        <v>2</v>
      </c>
      <c r="Q262" s="2"/>
      <c r="R262" s="2"/>
      <c r="S262" s="43">
        <f t="shared" ref="S262:T262" si="135">K262+M262+O262+Q262</f>
        <v>0</v>
      </c>
      <c r="T262" s="43">
        <f t="shared" si="135"/>
        <v>2</v>
      </c>
      <c r="U262" s="45"/>
      <c r="V262" s="45"/>
      <c r="W262" s="45">
        <v>1</v>
      </c>
      <c r="X262" s="45"/>
      <c r="Y262" s="249">
        <f t="shared" si="134"/>
        <v>1</v>
      </c>
      <c r="Z262" s="1"/>
      <c r="AA262" s="1"/>
      <c r="AC262" s="1"/>
      <c r="AD262" s="35">
        <v>2</v>
      </c>
      <c r="AE262" s="36"/>
      <c r="AF262" s="1"/>
      <c r="AG262" s="2"/>
      <c r="AH262" s="2"/>
      <c r="AI262" s="2"/>
      <c r="AJ262" s="2"/>
    </row>
    <row r="263" spans="1:36" ht="13.5" customHeight="1" x14ac:dyDescent="0.2">
      <c r="A263" s="46" t="s">
        <v>58</v>
      </c>
      <c r="J263" s="2"/>
      <c r="M263" s="2"/>
      <c r="N263" s="2"/>
      <c r="O263" s="2"/>
      <c r="P263" s="2"/>
      <c r="Q263" s="2"/>
      <c r="R263" s="2"/>
      <c r="S263" s="2"/>
      <c r="T263" s="2"/>
      <c r="U263" s="45"/>
      <c r="V263" s="45"/>
      <c r="W263" s="45"/>
      <c r="X263" s="45"/>
      <c r="Y263" s="249"/>
      <c r="Z263" s="1"/>
      <c r="AA263" s="1"/>
      <c r="AC263" s="1"/>
      <c r="AD263" s="35"/>
      <c r="AE263" s="36"/>
      <c r="AF263" s="1"/>
      <c r="AG263" s="2"/>
      <c r="AH263" s="2"/>
      <c r="AI263" s="2"/>
      <c r="AJ263" s="2"/>
    </row>
    <row r="264" spans="1:36" ht="13.5" customHeight="1" x14ac:dyDescent="0.2">
      <c r="A264" s="46" t="s">
        <v>59</v>
      </c>
      <c r="J264" s="2"/>
      <c r="M264" s="2"/>
      <c r="N264" s="2"/>
      <c r="O264" s="2"/>
      <c r="P264" s="2"/>
      <c r="Q264" s="2"/>
      <c r="R264" s="2"/>
      <c r="S264" s="2"/>
      <c r="T264" s="2"/>
      <c r="U264" s="45"/>
      <c r="V264" s="45"/>
      <c r="W264" s="45"/>
      <c r="X264" s="45"/>
      <c r="Y264" s="249"/>
      <c r="Z264" s="1"/>
      <c r="AA264" s="1"/>
      <c r="AC264" s="1"/>
      <c r="AD264" s="35"/>
      <c r="AE264" s="36"/>
      <c r="AF264" s="1"/>
      <c r="AG264" s="2"/>
      <c r="AH264" s="2"/>
      <c r="AI264" s="2"/>
      <c r="AJ264" s="2"/>
    </row>
    <row r="265" spans="1:36" ht="13.5" customHeight="1" x14ac:dyDescent="0.2">
      <c r="A265" s="46" t="s">
        <v>70</v>
      </c>
      <c r="J265" s="2"/>
      <c r="M265" s="2"/>
      <c r="N265" s="2"/>
      <c r="O265" s="2"/>
      <c r="P265" s="2">
        <v>1</v>
      </c>
      <c r="Q265" s="2"/>
      <c r="R265" s="2"/>
      <c r="S265" s="2"/>
      <c r="T265" s="2"/>
      <c r="U265" s="45"/>
      <c r="V265" s="45"/>
      <c r="W265" s="45">
        <v>1</v>
      </c>
      <c r="X265" s="45"/>
      <c r="Y265" s="249">
        <v>1</v>
      </c>
      <c r="Z265" s="1"/>
      <c r="AA265" s="1"/>
      <c r="AC265" s="1"/>
      <c r="AD265" s="35"/>
      <c r="AE265" s="36"/>
      <c r="AF265" s="1"/>
      <c r="AG265" s="2"/>
      <c r="AH265" s="2"/>
      <c r="AI265" s="2"/>
      <c r="AJ265" s="2"/>
    </row>
    <row r="266" spans="1:36" ht="15" customHeight="1" x14ac:dyDescent="0.25">
      <c r="A266" s="46" t="s">
        <v>71</v>
      </c>
      <c r="J266" s="47"/>
      <c r="M266" s="2"/>
      <c r="N266" s="2">
        <v>1</v>
      </c>
      <c r="O266" s="2"/>
      <c r="P266" s="2"/>
      <c r="Q266" s="2"/>
      <c r="R266" s="2"/>
      <c r="S266" s="43">
        <f t="shared" ref="S266:T266" si="136">K266+M266+O266+Q266</f>
        <v>0</v>
      </c>
      <c r="T266" s="43">
        <f t="shared" si="136"/>
        <v>1</v>
      </c>
      <c r="U266" s="45">
        <v>1</v>
      </c>
      <c r="V266" s="45"/>
      <c r="W266" s="45"/>
      <c r="X266" s="45"/>
      <c r="Y266" s="249"/>
      <c r="Z266" s="1"/>
      <c r="AA266" s="1"/>
      <c r="AC266" s="1"/>
      <c r="AD266" s="35"/>
      <c r="AE266" s="36"/>
      <c r="AF266" s="1"/>
      <c r="AG266" s="2"/>
      <c r="AH266" s="2"/>
      <c r="AI266" s="2"/>
      <c r="AJ266" s="2"/>
    </row>
    <row r="267" spans="1:36" ht="13.5" customHeight="1" x14ac:dyDescent="0.2">
      <c r="A267" s="46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45">
        <f>SUM(Y257:Y265)</f>
        <v>76</v>
      </c>
      <c r="Z267" s="1">
        <f>Y257/B249</f>
        <v>0.65957446808510634</v>
      </c>
      <c r="AA267" s="1">
        <f>Y267/B249</f>
        <v>0.80851063829787229</v>
      </c>
      <c r="AB267" s="1">
        <f>AA267-Z267</f>
        <v>0.14893617021276595</v>
      </c>
      <c r="AC267" s="1"/>
      <c r="AG267" s="2"/>
      <c r="AH267" s="2"/>
      <c r="AI267" s="2"/>
      <c r="AJ267" s="2"/>
    </row>
    <row r="268" spans="1:36" ht="82.5" customHeight="1" x14ac:dyDescent="0.3">
      <c r="A268" s="233" t="s">
        <v>72</v>
      </c>
      <c r="K268" s="2"/>
      <c r="L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45"/>
      <c r="Z268" s="2"/>
      <c r="AA268" s="1"/>
      <c r="AC268" s="1"/>
      <c r="AG268" s="2"/>
      <c r="AH268" s="2"/>
      <c r="AI268" s="2"/>
      <c r="AJ268" s="2"/>
    </row>
    <row r="269" spans="1:36" ht="33" customHeight="1" x14ac:dyDescent="0.2">
      <c r="B269" s="358" t="s">
        <v>3</v>
      </c>
      <c r="C269" s="359"/>
      <c r="D269" s="359"/>
      <c r="E269" s="359"/>
      <c r="F269" s="359"/>
      <c r="G269" s="359"/>
      <c r="H269" s="359"/>
      <c r="I269" s="359"/>
      <c r="K269" s="62" t="s">
        <v>69</v>
      </c>
      <c r="L269" s="2"/>
      <c r="M269" s="2" t="s">
        <v>68</v>
      </c>
      <c r="N269" s="2"/>
      <c r="O269" s="62" t="s">
        <v>6</v>
      </c>
      <c r="P269" s="2"/>
      <c r="Q269" s="63" t="s">
        <v>7</v>
      </c>
      <c r="R269" s="2"/>
      <c r="S269" s="2" t="s">
        <v>8</v>
      </c>
      <c r="T269" s="2"/>
      <c r="U269" s="2" t="s">
        <v>68</v>
      </c>
      <c r="V269" s="62" t="s">
        <v>69</v>
      </c>
      <c r="W269" s="62" t="s">
        <v>6</v>
      </c>
      <c r="X269" s="63" t="s">
        <v>7</v>
      </c>
      <c r="Z269" s="10" t="s">
        <v>11</v>
      </c>
      <c r="AA269" s="10" t="s">
        <v>12</v>
      </c>
      <c r="AB269" s="11" t="s">
        <v>13</v>
      </c>
      <c r="AC269" s="10" t="s">
        <v>14</v>
      </c>
      <c r="AD269" s="12" t="s">
        <v>15</v>
      </c>
      <c r="AE269" s="12" t="s">
        <v>16</v>
      </c>
      <c r="AF269" s="13" t="s">
        <v>17</v>
      </c>
      <c r="AG269" s="2"/>
      <c r="AH269" s="2"/>
      <c r="AI269" s="2"/>
      <c r="AJ269" s="2"/>
    </row>
    <row r="270" spans="1:36" ht="15.75" customHeight="1" x14ac:dyDescent="0.25">
      <c r="A270" s="230" t="s">
        <v>18</v>
      </c>
      <c r="B270" s="16">
        <v>1</v>
      </c>
      <c r="C270" s="16">
        <v>2</v>
      </c>
      <c r="D270" s="16">
        <v>3</v>
      </c>
      <c r="E270" s="16">
        <v>4</v>
      </c>
      <c r="F270" s="16">
        <v>5</v>
      </c>
      <c r="G270" s="16">
        <v>6</v>
      </c>
      <c r="H270" s="16">
        <v>7</v>
      </c>
      <c r="I270" s="84"/>
      <c r="J270" s="84"/>
      <c r="K270" s="85" t="s">
        <v>73</v>
      </c>
      <c r="L270" s="85" t="s">
        <v>74</v>
      </c>
      <c r="M270" s="85" t="s">
        <v>73</v>
      </c>
      <c r="N270" s="85" t="s">
        <v>74</v>
      </c>
      <c r="O270" s="85" t="s">
        <v>73</v>
      </c>
      <c r="P270" s="85" t="s">
        <v>74</v>
      </c>
      <c r="Q270" s="85" t="s">
        <v>73</v>
      </c>
      <c r="R270" s="85" t="s">
        <v>74</v>
      </c>
      <c r="S270" s="85" t="s">
        <v>73</v>
      </c>
      <c r="T270" s="85" t="s">
        <v>74</v>
      </c>
      <c r="U270" s="20"/>
      <c r="V270" s="20"/>
      <c r="W270" s="20"/>
      <c r="X270" s="20"/>
      <c r="Y270" s="138">
        <v>10</v>
      </c>
      <c r="Z270" s="21"/>
      <c r="AA270" s="21"/>
      <c r="AB270" s="22"/>
      <c r="AC270" s="23"/>
      <c r="AD270" s="24"/>
      <c r="AE270" s="24"/>
      <c r="AF270" s="1"/>
      <c r="AG270" s="2"/>
      <c r="AH270" s="2"/>
      <c r="AI270" s="2"/>
      <c r="AJ270" s="2"/>
    </row>
    <row r="271" spans="1:36" ht="13.5" customHeight="1" x14ac:dyDescent="0.2">
      <c r="A271" s="40" t="s">
        <v>27</v>
      </c>
      <c r="B271" s="25">
        <v>161</v>
      </c>
      <c r="C271" s="25"/>
      <c r="D271" s="25"/>
      <c r="E271" s="25"/>
      <c r="F271" s="25"/>
      <c r="G271" s="25"/>
      <c r="H271" s="25"/>
      <c r="I271" s="25"/>
      <c r="J271" s="26"/>
      <c r="K271" s="366"/>
      <c r="L271" s="367"/>
      <c r="M271" s="367"/>
      <c r="N271" s="367"/>
      <c r="O271" s="367"/>
      <c r="P271" s="367"/>
      <c r="Q271" s="367"/>
      <c r="R271" s="4"/>
      <c r="S271" s="4"/>
      <c r="T271" s="4"/>
      <c r="U271" s="20"/>
      <c r="V271" s="20"/>
      <c r="W271" s="20"/>
      <c r="X271" s="20"/>
      <c r="Y271" s="138"/>
      <c r="Z271" s="21"/>
      <c r="AA271" s="21"/>
      <c r="AB271" s="22"/>
      <c r="AC271" s="23"/>
      <c r="AD271" s="29">
        <f>B271</f>
        <v>161</v>
      </c>
      <c r="AE271" s="24"/>
      <c r="AF271" s="1"/>
      <c r="AG271" s="2"/>
      <c r="AH271" s="2"/>
      <c r="AI271" s="2"/>
      <c r="AJ271" s="2"/>
    </row>
    <row r="272" spans="1:36" ht="13.5" customHeight="1" x14ac:dyDescent="0.2">
      <c r="A272" s="46" t="s">
        <v>28</v>
      </c>
      <c r="B272" s="2"/>
      <c r="C272" s="2">
        <v>145</v>
      </c>
      <c r="D272" s="2"/>
      <c r="E272" s="2"/>
      <c r="F272" s="2"/>
      <c r="G272" s="2"/>
      <c r="H272" s="2"/>
      <c r="I272" s="2"/>
      <c r="J272" s="45"/>
      <c r="K272" s="86"/>
      <c r="L272" s="86"/>
      <c r="M272" s="86"/>
      <c r="N272" s="86"/>
      <c r="O272" s="86"/>
      <c r="P272" s="86"/>
      <c r="Q272" s="86"/>
      <c r="R272" s="4"/>
      <c r="S272" s="4"/>
      <c r="T272" s="4"/>
      <c r="U272" s="20"/>
      <c r="V272" s="20"/>
      <c r="W272" s="20"/>
      <c r="X272" s="20"/>
      <c r="Y272" s="138"/>
      <c r="Z272" s="1"/>
      <c r="AA272" s="1"/>
      <c r="AB272" s="2"/>
      <c r="AC272" s="1">
        <f>C272/B271</f>
        <v>0.90062111801242239</v>
      </c>
      <c r="AD272" s="35">
        <v>147</v>
      </c>
      <c r="AE272" s="36">
        <f t="shared" ref="AE272:AE278" si="137">AD272/AD271</f>
        <v>0.91304347826086951</v>
      </c>
      <c r="AF272" s="1">
        <f t="shared" ref="AF272:AF278" si="138">100%-AE272</f>
        <v>8.6956521739130488E-2</v>
      </c>
      <c r="AG272" s="2"/>
      <c r="AH272" s="2"/>
      <c r="AI272" s="2"/>
      <c r="AJ272" s="2"/>
    </row>
    <row r="273" spans="1:36" ht="13.5" customHeight="1" x14ac:dyDescent="0.2">
      <c r="A273" s="46" t="s">
        <v>29</v>
      </c>
      <c r="B273" s="2"/>
      <c r="C273" s="2"/>
      <c r="D273" s="2">
        <v>137</v>
      </c>
      <c r="E273" s="2"/>
      <c r="F273" s="2"/>
      <c r="G273" s="2"/>
      <c r="H273" s="2"/>
      <c r="I273" s="2"/>
      <c r="J273" s="45"/>
      <c r="K273" s="86"/>
      <c r="L273" s="86"/>
      <c r="M273" s="86"/>
      <c r="N273" s="86"/>
      <c r="O273" s="86"/>
      <c r="P273" s="86"/>
      <c r="Q273" s="86"/>
      <c r="R273" s="4"/>
      <c r="S273" s="4"/>
      <c r="T273" s="4"/>
      <c r="U273" s="20"/>
      <c r="V273" s="20"/>
      <c r="W273" s="20"/>
      <c r="X273" s="20"/>
      <c r="Y273" s="138"/>
      <c r="Z273" s="1"/>
      <c r="AA273" s="1"/>
      <c r="AB273" s="2"/>
      <c r="AC273" s="1">
        <f>D273/C272</f>
        <v>0.94482758620689655</v>
      </c>
      <c r="AD273" s="35">
        <v>140</v>
      </c>
      <c r="AE273" s="36">
        <f t="shared" si="137"/>
        <v>0.95238095238095233</v>
      </c>
      <c r="AF273" s="1">
        <f t="shared" si="138"/>
        <v>4.7619047619047672E-2</v>
      </c>
      <c r="AG273" s="2"/>
      <c r="AH273" s="2"/>
      <c r="AI273" s="2"/>
      <c r="AJ273" s="2"/>
    </row>
    <row r="274" spans="1:36" ht="13.5" customHeight="1" x14ac:dyDescent="0.2">
      <c r="A274" s="46" t="s">
        <v>30</v>
      </c>
      <c r="E274" s="2">
        <v>131</v>
      </c>
      <c r="J274" s="2"/>
      <c r="K274" s="25"/>
      <c r="L274" s="22"/>
      <c r="M274" s="22"/>
      <c r="N274" s="22"/>
      <c r="O274" s="22"/>
      <c r="P274" s="22"/>
      <c r="Q274" s="22"/>
      <c r="R274" s="22"/>
      <c r="S274" s="22"/>
      <c r="T274" s="22"/>
      <c r="U274" s="20"/>
      <c r="V274" s="20"/>
      <c r="W274" s="20"/>
      <c r="X274" s="20"/>
      <c r="Y274" s="138"/>
      <c r="Z274" s="1"/>
      <c r="AA274" s="1"/>
      <c r="AC274" s="1">
        <f>E274/D273</f>
        <v>0.95620437956204385</v>
      </c>
      <c r="AD274" s="35">
        <v>137</v>
      </c>
      <c r="AE274" s="36">
        <f t="shared" si="137"/>
        <v>0.97857142857142854</v>
      </c>
      <c r="AF274" s="1">
        <f t="shared" si="138"/>
        <v>2.1428571428571463E-2</v>
      </c>
      <c r="AG274" s="2"/>
      <c r="AH274" s="2"/>
      <c r="AI274" s="2"/>
      <c r="AJ274" s="2"/>
    </row>
    <row r="275" spans="1:36" ht="13.5" customHeight="1" x14ac:dyDescent="0.2">
      <c r="A275" s="46" t="s">
        <v>31</v>
      </c>
      <c r="F275" s="2">
        <v>131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0"/>
      <c r="V275" s="20"/>
      <c r="W275" s="20"/>
      <c r="X275" s="20"/>
      <c r="Y275" s="138"/>
      <c r="Z275" s="1"/>
      <c r="AA275" s="1"/>
      <c r="AC275" s="1">
        <f>F275/E274</f>
        <v>1</v>
      </c>
      <c r="AD275" s="35">
        <v>137</v>
      </c>
      <c r="AE275" s="36">
        <f t="shared" si="137"/>
        <v>1</v>
      </c>
      <c r="AF275" s="1">
        <f t="shared" si="138"/>
        <v>0</v>
      </c>
      <c r="AG275" s="2"/>
      <c r="AH275" s="2"/>
      <c r="AI275" s="2"/>
      <c r="AJ275" s="2"/>
    </row>
    <row r="276" spans="1:36" ht="13.5" customHeight="1" x14ac:dyDescent="0.2">
      <c r="A276" s="46" t="s">
        <v>50</v>
      </c>
      <c r="G276" s="2">
        <v>129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0"/>
      <c r="V276" s="45"/>
      <c r="W276" s="45"/>
      <c r="X276" s="45"/>
      <c r="Y276" s="249"/>
      <c r="Z276" s="1"/>
      <c r="AA276" s="1"/>
      <c r="AC276" s="1">
        <f>G276/F275</f>
        <v>0.98473282442748089</v>
      </c>
      <c r="AD276" s="35">
        <v>137</v>
      </c>
      <c r="AE276" s="36">
        <f t="shared" si="137"/>
        <v>1</v>
      </c>
      <c r="AF276" s="1">
        <f t="shared" si="138"/>
        <v>0</v>
      </c>
      <c r="AG276" s="2"/>
      <c r="AH276" s="2"/>
      <c r="AI276" s="2"/>
      <c r="AJ276" s="2"/>
    </row>
    <row r="277" spans="1:36" ht="13.5" customHeight="1" x14ac:dyDescent="0.2">
      <c r="A277" s="46" t="s">
        <v>51</v>
      </c>
      <c r="H277" s="2">
        <v>129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0"/>
      <c r="V277" s="45"/>
      <c r="W277" s="45"/>
      <c r="X277" s="45"/>
      <c r="Y277" s="249"/>
      <c r="Z277" s="1"/>
      <c r="AA277" s="1"/>
      <c r="AC277" s="1">
        <f>H277/G276</f>
        <v>1</v>
      </c>
      <c r="AD277" s="35">
        <v>137</v>
      </c>
      <c r="AE277" s="36">
        <f t="shared" si="137"/>
        <v>1</v>
      </c>
      <c r="AF277" s="1">
        <f t="shared" si="138"/>
        <v>0</v>
      </c>
      <c r="AG277" s="2"/>
      <c r="AH277" s="2"/>
      <c r="AI277" s="2"/>
      <c r="AJ277" s="2"/>
    </row>
    <row r="278" spans="1:36" ht="15" customHeight="1" x14ac:dyDescent="0.25">
      <c r="A278" s="46" t="s">
        <v>52</v>
      </c>
      <c r="H278" s="2">
        <v>11</v>
      </c>
      <c r="I278" s="47"/>
      <c r="J278" s="2"/>
      <c r="K278" s="2">
        <v>30</v>
      </c>
      <c r="L278" s="2">
        <v>21</v>
      </c>
      <c r="M278" s="2">
        <v>39</v>
      </c>
      <c r="N278" s="2">
        <v>8</v>
      </c>
      <c r="O278" s="2">
        <v>23</v>
      </c>
      <c r="P278" s="2">
        <v>1</v>
      </c>
      <c r="Q278" s="2">
        <v>31</v>
      </c>
      <c r="R278" s="2">
        <v>23</v>
      </c>
      <c r="S278" s="43">
        <f t="shared" ref="S278:T278" si="139">K278+M278+O278+Q278</f>
        <v>123</v>
      </c>
      <c r="T278" s="43">
        <f t="shared" si="139"/>
        <v>53</v>
      </c>
      <c r="U278" s="20"/>
      <c r="V278" s="45"/>
      <c r="W278" s="45"/>
      <c r="X278" s="45"/>
      <c r="Y278" s="249"/>
      <c r="Z278" s="1"/>
      <c r="AA278" s="1"/>
      <c r="AC278" s="1">
        <f>IF(S278=0,"",S278/H277)</f>
        <v>0.95348837209302328</v>
      </c>
      <c r="AD278" s="35">
        <v>130</v>
      </c>
      <c r="AE278" s="36">
        <f t="shared" si="137"/>
        <v>0.94890510948905105</v>
      </c>
      <c r="AF278" s="1">
        <f t="shared" si="138"/>
        <v>5.1094890510948954E-2</v>
      </c>
      <c r="AG278" s="2"/>
      <c r="AH278" s="2"/>
      <c r="AI278" s="2"/>
      <c r="AJ278" s="2"/>
    </row>
    <row r="279" spans="1:36" ht="15" customHeight="1" x14ac:dyDescent="0.25">
      <c r="A279" s="46" t="s">
        <v>53</v>
      </c>
      <c r="H279" s="2">
        <v>9</v>
      </c>
      <c r="J279" s="47"/>
      <c r="K279" s="2">
        <v>4</v>
      </c>
      <c r="L279" s="2">
        <v>30</v>
      </c>
      <c r="M279" s="2">
        <v>1</v>
      </c>
      <c r="N279" s="2">
        <v>39</v>
      </c>
      <c r="O279" s="2">
        <v>2</v>
      </c>
      <c r="P279" s="2">
        <v>23</v>
      </c>
      <c r="Q279" s="2">
        <v>2</v>
      </c>
      <c r="R279" s="2">
        <v>31</v>
      </c>
      <c r="S279" s="43">
        <f t="shared" ref="S279:T279" si="140">K279+M279+O279+Q279</f>
        <v>9</v>
      </c>
      <c r="T279" s="43">
        <f t="shared" si="140"/>
        <v>123</v>
      </c>
      <c r="U279" s="20">
        <v>39</v>
      </c>
      <c r="V279" s="45">
        <v>30</v>
      </c>
      <c r="W279" s="45">
        <v>21</v>
      </c>
      <c r="X279" s="45">
        <v>30</v>
      </c>
      <c r="Y279" s="249">
        <f t="shared" ref="Y279:Y283" si="141">SUM(U279:X279)</f>
        <v>120</v>
      </c>
      <c r="Z279" s="1"/>
      <c r="AA279" s="1"/>
      <c r="AC279" s="1">
        <f>IF(T279=0,"",T279/S278)</f>
        <v>1</v>
      </c>
      <c r="AD279" s="35">
        <v>130</v>
      </c>
      <c r="AE279" s="36">
        <f>IF(AD279=0,"",AD279/AD278)</f>
        <v>1</v>
      </c>
      <c r="AF279" s="1">
        <f>IF(AD279=0,"",100%-AE279)</f>
        <v>0</v>
      </c>
      <c r="AG279" s="2"/>
      <c r="AH279" s="2"/>
      <c r="AI279" s="2"/>
      <c r="AJ279" s="2"/>
    </row>
    <row r="280" spans="1:36" ht="15" customHeight="1" x14ac:dyDescent="0.25">
      <c r="A280" s="46" t="s">
        <v>54</v>
      </c>
      <c r="J280" s="47"/>
      <c r="K280" s="2">
        <v>1</v>
      </c>
      <c r="L280" s="2">
        <v>4</v>
      </c>
      <c r="N280" s="2">
        <v>1</v>
      </c>
      <c r="O280" s="2">
        <v>2</v>
      </c>
      <c r="P280" s="2">
        <v>3</v>
      </c>
      <c r="Q280" s="2"/>
      <c r="R280" s="2">
        <v>2</v>
      </c>
      <c r="S280" s="43">
        <f t="shared" ref="S280:T280" si="142">K280+M280+O280+Q280</f>
        <v>3</v>
      </c>
      <c r="T280" s="43">
        <f t="shared" si="142"/>
        <v>10</v>
      </c>
      <c r="U280" s="20">
        <v>1</v>
      </c>
      <c r="V280" s="45">
        <v>4</v>
      </c>
      <c r="W280" s="45">
        <v>1</v>
      </c>
      <c r="X280" s="45">
        <v>2</v>
      </c>
      <c r="Y280" s="249">
        <f t="shared" si="141"/>
        <v>8</v>
      </c>
      <c r="Z280" s="1"/>
      <c r="AA280" s="1"/>
      <c r="AC280" s="1"/>
      <c r="AD280" s="35">
        <v>13</v>
      </c>
      <c r="AE280" s="36"/>
      <c r="AF280" s="1"/>
      <c r="AG280" s="2"/>
      <c r="AH280" s="2"/>
      <c r="AI280" s="2"/>
      <c r="AJ280" s="2"/>
    </row>
    <row r="281" spans="1:36" ht="15" customHeight="1" x14ac:dyDescent="0.25">
      <c r="A281" s="46" t="s">
        <v>55</v>
      </c>
      <c r="J281" s="47"/>
      <c r="K281" s="2">
        <v>1</v>
      </c>
      <c r="L281" s="2"/>
      <c r="M281" s="2"/>
      <c r="N281" s="2"/>
      <c r="O281" s="2">
        <v>1</v>
      </c>
      <c r="P281" s="2">
        <v>3</v>
      </c>
      <c r="Q281" s="2">
        <v>1</v>
      </c>
      <c r="R281" s="2"/>
      <c r="S281" s="43">
        <f t="shared" ref="S281:T281" si="143">K281+M281+O281+Q281</f>
        <v>3</v>
      </c>
      <c r="T281" s="43">
        <f t="shared" si="143"/>
        <v>3</v>
      </c>
      <c r="U281" s="20"/>
      <c r="V281" s="45"/>
      <c r="W281" s="45">
        <v>3</v>
      </c>
      <c r="X281" s="45"/>
      <c r="Y281" s="249">
        <f t="shared" si="141"/>
        <v>3</v>
      </c>
      <c r="Z281" s="1"/>
      <c r="AA281" s="1"/>
      <c r="AC281" s="1"/>
      <c r="AD281" s="35">
        <v>6</v>
      </c>
      <c r="AE281" s="36"/>
      <c r="AF281" s="1"/>
      <c r="AG281" s="2"/>
      <c r="AH281" s="2"/>
      <c r="AI281" s="2"/>
      <c r="AJ281" s="2"/>
    </row>
    <row r="282" spans="1:36" ht="15" customHeight="1" x14ac:dyDescent="0.25">
      <c r="A282" s="46" t="s">
        <v>56</v>
      </c>
      <c r="J282" s="47"/>
      <c r="K282" s="2">
        <v>1</v>
      </c>
      <c r="L282" s="2">
        <v>1</v>
      </c>
      <c r="O282" s="2">
        <v>1</v>
      </c>
      <c r="P282" s="2"/>
      <c r="Q282" s="2"/>
      <c r="R282" s="2">
        <v>1</v>
      </c>
      <c r="S282" s="43">
        <f t="shared" ref="S282:T282" si="144">K282+M282+O282+Q282</f>
        <v>2</v>
      </c>
      <c r="T282" s="43">
        <f t="shared" si="144"/>
        <v>2</v>
      </c>
      <c r="U282" s="20"/>
      <c r="V282" s="45"/>
      <c r="W282" s="45"/>
      <c r="X282" s="45">
        <v>1</v>
      </c>
      <c r="Y282" s="249">
        <f t="shared" si="141"/>
        <v>1</v>
      </c>
      <c r="Z282" s="1"/>
      <c r="AA282" s="1"/>
      <c r="AC282" s="1"/>
      <c r="AD282" s="35">
        <v>4</v>
      </c>
      <c r="AE282" s="36"/>
      <c r="AF282" s="1"/>
      <c r="AG282" s="2"/>
      <c r="AH282" s="2"/>
      <c r="AI282" s="2"/>
      <c r="AJ282" s="2"/>
    </row>
    <row r="283" spans="1:36" ht="15" customHeight="1" x14ac:dyDescent="0.25">
      <c r="A283" s="46" t="s">
        <v>57</v>
      </c>
      <c r="J283" s="47"/>
      <c r="K283" s="2"/>
      <c r="L283" s="2">
        <v>1</v>
      </c>
      <c r="M283" s="2"/>
      <c r="N283" s="2"/>
      <c r="O283" s="2">
        <v>1</v>
      </c>
      <c r="P283" s="2">
        <v>1</v>
      </c>
      <c r="Q283" s="2"/>
      <c r="R283" s="2"/>
      <c r="S283" s="43">
        <f t="shared" ref="S283:T283" si="145">K283+M283+O283+Q283</f>
        <v>1</v>
      </c>
      <c r="T283" s="43">
        <f t="shared" si="145"/>
        <v>2</v>
      </c>
      <c r="U283" s="20"/>
      <c r="V283" s="45"/>
      <c r="W283" s="45">
        <v>1</v>
      </c>
      <c r="X283" s="45"/>
      <c r="Y283" s="249">
        <f t="shared" si="141"/>
        <v>1</v>
      </c>
      <c r="Z283" s="1"/>
      <c r="AA283" s="1"/>
      <c r="AC283" s="1"/>
      <c r="AD283" s="35">
        <v>3</v>
      </c>
      <c r="AE283" s="36"/>
      <c r="AF283" s="1"/>
      <c r="AG283" s="2"/>
      <c r="AH283" s="2"/>
      <c r="AI283" s="2"/>
      <c r="AJ283" s="2"/>
    </row>
    <row r="284" spans="1:36" ht="15" customHeight="1" x14ac:dyDescent="0.25">
      <c r="A284" s="46" t="s">
        <v>58</v>
      </c>
      <c r="J284" s="47"/>
      <c r="K284" s="2"/>
      <c r="L284" s="2">
        <v>1</v>
      </c>
      <c r="M284" s="2"/>
      <c r="N284" s="2"/>
      <c r="O284" s="2">
        <v>1</v>
      </c>
      <c r="P284" s="2"/>
      <c r="Q284" s="2"/>
      <c r="R284" s="2"/>
      <c r="S284" s="43">
        <f t="shared" ref="S284:T284" si="146">K284+M284+O284+Q284</f>
        <v>1</v>
      </c>
      <c r="T284" s="43">
        <f t="shared" si="146"/>
        <v>1</v>
      </c>
      <c r="U284" s="20"/>
      <c r="V284" s="45"/>
      <c r="W284" s="45"/>
      <c r="X284" s="45"/>
      <c r="Y284" s="249">
        <v>1</v>
      </c>
      <c r="Z284" s="1"/>
      <c r="AA284" s="1"/>
      <c r="AC284" s="1"/>
      <c r="AD284" s="35">
        <v>2</v>
      </c>
      <c r="AE284" s="36"/>
      <c r="AF284" s="1"/>
      <c r="AG284" s="2"/>
      <c r="AH284" s="2"/>
      <c r="AI284" s="2"/>
      <c r="AJ284" s="2"/>
    </row>
    <row r="285" spans="1:36" ht="15" customHeight="1" x14ac:dyDescent="0.25">
      <c r="A285" s="46" t="s">
        <v>59</v>
      </c>
      <c r="J285" s="47"/>
      <c r="K285" s="2"/>
      <c r="L285" s="2">
        <v>1</v>
      </c>
      <c r="M285" s="2"/>
      <c r="N285" s="2"/>
      <c r="O285" s="2"/>
      <c r="P285" s="2"/>
      <c r="Q285" s="2"/>
      <c r="R285" s="2"/>
      <c r="S285" s="43">
        <f t="shared" ref="S285:T285" si="147">K285+M285+O285+Q285</f>
        <v>0</v>
      </c>
      <c r="T285" s="43">
        <f t="shared" si="147"/>
        <v>1</v>
      </c>
      <c r="U285" s="20"/>
      <c r="V285" s="45"/>
      <c r="W285" s="45"/>
      <c r="X285" s="45"/>
      <c r="Y285" s="249"/>
      <c r="Z285" s="1"/>
      <c r="AA285" s="1"/>
      <c r="AC285" s="1"/>
      <c r="AD285" s="35">
        <v>1</v>
      </c>
      <c r="AE285" s="36"/>
      <c r="AF285" s="1"/>
      <c r="AG285" s="2"/>
      <c r="AH285" s="2"/>
      <c r="AI285" s="2"/>
      <c r="AJ285" s="2"/>
    </row>
    <row r="286" spans="1:36" ht="15" customHeight="1" x14ac:dyDescent="0.25">
      <c r="A286" s="46" t="s">
        <v>70</v>
      </c>
      <c r="J286" s="47"/>
      <c r="K286" s="2"/>
      <c r="L286" s="2"/>
      <c r="M286" s="2"/>
      <c r="N286" s="2">
        <v>1</v>
      </c>
      <c r="O286" s="2"/>
      <c r="P286" s="2"/>
      <c r="Q286" s="2"/>
      <c r="R286" s="2"/>
      <c r="S286" s="43">
        <f t="shared" ref="S286:T286" si="148">K286+M286+O286+Q286</f>
        <v>0</v>
      </c>
      <c r="T286" s="43">
        <f t="shared" si="148"/>
        <v>1</v>
      </c>
      <c r="U286" s="20"/>
      <c r="V286" s="45">
        <v>1</v>
      </c>
      <c r="W286" s="45"/>
      <c r="X286" s="45"/>
      <c r="Y286" s="249">
        <v>1</v>
      </c>
      <c r="Z286" s="1"/>
      <c r="AA286" s="1"/>
      <c r="AC286" s="1"/>
      <c r="AD286" s="35">
        <v>1</v>
      </c>
      <c r="AE286" s="36"/>
      <c r="AF286" s="1"/>
      <c r="AG286" s="2"/>
      <c r="AH286" s="2"/>
      <c r="AI286" s="2"/>
      <c r="AJ286" s="2"/>
    </row>
    <row r="287" spans="1:36" ht="15" customHeight="1" x14ac:dyDescent="0.25">
      <c r="A287" s="46" t="s">
        <v>71</v>
      </c>
      <c r="J287" s="47"/>
      <c r="K287" s="2"/>
      <c r="L287" s="2">
        <v>1</v>
      </c>
      <c r="M287" s="2"/>
      <c r="N287" s="2"/>
      <c r="O287" s="2"/>
      <c r="P287" s="2"/>
      <c r="Q287" s="2"/>
      <c r="R287" s="2"/>
      <c r="S287" s="43">
        <f t="shared" ref="S287:T287" si="149">K287+M287+O287+Q287</f>
        <v>0</v>
      </c>
      <c r="T287" s="43">
        <f t="shared" si="149"/>
        <v>1</v>
      </c>
      <c r="U287" s="20"/>
      <c r="V287" s="45"/>
      <c r="W287" s="45"/>
      <c r="X287" s="45"/>
      <c r="Y287" s="249"/>
      <c r="Z287" s="1"/>
      <c r="AA287" s="1"/>
      <c r="AC287" s="1"/>
      <c r="AD287" s="35">
        <v>1</v>
      </c>
      <c r="AE287" s="36"/>
      <c r="AF287" s="1"/>
      <c r="AG287" s="2"/>
      <c r="AH287" s="2"/>
      <c r="AI287" s="2"/>
      <c r="AJ287" s="2"/>
    </row>
    <row r="288" spans="1:36" ht="13.5" customHeight="1" x14ac:dyDescent="0.2"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45">
        <f>SUM(Y279:Y287)</f>
        <v>135</v>
      </c>
      <c r="Z288" s="1">
        <f>Y279/B271</f>
        <v>0.74534161490683226</v>
      </c>
      <c r="AA288" s="1">
        <f>Y288/B271</f>
        <v>0.83850931677018636</v>
      </c>
      <c r="AB288" s="1">
        <f>AA288-Z288</f>
        <v>9.3167701863354102E-2</v>
      </c>
      <c r="AC288" s="1"/>
      <c r="AD288" s="35"/>
      <c r="AG288" s="2"/>
      <c r="AH288" s="2"/>
      <c r="AI288" s="2"/>
      <c r="AJ288" s="2"/>
    </row>
    <row r="289" spans="1:36" ht="13.5" customHeight="1" x14ac:dyDescent="0.3">
      <c r="A289" s="233" t="s">
        <v>75</v>
      </c>
      <c r="Z289" s="1"/>
      <c r="AA289" s="1"/>
      <c r="AC289" s="1"/>
      <c r="AG289" s="2"/>
      <c r="AH289" s="2"/>
      <c r="AI289" s="2"/>
      <c r="AJ289" s="2"/>
    </row>
    <row r="290" spans="1:36" ht="13.5" customHeight="1" x14ac:dyDescent="0.2">
      <c r="B290" s="358" t="s">
        <v>3</v>
      </c>
      <c r="C290" s="359"/>
      <c r="D290" s="359"/>
      <c r="E290" s="359"/>
      <c r="F290" s="359"/>
      <c r="G290" s="359"/>
      <c r="H290" s="359"/>
      <c r="I290" s="359"/>
      <c r="J290" s="359"/>
      <c r="K290" s="359"/>
      <c r="Z290" s="1"/>
      <c r="AA290" s="1"/>
      <c r="AC290" s="1"/>
      <c r="AG290" s="2"/>
      <c r="AH290" s="2"/>
      <c r="AI290" s="2"/>
      <c r="AJ290" s="2"/>
    </row>
    <row r="291" spans="1:36" ht="26.25" customHeight="1" x14ac:dyDescent="0.25">
      <c r="A291" s="230" t="s">
        <v>18</v>
      </c>
      <c r="B291" s="16">
        <v>1</v>
      </c>
      <c r="C291" s="16">
        <v>2</v>
      </c>
      <c r="D291" s="16">
        <v>3</v>
      </c>
      <c r="E291" s="16">
        <v>4</v>
      </c>
      <c r="F291" s="16">
        <v>5</v>
      </c>
      <c r="G291" s="16">
        <v>6</v>
      </c>
      <c r="H291" s="16">
        <v>7</v>
      </c>
      <c r="I291" s="84"/>
      <c r="J291" s="84"/>
      <c r="K291" s="85" t="s">
        <v>73</v>
      </c>
      <c r="L291" s="85" t="s">
        <v>74</v>
      </c>
      <c r="M291" s="85" t="s">
        <v>73</v>
      </c>
      <c r="N291" s="85" t="s">
        <v>74</v>
      </c>
      <c r="O291" s="85" t="s">
        <v>73</v>
      </c>
      <c r="P291" s="85" t="s">
        <v>74</v>
      </c>
      <c r="Q291" s="85" t="s">
        <v>73</v>
      </c>
      <c r="R291" s="85" t="s">
        <v>74</v>
      </c>
      <c r="S291" s="85" t="s">
        <v>73</v>
      </c>
      <c r="T291" s="85" t="s">
        <v>74</v>
      </c>
      <c r="U291" s="18">
        <v>9</v>
      </c>
      <c r="V291" s="19">
        <v>9</v>
      </c>
      <c r="W291" s="19">
        <v>9</v>
      </c>
      <c r="X291" s="19">
        <v>9</v>
      </c>
      <c r="Y291" s="138">
        <v>10</v>
      </c>
      <c r="Z291" s="10" t="s">
        <v>11</v>
      </c>
      <c r="AA291" s="10" t="s">
        <v>12</v>
      </c>
      <c r="AB291" s="11" t="s">
        <v>13</v>
      </c>
      <c r="AC291" s="10" t="s">
        <v>14</v>
      </c>
      <c r="AD291" s="12" t="s">
        <v>15</v>
      </c>
      <c r="AE291" s="12" t="s">
        <v>16</v>
      </c>
      <c r="AF291" s="13" t="s">
        <v>17</v>
      </c>
      <c r="AG291" s="2"/>
      <c r="AH291" s="2"/>
      <c r="AI291" s="2"/>
      <c r="AJ291" s="2"/>
    </row>
    <row r="292" spans="1:36" ht="13.5" customHeight="1" x14ac:dyDescent="0.2">
      <c r="A292" s="40" t="s">
        <v>28</v>
      </c>
      <c r="B292" s="35">
        <v>104</v>
      </c>
      <c r="C292" s="25"/>
      <c r="D292" s="25"/>
      <c r="E292" s="25"/>
      <c r="F292" s="25"/>
      <c r="G292" s="25"/>
      <c r="H292" s="25"/>
      <c r="I292" s="25"/>
      <c r="J292" s="25"/>
      <c r="K292" s="26"/>
      <c r="L292" s="26"/>
      <c r="U292" s="20"/>
      <c r="V292" s="20"/>
      <c r="W292" s="20"/>
      <c r="X292" s="20"/>
      <c r="Y292" s="138"/>
      <c r="Z292" s="1"/>
      <c r="AA292" s="1"/>
      <c r="AC292" s="1"/>
      <c r="AD292" s="29">
        <f>B292</f>
        <v>104</v>
      </c>
      <c r="AE292" s="24"/>
      <c r="AF292" s="1"/>
      <c r="AG292" s="2"/>
      <c r="AH292" s="2"/>
      <c r="AI292" s="2"/>
      <c r="AJ292" s="2"/>
    </row>
    <row r="293" spans="1:36" ht="13.5" customHeight="1" x14ac:dyDescent="0.2">
      <c r="A293" s="46" t="s">
        <v>29</v>
      </c>
      <c r="C293" s="2">
        <v>90</v>
      </c>
      <c r="L293" s="2"/>
      <c r="U293" s="20"/>
      <c r="V293" s="20"/>
      <c r="W293" s="20"/>
      <c r="X293" s="20"/>
      <c r="Y293" s="138"/>
      <c r="Z293" s="1"/>
      <c r="AA293" s="1"/>
      <c r="AC293" s="1">
        <f>C293/B292</f>
        <v>0.86538461538461542</v>
      </c>
      <c r="AD293" s="35">
        <v>93</v>
      </c>
      <c r="AE293" s="36">
        <f t="shared" ref="AE293:AE299" si="150">AD293/AD292</f>
        <v>0.89423076923076927</v>
      </c>
      <c r="AF293" s="1">
        <f t="shared" ref="AF293:AF299" si="151">100%-AE293</f>
        <v>0.10576923076923073</v>
      </c>
      <c r="AG293" s="2"/>
      <c r="AH293" s="2"/>
      <c r="AI293" s="2"/>
      <c r="AJ293" s="2"/>
    </row>
    <row r="294" spans="1:36" ht="13.5" customHeight="1" x14ac:dyDescent="0.2">
      <c r="A294" s="46" t="s">
        <v>30</v>
      </c>
      <c r="D294" s="2">
        <v>74</v>
      </c>
      <c r="U294" s="20"/>
      <c r="V294" s="20"/>
      <c r="W294" s="20"/>
      <c r="X294" s="20"/>
      <c r="Y294" s="138"/>
      <c r="Z294" s="1"/>
      <c r="AA294" s="1"/>
      <c r="AC294" s="1">
        <f>D294/C293</f>
        <v>0.82222222222222219</v>
      </c>
      <c r="AD294" s="35">
        <v>93</v>
      </c>
      <c r="AE294" s="36">
        <f t="shared" si="150"/>
        <v>1</v>
      </c>
      <c r="AF294" s="1">
        <f t="shared" si="151"/>
        <v>0</v>
      </c>
      <c r="AG294" s="2"/>
      <c r="AH294" s="2"/>
      <c r="AI294" s="2"/>
      <c r="AJ294" s="2"/>
    </row>
    <row r="295" spans="1:36" ht="13.5" customHeight="1" x14ac:dyDescent="0.2">
      <c r="A295" s="46" t="s">
        <v>31</v>
      </c>
      <c r="E295" s="2">
        <v>74</v>
      </c>
      <c r="U295" s="20"/>
      <c r="V295" s="20"/>
      <c r="W295" s="20"/>
      <c r="X295" s="20"/>
      <c r="Y295" s="138"/>
      <c r="Z295" s="1"/>
      <c r="AA295" s="1"/>
      <c r="AC295" s="1">
        <f>E295/D294</f>
        <v>1</v>
      </c>
      <c r="AD295" s="35">
        <v>90</v>
      </c>
      <c r="AE295" s="36">
        <f t="shared" si="150"/>
        <v>0.967741935483871</v>
      </c>
      <c r="AF295" s="1">
        <f t="shared" si="151"/>
        <v>3.2258064516129004E-2</v>
      </c>
      <c r="AG295" s="2"/>
      <c r="AH295" s="2"/>
      <c r="AI295" s="2"/>
      <c r="AJ295" s="2"/>
    </row>
    <row r="296" spans="1:36" ht="13.5" customHeight="1" x14ac:dyDescent="0.2">
      <c r="A296" s="46" t="s">
        <v>50</v>
      </c>
      <c r="F296" s="2">
        <v>71</v>
      </c>
      <c r="U296" s="20"/>
      <c r="V296" s="20"/>
      <c r="W296" s="20"/>
      <c r="X296" s="20"/>
      <c r="Y296" s="138"/>
      <c r="Z296" s="1"/>
      <c r="AA296" s="1"/>
      <c r="AC296" s="1">
        <f>F296/E295</f>
        <v>0.95945945945945943</v>
      </c>
      <c r="AD296" s="35">
        <v>86</v>
      </c>
      <c r="AE296" s="36">
        <f t="shared" si="150"/>
        <v>0.9555555555555556</v>
      </c>
      <c r="AF296" s="1">
        <f t="shared" si="151"/>
        <v>4.4444444444444398E-2</v>
      </c>
      <c r="AG296" s="2"/>
      <c r="AH296" s="2"/>
      <c r="AI296" s="2"/>
      <c r="AJ296" s="2"/>
    </row>
    <row r="297" spans="1:36" ht="13.5" customHeight="1" x14ac:dyDescent="0.2">
      <c r="A297" s="46" t="s">
        <v>51</v>
      </c>
      <c r="G297" s="2">
        <v>70</v>
      </c>
      <c r="U297" s="20"/>
      <c r="V297" s="20"/>
      <c r="W297" s="20"/>
      <c r="X297" s="20"/>
      <c r="Y297" s="138"/>
      <c r="Z297" s="1"/>
      <c r="AA297" s="1"/>
      <c r="AC297" s="1">
        <f>G297/F296</f>
        <v>0.9859154929577465</v>
      </c>
      <c r="AD297" s="35">
        <v>86</v>
      </c>
      <c r="AE297" s="36">
        <f t="shared" si="150"/>
        <v>1</v>
      </c>
      <c r="AF297" s="1">
        <f t="shared" si="151"/>
        <v>0</v>
      </c>
      <c r="AG297" s="2"/>
      <c r="AH297" s="2"/>
      <c r="AI297" s="2"/>
      <c r="AJ297" s="2"/>
    </row>
    <row r="298" spans="1:36" ht="13.5" customHeight="1" x14ac:dyDescent="0.2">
      <c r="A298" s="46" t="s">
        <v>52</v>
      </c>
      <c r="H298" s="2">
        <v>67</v>
      </c>
      <c r="U298" s="20"/>
      <c r="V298" s="20"/>
      <c r="W298" s="20"/>
      <c r="X298" s="20"/>
      <c r="Y298" s="138"/>
      <c r="Z298" s="1"/>
      <c r="AA298" s="1"/>
      <c r="AC298" s="1">
        <f>H298/G297</f>
        <v>0.95714285714285718</v>
      </c>
      <c r="AD298" s="35">
        <v>85</v>
      </c>
      <c r="AE298" s="36">
        <f t="shared" si="150"/>
        <v>0.98837209302325579</v>
      </c>
      <c r="AF298" s="1">
        <f t="shared" si="151"/>
        <v>1.1627906976744207E-2</v>
      </c>
      <c r="AG298" s="2"/>
      <c r="AH298" s="2"/>
      <c r="AI298" s="2"/>
      <c r="AJ298" s="2"/>
    </row>
    <row r="299" spans="1:36" ht="15" customHeight="1" x14ac:dyDescent="0.25">
      <c r="A299" s="46" t="s">
        <v>53</v>
      </c>
      <c r="H299" s="2">
        <v>21</v>
      </c>
      <c r="I299" s="47"/>
      <c r="K299" s="2">
        <v>13</v>
      </c>
      <c r="L299" s="2">
        <v>9</v>
      </c>
      <c r="M299" s="2">
        <v>18</v>
      </c>
      <c r="N299" s="2">
        <v>3</v>
      </c>
      <c r="O299" s="2">
        <v>12</v>
      </c>
      <c r="P299" s="2">
        <v>7</v>
      </c>
      <c r="Q299" s="2">
        <v>13</v>
      </c>
      <c r="R299" s="2">
        <v>9</v>
      </c>
      <c r="S299" s="43">
        <f t="shared" ref="S299:T299" si="152">K299+M299+O299+Q299</f>
        <v>56</v>
      </c>
      <c r="T299" s="43">
        <f t="shared" si="152"/>
        <v>28</v>
      </c>
      <c r="U299" s="20">
        <v>2</v>
      </c>
      <c r="V299" s="20">
        <v>2</v>
      </c>
      <c r="W299" s="20">
        <v>2</v>
      </c>
      <c r="X299" s="20"/>
      <c r="Y299" s="138">
        <f t="shared" ref="Y299:Y305" si="153">SUM(U299:X299)</f>
        <v>6</v>
      </c>
      <c r="Z299" s="1"/>
      <c r="AA299" s="1"/>
      <c r="AC299" s="1">
        <f>IF(S299=0,"",S299/H298)</f>
        <v>0.83582089552238803</v>
      </c>
      <c r="AD299" s="35">
        <v>83</v>
      </c>
      <c r="AE299" s="36">
        <f t="shared" si="150"/>
        <v>0.97647058823529409</v>
      </c>
      <c r="AF299" s="1">
        <f t="shared" si="151"/>
        <v>2.352941176470591E-2</v>
      </c>
      <c r="AG299" s="2"/>
      <c r="AH299" s="2"/>
      <c r="AI299" s="2"/>
      <c r="AJ299" s="2"/>
    </row>
    <row r="300" spans="1:36" ht="15" customHeight="1" x14ac:dyDescent="0.25">
      <c r="A300" s="46" t="s">
        <v>54</v>
      </c>
      <c r="H300" s="2">
        <v>14</v>
      </c>
      <c r="J300" s="47"/>
      <c r="K300" s="2">
        <v>3</v>
      </c>
      <c r="L300" s="2">
        <v>13</v>
      </c>
      <c r="N300" s="2">
        <v>18</v>
      </c>
      <c r="O300" s="2">
        <v>3</v>
      </c>
      <c r="P300" s="2">
        <v>12</v>
      </c>
      <c r="Q300" s="2">
        <v>5</v>
      </c>
      <c r="R300" s="2">
        <v>13</v>
      </c>
      <c r="S300" s="43">
        <f t="shared" ref="S300:T300" si="154">K300+M300+O300+Q300</f>
        <v>11</v>
      </c>
      <c r="T300" s="43">
        <f t="shared" si="154"/>
        <v>56</v>
      </c>
      <c r="U300" s="20">
        <v>18</v>
      </c>
      <c r="V300" s="20">
        <v>12</v>
      </c>
      <c r="W300" s="20">
        <v>12</v>
      </c>
      <c r="X300" s="20">
        <v>12</v>
      </c>
      <c r="Y300" s="138">
        <f t="shared" si="153"/>
        <v>54</v>
      </c>
      <c r="Z300" s="1"/>
      <c r="AA300" s="1"/>
      <c r="AC300" s="1">
        <f>IF(T300=0,"",T300/S299)</f>
        <v>1</v>
      </c>
      <c r="AD300" s="35">
        <v>82</v>
      </c>
      <c r="AE300" s="36">
        <f>IF(AD300=0,"",AD300/AD299)</f>
        <v>0.98795180722891562</v>
      </c>
      <c r="AF300" s="1">
        <f>IF(AD300=0,"",100%-AE300)</f>
        <v>1.2048192771084376E-2</v>
      </c>
      <c r="AG300" s="2"/>
      <c r="AH300" s="2"/>
      <c r="AI300" s="2"/>
      <c r="AJ300" s="2"/>
    </row>
    <row r="301" spans="1:36" ht="15" customHeight="1" x14ac:dyDescent="0.25">
      <c r="A301" s="46" t="s">
        <v>55</v>
      </c>
      <c r="J301" s="47"/>
      <c r="L301" s="2">
        <v>4</v>
      </c>
      <c r="O301" s="2">
        <v>1</v>
      </c>
      <c r="P301" s="2">
        <v>3</v>
      </c>
      <c r="Q301" s="2">
        <v>2</v>
      </c>
      <c r="R301" s="2">
        <v>3</v>
      </c>
      <c r="S301" s="43">
        <f t="shared" ref="S301:T301" si="155">K301+M301+O301+Q301</f>
        <v>3</v>
      </c>
      <c r="T301" s="43">
        <f t="shared" si="155"/>
        <v>10</v>
      </c>
      <c r="U301" s="20"/>
      <c r="V301" s="20">
        <v>4</v>
      </c>
      <c r="W301" s="20">
        <v>2</v>
      </c>
      <c r="X301" s="20">
        <v>4</v>
      </c>
      <c r="Y301" s="138">
        <f t="shared" si="153"/>
        <v>10</v>
      </c>
      <c r="Z301" s="1"/>
      <c r="AA301" s="1"/>
      <c r="AC301" s="1"/>
      <c r="AD301" s="35">
        <v>15</v>
      </c>
      <c r="AE301" s="36"/>
      <c r="AF301" s="1"/>
      <c r="AG301" s="2"/>
      <c r="AH301" s="2"/>
      <c r="AI301" s="2"/>
      <c r="AJ301" s="2"/>
    </row>
    <row r="302" spans="1:36" ht="15" customHeight="1" x14ac:dyDescent="0.25">
      <c r="A302" s="46" t="s">
        <v>56</v>
      </c>
      <c r="J302" s="47"/>
      <c r="L302" s="2">
        <v>2</v>
      </c>
      <c r="M302" s="2">
        <v>1</v>
      </c>
      <c r="P302" s="2">
        <v>1</v>
      </c>
      <c r="R302" s="2">
        <v>1</v>
      </c>
      <c r="S302" s="43">
        <f t="shared" ref="S302:T302" si="156">K302+M302+O302+Q302</f>
        <v>1</v>
      </c>
      <c r="T302" s="43">
        <f t="shared" si="156"/>
        <v>4</v>
      </c>
      <c r="U302" s="20"/>
      <c r="V302" s="20">
        <v>2</v>
      </c>
      <c r="W302" s="20">
        <v>1</v>
      </c>
      <c r="X302" s="20">
        <v>1</v>
      </c>
      <c r="Y302" s="138">
        <f t="shared" si="153"/>
        <v>4</v>
      </c>
      <c r="Z302" s="1"/>
      <c r="AA302" s="1"/>
      <c r="AC302" s="1"/>
      <c r="AD302" s="35">
        <v>5</v>
      </c>
      <c r="AE302" s="36"/>
      <c r="AF302" s="1"/>
      <c r="AG302" s="2"/>
      <c r="AH302" s="2"/>
      <c r="AI302" s="2"/>
      <c r="AJ302" s="2"/>
    </row>
    <row r="303" spans="1:36" ht="15" customHeight="1" x14ac:dyDescent="0.25">
      <c r="A303" s="46" t="s">
        <v>57</v>
      </c>
      <c r="J303" s="47"/>
      <c r="K303" s="2">
        <v>1</v>
      </c>
      <c r="N303" s="2">
        <v>1</v>
      </c>
      <c r="O303" s="2">
        <v>1</v>
      </c>
      <c r="S303" s="43">
        <f t="shared" ref="S303:T303" si="157">K303+M303+O303+Q303</f>
        <v>2</v>
      </c>
      <c r="T303" s="43">
        <f t="shared" si="157"/>
        <v>1</v>
      </c>
      <c r="U303" s="20">
        <v>1</v>
      </c>
      <c r="V303" s="20"/>
      <c r="W303" s="20"/>
      <c r="X303" s="20"/>
      <c r="Y303" s="138">
        <f t="shared" si="153"/>
        <v>1</v>
      </c>
      <c r="Z303" s="1"/>
      <c r="AA303" s="1"/>
      <c r="AC303" s="1"/>
      <c r="AD303" s="35">
        <v>3</v>
      </c>
      <c r="AE303" s="36"/>
      <c r="AF303" s="1"/>
      <c r="AG303" s="2"/>
      <c r="AH303" s="2"/>
      <c r="AI303" s="2"/>
      <c r="AJ303" s="2"/>
    </row>
    <row r="304" spans="1:36" ht="15" customHeight="1" x14ac:dyDescent="0.25">
      <c r="A304" s="46" t="s">
        <v>58</v>
      </c>
      <c r="J304" s="47"/>
      <c r="K304" s="2">
        <v>1</v>
      </c>
      <c r="L304" s="2">
        <v>1</v>
      </c>
      <c r="Q304" s="2">
        <v>1</v>
      </c>
      <c r="S304" s="43">
        <f t="shared" ref="S304:T304" si="158">K304+M304+O304+Q304</f>
        <v>2</v>
      </c>
      <c r="T304" s="43">
        <f t="shared" si="158"/>
        <v>1</v>
      </c>
      <c r="U304" s="20"/>
      <c r="V304" s="20">
        <v>1</v>
      </c>
      <c r="W304" s="20"/>
      <c r="X304" s="20"/>
      <c r="Y304" s="138">
        <f t="shared" si="153"/>
        <v>1</v>
      </c>
      <c r="Z304" s="1"/>
      <c r="AA304" s="1"/>
      <c r="AC304" s="1"/>
      <c r="AD304" s="35">
        <v>3</v>
      </c>
      <c r="AE304" s="36"/>
      <c r="AF304" s="1"/>
      <c r="AG304" s="2"/>
      <c r="AH304" s="2"/>
      <c r="AI304" s="2"/>
      <c r="AJ304" s="2"/>
    </row>
    <row r="305" spans="1:36" ht="15" customHeight="1" x14ac:dyDescent="0.25">
      <c r="A305" s="46" t="s">
        <v>59</v>
      </c>
      <c r="J305" s="47"/>
      <c r="L305" s="2">
        <v>1</v>
      </c>
      <c r="O305" s="2">
        <v>1</v>
      </c>
      <c r="R305" s="2">
        <v>1</v>
      </c>
      <c r="S305" s="43">
        <f t="shared" ref="S305:T305" si="159">K305+M305+O305+Q305</f>
        <v>1</v>
      </c>
      <c r="T305" s="43">
        <f t="shared" si="159"/>
        <v>2</v>
      </c>
      <c r="U305" s="20"/>
      <c r="V305" s="20">
        <v>1</v>
      </c>
      <c r="W305" s="20"/>
      <c r="X305" s="20">
        <v>1</v>
      </c>
      <c r="Y305" s="138">
        <f t="shared" si="153"/>
        <v>2</v>
      </c>
      <c r="Z305" s="1"/>
      <c r="AA305" s="1"/>
      <c r="AC305" s="1"/>
      <c r="AD305" s="35">
        <v>3</v>
      </c>
      <c r="AE305" s="36"/>
      <c r="AF305" s="1"/>
      <c r="AG305" s="2"/>
      <c r="AH305" s="2"/>
      <c r="AI305" s="2"/>
      <c r="AJ305" s="2"/>
    </row>
    <row r="306" spans="1:36" ht="15" customHeight="1" x14ac:dyDescent="0.25">
      <c r="A306" s="46" t="s">
        <v>70</v>
      </c>
      <c r="J306" s="47"/>
      <c r="O306" s="2">
        <v>1</v>
      </c>
      <c r="P306" s="2">
        <v>1</v>
      </c>
      <c r="S306" s="43">
        <f t="shared" ref="S306:T306" si="160">K306+M306+O306+Q306</f>
        <v>1</v>
      </c>
      <c r="T306" s="43">
        <f t="shared" si="160"/>
        <v>1</v>
      </c>
      <c r="W306" s="2">
        <v>1</v>
      </c>
      <c r="Y306" s="138">
        <v>1</v>
      </c>
      <c r="Z306" s="1"/>
      <c r="AA306" s="1"/>
      <c r="AC306" s="1"/>
      <c r="AD306" s="35">
        <v>2</v>
      </c>
      <c r="AE306" s="36"/>
      <c r="AF306" s="1"/>
      <c r="AG306" s="2"/>
      <c r="AH306" s="2"/>
      <c r="AI306" s="2"/>
      <c r="AJ306" s="2"/>
    </row>
    <row r="307" spans="1:36" ht="15" customHeight="1" x14ac:dyDescent="0.25">
      <c r="A307" s="46" t="s">
        <v>71</v>
      </c>
      <c r="J307" s="47"/>
      <c r="P307" s="2">
        <v>1</v>
      </c>
      <c r="S307" s="43">
        <f t="shared" ref="S307:T307" si="161">K307+M307+O307+Q307</f>
        <v>0</v>
      </c>
      <c r="T307" s="43">
        <f t="shared" si="161"/>
        <v>1</v>
      </c>
      <c r="W307" s="2">
        <v>1</v>
      </c>
      <c r="Y307" s="138">
        <v>1</v>
      </c>
      <c r="Z307" s="1"/>
      <c r="AA307" s="1"/>
      <c r="AC307" s="1"/>
      <c r="AD307" s="35">
        <v>1</v>
      </c>
      <c r="AE307" s="36"/>
      <c r="AF307" s="1"/>
      <c r="AG307" s="2"/>
      <c r="AH307" s="2"/>
      <c r="AI307" s="2"/>
      <c r="AJ307" s="2"/>
    </row>
    <row r="308" spans="1:36" ht="13.5" customHeight="1" x14ac:dyDescent="0.2">
      <c r="Y308" s="245">
        <f>SUM(Y299:Y307)</f>
        <v>80</v>
      </c>
      <c r="Z308" s="1">
        <f>SUM(Y299:Y300)/B292</f>
        <v>0.57692307692307687</v>
      </c>
      <c r="AA308" s="1">
        <f>Y308/B292</f>
        <v>0.76923076923076927</v>
      </c>
      <c r="AB308" s="1">
        <f>AA308-Z308</f>
        <v>0.1923076923076924</v>
      </c>
      <c r="AC308" s="1"/>
      <c r="AG308" s="2"/>
      <c r="AH308" s="2"/>
      <c r="AI308" s="2"/>
      <c r="AJ308" s="2"/>
    </row>
    <row r="309" spans="1:36" ht="13.5" customHeight="1" x14ac:dyDescent="0.3">
      <c r="A309" s="233" t="s">
        <v>76</v>
      </c>
      <c r="Z309" s="1"/>
      <c r="AA309" s="1"/>
      <c r="AC309" s="1"/>
      <c r="AG309" s="2"/>
      <c r="AH309" s="2"/>
      <c r="AI309" s="2"/>
      <c r="AJ309" s="2"/>
    </row>
    <row r="310" spans="1:36" ht="13.5" customHeight="1" x14ac:dyDescent="0.2">
      <c r="B310" s="358" t="s">
        <v>3</v>
      </c>
      <c r="C310" s="359"/>
      <c r="D310" s="359"/>
      <c r="E310" s="359"/>
      <c r="F310" s="359"/>
      <c r="G310" s="359"/>
      <c r="H310" s="359"/>
      <c r="I310" s="359"/>
      <c r="J310" s="359"/>
      <c r="K310" s="359"/>
      <c r="Z310" s="1"/>
      <c r="AA310" s="1"/>
      <c r="AC310" s="1"/>
      <c r="AG310" s="2"/>
      <c r="AH310" s="2"/>
      <c r="AI310" s="2"/>
      <c r="AJ310" s="2"/>
    </row>
    <row r="311" spans="1:36" ht="26.25" customHeight="1" x14ac:dyDescent="0.25">
      <c r="A311" s="230" t="s">
        <v>18</v>
      </c>
      <c r="B311" s="16">
        <v>1</v>
      </c>
      <c r="C311" s="16">
        <v>2</v>
      </c>
      <c r="D311" s="16">
        <v>3</v>
      </c>
      <c r="E311" s="16">
        <v>4</v>
      </c>
      <c r="F311" s="16">
        <v>5</v>
      </c>
      <c r="G311" s="16">
        <v>6</v>
      </c>
      <c r="H311" s="16">
        <v>7</v>
      </c>
      <c r="I311" s="84"/>
      <c r="J311" s="84"/>
      <c r="K311" s="85" t="s">
        <v>73</v>
      </c>
      <c r="L311" s="85" t="s">
        <v>74</v>
      </c>
      <c r="M311" s="85" t="s">
        <v>73</v>
      </c>
      <c r="N311" s="85" t="s">
        <v>74</v>
      </c>
      <c r="O311" s="85" t="s">
        <v>73</v>
      </c>
      <c r="P311" s="85" t="s">
        <v>74</v>
      </c>
      <c r="Q311" s="85" t="s">
        <v>73</v>
      </c>
      <c r="R311" s="85" t="s">
        <v>74</v>
      </c>
      <c r="S311" s="85" t="s">
        <v>73</v>
      </c>
      <c r="T311" s="85" t="s">
        <v>74</v>
      </c>
      <c r="U311" s="18">
        <v>9</v>
      </c>
      <c r="V311" s="19">
        <v>9</v>
      </c>
      <c r="W311" s="19">
        <v>9</v>
      </c>
      <c r="X311" s="19">
        <v>9</v>
      </c>
      <c r="Y311" s="138">
        <v>10</v>
      </c>
      <c r="Z311" s="10" t="s">
        <v>11</v>
      </c>
      <c r="AA311" s="10" t="s">
        <v>12</v>
      </c>
      <c r="AB311" s="11" t="s">
        <v>13</v>
      </c>
      <c r="AC311" s="10" t="s">
        <v>14</v>
      </c>
      <c r="AD311" s="12" t="s">
        <v>15</v>
      </c>
      <c r="AE311" s="12" t="s">
        <v>16</v>
      </c>
      <c r="AF311" s="13" t="s">
        <v>17</v>
      </c>
      <c r="AG311" s="2"/>
      <c r="AH311" s="2"/>
      <c r="AI311" s="2"/>
      <c r="AJ311" s="2"/>
    </row>
    <row r="312" spans="1:36" ht="13.5" customHeight="1" x14ac:dyDescent="0.2">
      <c r="A312" s="46" t="s">
        <v>29</v>
      </c>
      <c r="B312" s="35">
        <v>100</v>
      </c>
      <c r="C312" s="25"/>
      <c r="D312" s="25"/>
      <c r="E312" s="25"/>
      <c r="F312" s="25"/>
      <c r="G312" s="25"/>
      <c r="H312" s="25"/>
      <c r="I312" s="25"/>
      <c r="J312" s="25"/>
      <c r="K312" s="26"/>
      <c r="L312" s="26"/>
      <c r="U312" s="20"/>
      <c r="V312" s="20"/>
      <c r="W312" s="20"/>
      <c r="X312" s="20"/>
      <c r="Y312" s="138"/>
      <c r="Z312" s="1"/>
      <c r="AA312" s="1"/>
      <c r="AC312" s="1"/>
      <c r="AD312" s="29">
        <f>B312</f>
        <v>100</v>
      </c>
      <c r="AE312" s="24"/>
      <c r="AF312" s="1"/>
      <c r="AG312" s="2"/>
      <c r="AH312" s="2"/>
      <c r="AI312" s="2"/>
      <c r="AJ312" s="2"/>
    </row>
    <row r="313" spans="1:36" ht="13.5" customHeight="1" x14ac:dyDescent="0.2">
      <c r="A313" s="46" t="s">
        <v>30</v>
      </c>
      <c r="C313" s="2">
        <v>92</v>
      </c>
      <c r="L313" s="2"/>
      <c r="U313" s="20"/>
      <c r="V313" s="20"/>
      <c r="W313" s="20"/>
      <c r="X313" s="20"/>
      <c r="Y313" s="138"/>
      <c r="Z313" s="1"/>
      <c r="AA313" s="1"/>
      <c r="AC313" s="1">
        <f>C313/B312</f>
        <v>0.92</v>
      </c>
      <c r="AD313" s="35">
        <v>94</v>
      </c>
      <c r="AE313" s="36">
        <f t="shared" ref="AE313:AE318" si="162">AD313/AD312</f>
        <v>0.94</v>
      </c>
      <c r="AF313" s="1">
        <f t="shared" ref="AF313:AF318" si="163">100%-AE313</f>
        <v>6.0000000000000053E-2</v>
      </c>
      <c r="AG313" s="2"/>
      <c r="AH313" s="2"/>
      <c r="AI313" s="2"/>
      <c r="AJ313" s="2"/>
    </row>
    <row r="314" spans="1:36" ht="13.5" customHeight="1" x14ac:dyDescent="0.2">
      <c r="A314" s="46" t="s">
        <v>31</v>
      </c>
      <c r="D314" s="2">
        <v>88</v>
      </c>
      <c r="L314" s="2"/>
      <c r="U314" s="20"/>
      <c r="V314" s="20"/>
      <c r="W314" s="20"/>
      <c r="X314" s="20"/>
      <c r="Y314" s="138"/>
      <c r="Z314" s="1"/>
      <c r="AA314" s="1"/>
      <c r="AC314" s="1">
        <f>D314/C313</f>
        <v>0.95652173913043481</v>
      </c>
      <c r="AD314" s="35">
        <v>92</v>
      </c>
      <c r="AE314" s="36">
        <f t="shared" si="162"/>
        <v>0.97872340425531912</v>
      </c>
      <c r="AF314" s="1">
        <f t="shared" si="163"/>
        <v>2.1276595744680882E-2</v>
      </c>
      <c r="AG314" s="2"/>
      <c r="AH314" s="2"/>
      <c r="AI314" s="2"/>
      <c r="AJ314" s="2"/>
    </row>
    <row r="315" spans="1:36" ht="13.5" customHeight="1" x14ac:dyDescent="0.2">
      <c r="A315" s="46" t="s">
        <v>50</v>
      </c>
      <c r="E315" s="2">
        <v>82</v>
      </c>
      <c r="U315" s="20"/>
      <c r="V315" s="20"/>
      <c r="W315" s="20"/>
      <c r="X315" s="20"/>
      <c r="Y315" s="138"/>
      <c r="Z315" s="1"/>
      <c r="AA315" s="1"/>
      <c r="AC315" s="1">
        <f>E315/D314</f>
        <v>0.93181818181818177</v>
      </c>
      <c r="AD315" s="35">
        <v>92</v>
      </c>
      <c r="AE315" s="36">
        <f t="shared" si="162"/>
        <v>1</v>
      </c>
      <c r="AF315" s="1">
        <f t="shared" si="163"/>
        <v>0</v>
      </c>
      <c r="AG315" s="2"/>
      <c r="AH315" s="2"/>
      <c r="AI315" s="2"/>
      <c r="AJ315" s="2"/>
    </row>
    <row r="316" spans="1:36" ht="13.5" customHeight="1" x14ac:dyDescent="0.2">
      <c r="A316" s="46" t="s">
        <v>51</v>
      </c>
      <c r="F316" s="2">
        <v>80</v>
      </c>
      <c r="U316" s="20"/>
      <c r="V316" s="20"/>
      <c r="W316" s="20"/>
      <c r="X316" s="20"/>
      <c r="Y316" s="138"/>
      <c r="Z316" s="1"/>
      <c r="AA316" s="1"/>
      <c r="AC316" s="1">
        <f>F316/E315</f>
        <v>0.97560975609756095</v>
      </c>
      <c r="AD316" s="35">
        <v>92</v>
      </c>
      <c r="AE316" s="36">
        <f t="shared" si="162"/>
        <v>1</v>
      </c>
      <c r="AF316" s="1">
        <f t="shared" si="163"/>
        <v>0</v>
      </c>
      <c r="AG316" s="2"/>
      <c r="AH316" s="2"/>
      <c r="AI316" s="2"/>
      <c r="AJ316" s="2"/>
    </row>
    <row r="317" spans="1:36" ht="13.5" customHeight="1" x14ac:dyDescent="0.2">
      <c r="A317" s="46" t="s">
        <v>52</v>
      </c>
      <c r="G317" s="2">
        <v>80</v>
      </c>
      <c r="U317" s="20"/>
      <c r="V317" s="20"/>
      <c r="W317" s="20"/>
      <c r="X317" s="20"/>
      <c r="Y317" s="138"/>
      <c r="Z317" s="1"/>
      <c r="AA317" s="1"/>
      <c r="AC317" s="1">
        <f>G317/F316</f>
        <v>1</v>
      </c>
      <c r="AD317" s="35">
        <v>92</v>
      </c>
      <c r="AE317" s="36">
        <f t="shared" si="162"/>
        <v>1</v>
      </c>
      <c r="AF317" s="1">
        <f t="shared" si="163"/>
        <v>0</v>
      </c>
      <c r="AG317" s="2"/>
      <c r="AH317" s="2"/>
      <c r="AI317" s="2"/>
      <c r="AJ317" s="2"/>
    </row>
    <row r="318" spans="1:36" ht="13.5" customHeight="1" x14ac:dyDescent="0.2">
      <c r="A318" s="46" t="s">
        <v>53</v>
      </c>
      <c r="H318" s="2">
        <v>80</v>
      </c>
      <c r="U318" s="20">
        <v>1</v>
      </c>
      <c r="V318" s="20"/>
      <c r="W318" s="20"/>
      <c r="X318" s="20"/>
      <c r="Y318" s="138">
        <f t="shared" ref="Y318:Y322" si="164">SUM(U318:X318)</f>
        <v>1</v>
      </c>
      <c r="Z318" s="1"/>
      <c r="AA318" s="1"/>
      <c r="AC318" s="1">
        <f>H318/G317</f>
        <v>1</v>
      </c>
      <c r="AD318" s="35">
        <v>86</v>
      </c>
      <c r="AE318" s="36">
        <f t="shared" si="162"/>
        <v>0.93478260869565222</v>
      </c>
      <c r="AF318" s="1">
        <f t="shared" si="163"/>
        <v>6.5217391304347783E-2</v>
      </c>
      <c r="AG318" s="2"/>
      <c r="AH318" s="2"/>
      <c r="AI318" s="2"/>
      <c r="AJ318" s="2"/>
    </row>
    <row r="319" spans="1:36" ht="15" customHeight="1" x14ac:dyDescent="0.25">
      <c r="A319" s="46" t="s">
        <v>54</v>
      </c>
      <c r="H319" s="2">
        <v>16</v>
      </c>
      <c r="I319" s="47"/>
      <c r="K319" s="2">
        <v>44</v>
      </c>
      <c r="L319" s="2">
        <v>31</v>
      </c>
      <c r="M319" s="2">
        <v>16</v>
      </c>
      <c r="O319" s="2">
        <v>12</v>
      </c>
      <c r="Q319" s="2">
        <v>2</v>
      </c>
      <c r="S319" s="43">
        <f t="shared" ref="S319:T319" si="165">K319+M319+O319+Q319</f>
        <v>74</v>
      </c>
      <c r="T319" s="43">
        <f t="shared" si="165"/>
        <v>31</v>
      </c>
      <c r="U319" s="20"/>
      <c r="V319" s="20">
        <v>1</v>
      </c>
      <c r="W319" s="20"/>
      <c r="X319" s="20">
        <v>1</v>
      </c>
      <c r="Y319" s="138">
        <f t="shared" si="164"/>
        <v>2</v>
      </c>
      <c r="Z319" s="1"/>
      <c r="AA319" s="1"/>
      <c r="AC319" s="1">
        <f>IF(S319=0,"",S319/H318)</f>
        <v>0.92500000000000004</v>
      </c>
      <c r="AD319" s="35">
        <v>86</v>
      </c>
      <c r="AE319" s="36">
        <f t="shared" ref="AE319:AE320" si="166">IF(AD319=0,"",AD319/AD318)</f>
        <v>1</v>
      </c>
      <c r="AF319" s="1">
        <f t="shared" ref="AF319:AF320" si="167">IF(AD319=0,"",100%-AE319)</f>
        <v>0</v>
      </c>
      <c r="AG319" s="2"/>
      <c r="AH319" s="2"/>
      <c r="AI319" s="2"/>
      <c r="AJ319" s="2"/>
    </row>
    <row r="320" spans="1:36" ht="15" customHeight="1" x14ac:dyDescent="0.25">
      <c r="A320" s="46" t="s">
        <v>55</v>
      </c>
      <c r="H320" s="2">
        <v>7</v>
      </c>
      <c r="J320" s="47"/>
      <c r="K320" s="2">
        <v>3</v>
      </c>
      <c r="L320" s="2">
        <v>45</v>
      </c>
      <c r="M320" s="2">
        <v>3</v>
      </c>
      <c r="N320" s="2">
        <v>15</v>
      </c>
      <c r="P320" s="2">
        <v>12</v>
      </c>
      <c r="Q320" s="2">
        <v>2</v>
      </c>
      <c r="R320" s="2">
        <v>2</v>
      </c>
      <c r="S320" s="43">
        <f t="shared" ref="S320:T320" si="168">K320+M320+O320+Q320</f>
        <v>8</v>
      </c>
      <c r="T320" s="43">
        <f t="shared" si="168"/>
        <v>74</v>
      </c>
      <c r="U320" s="20">
        <v>13</v>
      </c>
      <c r="V320" s="20">
        <v>43</v>
      </c>
      <c r="W320" s="20">
        <v>11</v>
      </c>
      <c r="X320" s="20">
        <v>2</v>
      </c>
      <c r="Y320" s="138">
        <f t="shared" si="164"/>
        <v>69</v>
      </c>
      <c r="Z320" s="1"/>
      <c r="AA320" s="1"/>
      <c r="AC320" s="1">
        <f>IF(T320=0,"",T320/S319)</f>
        <v>1</v>
      </c>
      <c r="AD320" s="35">
        <v>86</v>
      </c>
      <c r="AE320" s="36">
        <f t="shared" si="166"/>
        <v>1</v>
      </c>
      <c r="AF320" s="1">
        <f t="shared" si="167"/>
        <v>0</v>
      </c>
      <c r="AG320" s="2"/>
      <c r="AH320" s="2"/>
      <c r="AI320" s="2"/>
      <c r="AJ320" s="2"/>
    </row>
    <row r="321" spans="1:36" ht="15" customHeight="1" x14ac:dyDescent="0.25">
      <c r="A321" s="46" t="s">
        <v>56</v>
      </c>
      <c r="H321" s="2">
        <v>3</v>
      </c>
      <c r="J321" s="47"/>
      <c r="K321" s="2">
        <v>2</v>
      </c>
      <c r="L321" s="2">
        <v>3</v>
      </c>
      <c r="M321" s="2">
        <v>4</v>
      </c>
      <c r="N321" s="2">
        <v>3</v>
      </c>
      <c r="O321" s="2">
        <v>1</v>
      </c>
      <c r="P321" s="2">
        <v>1</v>
      </c>
      <c r="Q321" s="2">
        <v>1</v>
      </c>
      <c r="R321" s="2">
        <v>2</v>
      </c>
      <c r="S321" s="43">
        <f t="shared" ref="S321:T321" si="169">K321+M321+O321+Q321</f>
        <v>8</v>
      </c>
      <c r="T321" s="43">
        <f t="shared" si="169"/>
        <v>9</v>
      </c>
      <c r="U321" s="20">
        <v>3</v>
      </c>
      <c r="V321" s="20">
        <v>4</v>
      </c>
      <c r="W321" s="20">
        <v>1</v>
      </c>
      <c r="X321" s="20">
        <v>2</v>
      </c>
      <c r="Y321" s="138">
        <f t="shared" si="164"/>
        <v>10</v>
      </c>
      <c r="Z321" s="1"/>
      <c r="AA321" s="1"/>
      <c r="AC321" s="1"/>
      <c r="AD321" s="35">
        <v>17</v>
      </c>
      <c r="AE321" s="36"/>
      <c r="AF321" s="1"/>
      <c r="AG321" s="2"/>
      <c r="AH321" s="2"/>
      <c r="AI321" s="2"/>
      <c r="AJ321" s="2"/>
    </row>
    <row r="322" spans="1:36" ht="15" customHeight="1" x14ac:dyDescent="0.25">
      <c r="A322" s="46" t="s">
        <v>57</v>
      </c>
      <c r="J322" s="47"/>
      <c r="M322" s="2">
        <v>2</v>
      </c>
      <c r="N322" s="2">
        <v>2</v>
      </c>
      <c r="P322" s="2">
        <v>1</v>
      </c>
      <c r="R322" s="2">
        <v>1</v>
      </c>
      <c r="S322" s="43">
        <f t="shared" ref="S322:T322" si="170">K322+M322+O322+Q322</f>
        <v>2</v>
      </c>
      <c r="T322" s="43">
        <f t="shared" si="170"/>
        <v>4</v>
      </c>
      <c r="U322" s="20">
        <v>1</v>
      </c>
      <c r="V322" s="20"/>
      <c r="W322" s="20">
        <v>1</v>
      </c>
      <c r="X322" s="20">
        <v>1</v>
      </c>
      <c r="Y322" s="138">
        <f t="shared" si="164"/>
        <v>3</v>
      </c>
      <c r="Z322" s="1"/>
      <c r="AA322" s="1"/>
      <c r="AC322" s="1"/>
      <c r="AD322" s="35">
        <v>6</v>
      </c>
      <c r="AE322" s="36"/>
      <c r="AF322" s="1"/>
      <c r="AG322" s="2"/>
      <c r="AH322" s="2"/>
      <c r="AI322" s="2"/>
      <c r="AJ322" s="2"/>
    </row>
    <row r="323" spans="1:36" ht="15" customHeight="1" x14ac:dyDescent="0.25">
      <c r="A323" s="46" t="s">
        <v>58</v>
      </c>
      <c r="J323" s="47"/>
      <c r="N323" s="2">
        <v>1</v>
      </c>
      <c r="S323" s="43">
        <f t="shared" ref="S323:T323" si="171">K323+M323+O323+Q323</f>
        <v>0</v>
      </c>
      <c r="T323" s="43">
        <f t="shared" si="171"/>
        <v>1</v>
      </c>
      <c r="U323" s="20"/>
      <c r="V323" s="20"/>
      <c r="W323" s="20"/>
      <c r="X323" s="20"/>
      <c r="Y323" s="138"/>
      <c r="Z323" s="1"/>
      <c r="AA323" s="1"/>
      <c r="AC323" s="1"/>
      <c r="AD323" s="35">
        <v>1</v>
      </c>
      <c r="AE323" s="36"/>
      <c r="AF323" s="1"/>
      <c r="AG323" s="2"/>
      <c r="AH323" s="2"/>
      <c r="AI323" s="2"/>
      <c r="AJ323" s="2"/>
    </row>
    <row r="324" spans="1:36" ht="15" customHeight="1" x14ac:dyDescent="0.25">
      <c r="A324" s="46" t="s">
        <v>59</v>
      </c>
      <c r="J324" s="47"/>
      <c r="M324" s="2">
        <v>1</v>
      </c>
      <c r="N324" s="2">
        <v>1</v>
      </c>
      <c r="S324" s="43">
        <f t="shared" ref="S324:T324" si="172">K324+M324+O324+Q324</f>
        <v>1</v>
      </c>
      <c r="T324" s="43">
        <f t="shared" si="172"/>
        <v>1</v>
      </c>
      <c r="U324" s="20">
        <v>1</v>
      </c>
      <c r="V324" s="20"/>
      <c r="W324" s="20"/>
      <c r="X324" s="20"/>
      <c r="Y324" s="138">
        <f t="shared" ref="Y324:Y325" si="173">SUM(U324:X324)</f>
        <v>1</v>
      </c>
      <c r="Z324" s="1"/>
      <c r="AA324" s="1"/>
      <c r="AC324" s="1"/>
      <c r="AD324" s="35">
        <v>1</v>
      </c>
      <c r="AE324" s="36"/>
      <c r="AF324" s="1"/>
      <c r="AG324" s="2"/>
      <c r="AH324" s="2"/>
      <c r="AI324" s="2"/>
      <c r="AJ324" s="2"/>
    </row>
    <row r="325" spans="1:36" ht="15" customHeight="1" x14ac:dyDescent="0.25">
      <c r="A325" s="46" t="s">
        <v>70</v>
      </c>
      <c r="J325" s="47"/>
      <c r="O325" s="2">
        <v>1</v>
      </c>
      <c r="P325" s="2">
        <v>1</v>
      </c>
      <c r="S325" s="43">
        <f t="shared" ref="S325:T325" si="174">K325+M325+O325+Q325</f>
        <v>1</v>
      </c>
      <c r="T325" s="43">
        <f t="shared" si="174"/>
        <v>1</v>
      </c>
      <c r="U325" s="20">
        <v>1</v>
      </c>
      <c r="V325" s="20"/>
      <c r="W325" s="20"/>
      <c r="X325" s="20"/>
      <c r="Y325" s="138">
        <f t="shared" si="173"/>
        <v>1</v>
      </c>
      <c r="Z325" s="1"/>
      <c r="AA325" s="1"/>
      <c r="AC325" s="1"/>
      <c r="AD325" s="35">
        <v>1</v>
      </c>
      <c r="AE325" s="36"/>
      <c r="AF325" s="1"/>
      <c r="AG325" s="2"/>
      <c r="AH325" s="2"/>
      <c r="AI325" s="2"/>
      <c r="AJ325" s="2"/>
    </row>
    <row r="326" spans="1:36" ht="13.5" customHeight="1" x14ac:dyDescent="0.2">
      <c r="Y326" s="245">
        <f>SUM(Y318:Y325)</f>
        <v>87</v>
      </c>
      <c r="Z326" s="1">
        <f>SUM(Y318:Y320)/B312</f>
        <v>0.72</v>
      </c>
      <c r="AA326" s="1">
        <f>Y326/B312</f>
        <v>0.87</v>
      </c>
      <c r="AB326" s="1">
        <f>AA326-Z326</f>
        <v>0.15000000000000002</v>
      </c>
      <c r="AC326" s="1"/>
      <c r="AG326" s="2"/>
      <c r="AH326" s="2"/>
      <c r="AI326" s="2"/>
      <c r="AJ326" s="2"/>
    </row>
    <row r="327" spans="1:36" ht="13.5" customHeight="1" x14ac:dyDescent="0.3">
      <c r="A327" s="233" t="s">
        <v>77</v>
      </c>
      <c r="Z327" s="1"/>
      <c r="AA327" s="1"/>
      <c r="AC327" s="1"/>
      <c r="AG327" s="2"/>
      <c r="AH327" s="2"/>
      <c r="AI327" s="2"/>
      <c r="AJ327" s="2"/>
    </row>
    <row r="328" spans="1:36" ht="13.5" customHeight="1" x14ac:dyDescent="0.2">
      <c r="B328" s="358" t="s">
        <v>3</v>
      </c>
      <c r="C328" s="359"/>
      <c r="D328" s="359"/>
      <c r="E328" s="359"/>
      <c r="F328" s="359"/>
      <c r="G328" s="359"/>
      <c r="H328" s="359"/>
      <c r="I328" s="359"/>
      <c r="J328" s="359"/>
      <c r="K328" s="359"/>
      <c r="Z328" s="1"/>
      <c r="AA328" s="1"/>
      <c r="AC328" s="1"/>
      <c r="AG328" s="2"/>
      <c r="AH328" s="2"/>
      <c r="AI328" s="2"/>
      <c r="AJ328" s="2"/>
    </row>
    <row r="329" spans="1:36" ht="26.25" customHeight="1" x14ac:dyDescent="0.25">
      <c r="A329" s="230" t="s">
        <v>18</v>
      </c>
      <c r="B329" s="16">
        <v>1</v>
      </c>
      <c r="C329" s="16">
        <v>2</v>
      </c>
      <c r="D329" s="16">
        <v>3</v>
      </c>
      <c r="E329" s="16">
        <v>4</v>
      </c>
      <c r="F329" s="16">
        <v>5</v>
      </c>
      <c r="G329" s="16">
        <v>6</v>
      </c>
      <c r="H329" s="16">
        <v>7</v>
      </c>
      <c r="I329" s="84"/>
      <c r="J329" s="84"/>
      <c r="K329" s="85" t="s">
        <v>73</v>
      </c>
      <c r="L329" s="85" t="s">
        <v>74</v>
      </c>
      <c r="M329" s="85" t="s">
        <v>73</v>
      </c>
      <c r="N329" s="85" t="s">
        <v>74</v>
      </c>
      <c r="O329" s="85" t="s">
        <v>73</v>
      </c>
      <c r="P329" s="85" t="s">
        <v>74</v>
      </c>
      <c r="Q329" s="85" t="s">
        <v>73</v>
      </c>
      <c r="R329" s="85" t="s">
        <v>74</v>
      </c>
      <c r="S329" s="85" t="s">
        <v>73</v>
      </c>
      <c r="T329" s="85" t="s">
        <v>74</v>
      </c>
      <c r="U329" s="18">
        <v>9</v>
      </c>
      <c r="V329" s="19">
        <v>9</v>
      </c>
      <c r="W329" s="19">
        <v>9</v>
      </c>
      <c r="X329" s="19">
        <v>9</v>
      </c>
      <c r="Y329" s="138">
        <v>10</v>
      </c>
      <c r="Z329" s="10" t="s">
        <v>11</v>
      </c>
      <c r="AA329" s="10" t="s">
        <v>12</v>
      </c>
      <c r="AB329" s="11" t="s">
        <v>13</v>
      </c>
      <c r="AC329" s="10" t="s">
        <v>14</v>
      </c>
      <c r="AD329" s="12" t="s">
        <v>15</v>
      </c>
      <c r="AE329" s="12" t="s">
        <v>16</v>
      </c>
      <c r="AF329" s="13" t="s">
        <v>17</v>
      </c>
      <c r="AG329" s="2"/>
      <c r="AH329" s="2"/>
      <c r="AI329" s="2"/>
      <c r="AJ329" s="2"/>
    </row>
    <row r="330" spans="1:36" ht="13.5" customHeight="1" x14ac:dyDescent="0.2">
      <c r="A330" s="46" t="s">
        <v>30</v>
      </c>
      <c r="B330" s="35">
        <v>99</v>
      </c>
      <c r="C330" s="25"/>
      <c r="D330" s="25"/>
      <c r="E330" s="25"/>
      <c r="F330" s="25"/>
      <c r="G330" s="25"/>
      <c r="H330" s="25"/>
      <c r="I330" s="25"/>
      <c r="J330" s="25"/>
      <c r="K330" s="26"/>
      <c r="L330" s="26"/>
      <c r="U330" s="20"/>
      <c r="V330" s="20"/>
      <c r="W330" s="20"/>
      <c r="X330" s="20"/>
      <c r="Y330" s="138"/>
      <c r="Z330" s="1"/>
      <c r="AA330" s="1"/>
      <c r="AC330" s="1"/>
      <c r="AD330" s="29">
        <f>B330</f>
        <v>99</v>
      </c>
      <c r="AE330" s="24"/>
      <c r="AF330" s="1"/>
      <c r="AG330" s="2"/>
      <c r="AH330" s="2"/>
      <c r="AI330" s="2"/>
      <c r="AJ330" s="2"/>
    </row>
    <row r="331" spans="1:36" ht="13.5" customHeight="1" x14ac:dyDescent="0.2">
      <c r="A331" s="46" t="s">
        <v>31</v>
      </c>
      <c r="B331" s="2"/>
      <c r="C331" s="2">
        <v>89</v>
      </c>
      <c r="D331" s="2"/>
      <c r="E331" s="2"/>
      <c r="F331" s="2"/>
      <c r="G331" s="2"/>
      <c r="H331" s="2"/>
      <c r="I331" s="2"/>
      <c r="J331" s="2"/>
      <c r="K331" s="45"/>
      <c r="L331" s="45"/>
      <c r="U331" s="20"/>
      <c r="V331" s="20"/>
      <c r="W331" s="20"/>
      <c r="X331" s="20"/>
      <c r="Y331" s="138"/>
      <c r="Z331" s="1"/>
      <c r="AA331" s="1"/>
      <c r="AC331" s="1">
        <f>C331/B330</f>
        <v>0.89898989898989901</v>
      </c>
      <c r="AD331" s="29">
        <v>94</v>
      </c>
      <c r="AE331" s="36">
        <f t="shared" ref="AE331:AE336" si="175">AD331/AD330</f>
        <v>0.9494949494949495</v>
      </c>
      <c r="AF331" s="1">
        <f t="shared" ref="AF331:AF336" si="176">100%-AE331</f>
        <v>5.0505050505050497E-2</v>
      </c>
      <c r="AG331" s="2"/>
      <c r="AH331" s="2"/>
      <c r="AI331" s="2"/>
      <c r="AJ331" s="2"/>
    </row>
    <row r="332" spans="1:36" ht="13.5" customHeight="1" x14ac:dyDescent="0.2">
      <c r="A332" s="46" t="s">
        <v>50</v>
      </c>
      <c r="B332" s="2"/>
      <c r="C332" s="2"/>
      <c r="D332" s="2">
        <v>86</v>
      </c>
      <c r="E332" s="2"/>
      <c r="F332" s="2"/>
      <c r="G332" s="2"/>
      <c r="H332" s="2"/>
      <c r="I332" s="2"/>
      <c r="J332" s="2"/>
      <c r="K332" s="45"/>
      <c r="L332" s="45"/>
      <c r="U332" s="20"/>
      <c r="V332" s="20"/>
      <c r="W332" s="20"/>
      <c r="X332" s="20"/>
      <c r="Y332" s="138"/>
      <c r="Z332" s="1"/>
      <c r="AA332" s="1"/>
      <c r="AC332" s="1">
        <f>D332/C331</f>
        <v>0.9662921348314607</v>
      </c>
      <c r="AD332" s="29">
        <v>91</v>
      </c>
      <c r="AE332" s="36">
        <f t="shared" si="175"/>
        <v>0.96808510638297873</v>
      </c>
      <c r="AF332" s="1">
        <f t="shared" si="176"/>
        <v>3.1914893617021267E-2</v>
      </c>
      <c r="AG332" s="2"/>
      <c r="AH332" s="2"/>
      <c r="AI332" s="2"/>
      <c r="AJ332" s="2"/>
    </row>
    <row r="333" spans="1:36" ht="13.5" customHeight="1" x14ac:dyDescent="0.2">
      <c r="A333" s="46" t="s">
        <v>51</v>
      </c>
      <c r="E333" s="2">
        <v>72</v>
      </c>
      <c r="U333" s="20"/>
      <c r="V333" s="20"/>
      <c r="W333" s="20"/>
      <c r="X333" s="20"/>
      <c r="Y333" s="138"/>
      <c r="Z333" s="1"/>
      <c r="AA333" s="1"/>
      <c r="AC333" s="1">
        <f>E333/D332</f>
        <v>0.83720930232558144</v>
      </c>
      <c r="AD333" s="29">
        <v>84</v>
      </c>
      <c r="AE333" s="36">
        <f t="shared" si="175"/>
        <v>0.92307692307692313</v>
      </c>
      <c r="AF333" s="1">
        <f t="shared" si="176"/>
        <v>7.6923076923076872E-2</v>
      </c>
      <c r="AG333" s="2"/>
      <c r="AH333" s="2"/>
      <c r="AI333" s="2"/>
      <c r="AJ333" s="2"/>
    </row>
    <row r="334" spans="1:36" ht="13.5" customHeight="1" x14ac:dyDescent="0.2">
      <c r="A334" s="46" t="s">
        <v>52</v>
      </c>
      <c r="F334" s="2">
        <v>67</v>
      </c>
      <c r="U334" s="20"/>
      <c r="V334" s="20"/>
      <c r="W334" s="20"/>
      <c r="X334" s="20"/>
      <c r="Y334" s="138"/>
      <c r="Z334" s="1"/>
      <c r="AA334" s="1"/>
      <c r="AC334" s="1">
        <f>F334/E333</f>
        <v>0.93055555555555558</v>
      </c>
      <c r="AD334" s="29">
        <v>83</v>
      </c>
      <c r="AE334" s="36">
        <f t="shared" si="175"/>
        <v>0.98809523809523814</v>
      </c>
      <c r="AF334" s="1">
        <f t="shared" si="176"/>
        <v>1.1904761904761862E-2</v>
      </c>
      <c r="AG334" s="2"/>
      <c r="AH334" s="2"/>
      <c r="AI334" s="2"/>
      <c r="AJ334" s="2"/>
    </row>
    <row r="335" spans="1:36" ht="13.5" customHeight="1" x14ac:dyDescent="0.2">
      <c r="A335" s="46" t="s">
        <v>53</v>
      </c>
      <c r="G335" s="2">
        <v>65</v>
      </c>
      <c r="U335" s="20"/>
      <c r="V335" s="20"/>
      <c r="W335" s="20"/>
      <c r="X335" s="20"/>
      <c r="Y335" s="138">
        <v>2</v>
      </c>
      <c r="Z335" s="1"/>
      <c r="AA335" s="1"/>
      <c r="AC335" s="1">
        <f>G335/F334</f>
        <v>0.97014925373134331</v>
      </c>
      <c r="AD335" s="29">
        <v>78</v>
      </c>
      <c r="AE335" s="36">
        <f t="shared" si="175"/>
        <v>0.93975903614457834</v>
      </c>
      <c r="AF335" s="1">
        <f t="shared" si="176"/>
        <v>6.0240963855421659E-2</v>
      </c>
      <c r="AG335" s="2"/>
      <c r="AH335" s="2"/>
      <c r="AI335" s="2"/>
      <c r="AJ335" s="2"/>
    </row>
    <row r="336" spans="1:36" ht="13.5" customHeight="1" x14ac:dyDescent="0.2">
      <c r="A336" s="46" t="s">
        <v>54</v>
      </c>
      <c r="H336" s="2">
        <v>57</v>
      </c>
      <c r="U336" s="20"/>
      <c r="V336" s="20"/>
      <c r="W336" s="20"/>
      <c r="X336" s="20"/>
      <c r="Y336" s="138">
        <v>2</v>
      </c>
      <c r="Z336" s="1"/>
      <c r="AA336" s="1"/>
      <c r="AC336" s="1">
        <f>H336/G335</f>
        <v>0.87692307692307692</v>
      </c>
      <c r="AD336" s="29">
        <v>72</v>
      </c>
      <c r="AE336" s="36">
        <f t="shared" si="175"/>
        <v>0.92307692307692313</v>
      </c>
      <c r="AF336" s="1">
        <f t="shared" si="176"/>
        <v>7.6923076923076872E-2</v>
      </c>
      <c r="AG336" s="2"/>
      <c r="AH336" s="2"/>
      <c r="AI336" s="2"/>
      <c r="AJ336" s="2"/>
    </row>
    <row r="337" spans="1:36" ht="15" customHeight="1" x14ac:dyDescent="0.25">
      <c r="A337" s="46" t="s">
        <v>55</v>
      </c>
      <c r="H337" s="2">
        <v>19</v>
      </c>
      <c r="I337" s="47"/>
      <c r="K337" s="2">
        <v>22</v>
      </c>
      <c r="L337" s="2">
        <v>5</v>
      </c>
      <c r="M337" s="2">
        <v>10</v>
      </c>
      <c r="O337" s="2">
        <v>11</v>
      </c>
      <c r="Q337" s="2">
        <v>10</v>
      </c>
      <c r="S337" s="43">
        <f t="shared" ref="S337:T337" si="177">K337+M337+O337+Q337</f>
        <v>53</v>
      </c>
      <c r="T337" s="43">
        <f t="shared" si="177"/>
        <v>5</v>
      </c>
      <c r="U337" s="20">
        <v>1</v>
      </c>
      <c r="V337" s="20">
        <v>1</v>
      </c>
      <c r="W337" s="20">
        <v>1</v>
      </c>
      <c r="X337" s="20">
        <v>1</v>
      </c>
      <c r="Y337" s="138"/>
      <c r="Z337" s="1"/>
      <c r="AA337" s="1"/>
      <c r="AC337" s="1">
        <f>IF(S337=0,"",S337/H336)</f>
        <v>0.92982456140350878</v>
      </c>
      <c r="AD337" s="29">
        <v>61</v>
      </c>
      <c r="AE337" s="36">
        <f t="shared" ref="AE337:AE338" si="178">IF(AD337=0,"",AD337/AD336)</f>
        <v>0.84722222222222221</v>
      </c>
      <c r="AF337" s="1">
        <f t="shared" ref="AF337:AF338" si="179">IF(AD337=0,"",100%-AE337)</f>
        <v>0.15277777777777779</v>
      </c>
      <c r="AG337" s="2"/>
      <c r="AH337" s="2"/>
      <c r="AI337" s="2"/>
      <c r="AJ337" s="2"/>
    </row>
    <row r="338" spans="1:36" ht="15" customHeight="1" x14ac:dyDescent="0.25">
      <c r="A338" s="46" t="s">
        <v>56</v>
      </c>
      <c r="H338" s="2">
        <v>13</v>
      </c>
      <c r="J338" s="47"/>
      <c r="K338" s="2">
        <v>3</v>
      </c>
      <c r="L338" s="2">
        <v>21</v>
      </c>
      <c r="M338" s="2">
        <v>2</v>
      </c>
      <c r="N338" s="2">
        <v>10</v>
      </c>
      <c r="O338" s="2">
        <v>4</v>
      </c>
      <c r="P338" s="2">
        <v>11</v>
      </c>
      <c r="Q338" s="2">
        <v>1</v>
      </c>
      <c r="R338" s="2">
        <v>10</v>
      </c>
      <c r="S338" s="43">
        <f t="shared" ref="S338:T338" si="180">K338+M338+O338+Q338</f>
        <v>10</v>
      </c>
      <c r="T338" s="43">
        <f t="shared" si="180"/>
        <v>52</v>
      </c>
      <c r="U338" s="20">
        <v>9</v>
      </c>
      <c r="V338" s="20">
        <v>21</v>
      </c>
      <c r="W338" s="20">
        <v>9</v>
      </c>
      <c r="X338" s="20">
        <v>10</v>
      </c>
      <c r="Y338" s="138">
        <f t="shared" ref="Y338:Y342" si="181">SUM(U338:X338)</f>
        <v>49</v>
      </c>
      <c r="Z338" s="1"/>
      <c r="AA338" s="1"/>
      <c r="AC338" s="1">
        <f>IF(T338=0,"",T338/S337)</f>
        <v>0.98113207547169812</v>
      </c>
      <c r="AD338" s="29">
        <v>61</v>
      </c>
      <c r="AE338" s="36">
        <f t="shared" si="178"/>
        <v>1</v>
      </c>
      <c r="AF338" s="1">
        <f t="shared" si="179"/>
        <v>0</v>
      </c>
      <c r="AG338" s="2"/>
      <c r="AH338" s="2"/>
      <c r="AI338" s="2"/>
      <c r="AJ338" s="2"/>
    </row>
    <row r="339" spans="1:36" ht="15" customHeight="1" x14ac:dyDescent="0.25">
      <c r="A339" s="46" t="s">
        <v>57</v>
      </c>
      <c r="H339" s="2">
        <v>3</v>
      </c>
      <c r="J339" s="47"/>
      <c r="K339" s="2">
        <v>4</v>
      </c>
      <c r="L339" s="2">
        <v>2</v>
      </c>
      <c r="M339" s="2">
        <v>3</v>
      </c>
      <c r="N339" s="2">
        <v>3</v>
      </c>
      <c r="O339" s="2">
        <v>2</v>
      </c>
      <c r="P339" s="2">
        <v>5</v>
      </c>
      <c r="Q339" s="2">
        <v>1</v>
      </c>
      <c r="S339" s="43">
        <f t="shared" ref="S339:T339" si="182">K339+M339+O339+Q339</f>
        <v>10</v>
      </c>
      <c r="T339" s="43">
        <f t="shared" si="182"/>
        <v>10</v>
      </c>
      <c r="U339" s="20">
        <v>3</v>
      </c>
      <c r="V339" s="20">
        <v>2</v>
      </c>
      <c r="W339" s="20">
        <v>5</v>
      </c>
      <c r="X339" s="20"/>
      <c r="Y339" s="138">
        <f t="shared" si="181"/>
        <v>10</v>
      </c>
      <c r="Z339" s="1"/>
      <c r="AA339" s="1"/>
      <c r="AC339" s="1"/>
      <c r="AD339" s="29">
        <v>19</v>
      </c>
      <c r="AE339" s="36"/>
      <c r="AF339" s="1"/>
      <c r="AG339" s="2"/>
      <c r="AH339" s="2"/>
      <c r="AI339" s="2"/>
      <c r="AJ339" s="2"/>
    </row>
    <row r="340" spans="1:36" ht="15" customHeight="1" x14ac:dyDescent="0.25">
      <c r="A340" s="46" t="s">
        <v>58</v>
      </c>
      <c r="J340" s="47"/>
      <c r="L340" s="2">
        <v>3</v>
      </c>
      <c r="N340" s="2">
        <v>2</v>
      </c>
      <c r="O340" s="2">
        <v>1</v>
      </c>
      <c r="P340" s="2">
        <v>2</v>
      </c>
      <c r="S340" s="43">
        <f t="shared" ref="S340:T340" si="183">K340+M340+O340+Q340</f>
        <v>1</v>
      </c>
      <c r="T340" s="43">
        <f t="shared" si="183"/>
        <v>7</v>
      </c>
      <c r="U340" s="20">
        <v>2</v>
      </c>
      <c r="V340" s="20">
        <v>3</v>
      </c>
      <c r="W340" s="20">
        <v>2</v>
      </c>
      <c r="X340" s="20"/>
      <c r="Y340" s="138">
        <f t="shared" si="181"/>
        <v>7</v>
      </c>
      <c r="Z340" s="1"/>
      <c r="AA340" s="1"/>
      <c r="AC340" s="1"/>
      <c r="AD340" s="29">
        <v>8</v>
      </c>
      <c r="AE340" s="36"/>
      <c r="AF340" s="1"/>
      <c r="AG340" s="2"/>
      <c r="AH340" s="2"/>
      <c r="AI340" s="2"/>
      <c r="AJ340" s="2"/>
    </row>
    <row r="341" spans="1:36" ht="15" customHeight="1" x14ac:dyDescent="0.25">
      <c r="A341" s="46" t="s">
        <v>59</v>
      </c>
      <c r="J341" s="47"/>
      <c r="P341" s="2">
        <v>1</v>
      </c>
      <c r="Q341" s="2">
        <v>1</v>
      </c>
      <c r="S341" s="43">
        <f t="shared" ref="S341:T341" si="184">K341+M341+O341+Q341</f>
        <v>1</v>
      </c>
      <c r="T341" s="43">
        <f t="shared" si="184"/>
        <v>1</v>
      </c>
      <c r="U341" s="20"/>
      <c r="V341" s="20"/>
      <c r="W341" s="20">
        <v>1</v>
      </c>
      <c r="X341" s="20"/>
      <c r="Y341" s="138">
        <f t="shared" si="181"/>
        <v>1</v>
      </c>
      <c r="Z341" s="1"/>
      <c r="AA341" s="1"/>
      <c r="AC341" s="1"/>
      <c r="AD341" s="29">
        <v>2</v>
      </c>
      <c r="AE341" s="36"/>
      <c r="AF341" s="1"/>
      <c r="AG341" s="2"/>
      <c r="AH341" s="2"/>
      <c r="AI341" s="2"/>
      <c r="AJ341" s="2"/>
    </row>
    <row r="342" spans="1:36" ht="15" customHeight="1" x14ac:dyDescent="0.25">
      <c r="A342" s="46" t="s">
        <v>70</v>
      </c>
      <c r="J342" s="47"/>
      <c r="R342" s="2">
        <v>1</v>
      </c>
      <c r="S342" s="43">
        <f t="shared" ref="S342:T342" si="185">K342+M342+O342+Q342</f>
        <v>0</v>
      </c>
      <c r="T342" s="43">
        <f t="shared" si="185"/>
        <v>1</v>
      </c>
      <c r="U342" s="20"/>
      <c r="V342" s="20"/>
      <c r="W342" s="20"/>
      <c r="X342" s="20">
        <v>1</v>
      </c>
      <c r="Y342" s="138">
        <f t="shared" si="181"/>
        <v>1</v>
      </c>
      <c r="Z342" s="1"/>
      <c r="AA342" s="1"/>
      <c r="AC342" s="1"/>
      <c r="AD342" s="29">
        <v>1</v>
      </c>
      <c r="AE342" s="36"/>
      <c r="AF342" s="1"/>
      <c r="AG342" s="2"/>
      <c r="AH342" s="2"/>
      <c r="AI342" s="2"/>
      <c r="AJ342" s="2"/>
    </row>
    <row r="343" spans="1:36" ht="13.5" customHeight="1" x14ac:dyDescent="0.2">
      <c r="A343" s="46" t="s">
        <v>71</v>
      </c>
      <c r="AE343" s="36"/>
      <c r="AF343" s="1"/>
      <c r="AG343" s="2"/>
      <c r="AH343" s="2"/>
      <c r="AI343" s="2"/>
      <c r="AJ343" s="2"/>
    </row>
    <row r="344" spans="1:36" ht="13.5" customHeight="1" x14ac:dyDescent="0.2">
      <c r="Y344" s="245">
        <f>SUM(Y335:Y342)</f>
        <v>72</v>
      </c>
      <c r="Z344" s="1">
        <f>SUM(Y337:Y338)/B330</f>
        <v>0.49494949494949497</v>
      </c>
      <c r="AA344" s="1">
        <f>Y344/B330</f>
        <v>0.72727272727272729</v>
      </c>
      <c r="AB344" s="1">
        <f>AA344-Z344</f>
        <v>0.23232323232323232</v>
      </c>
      <c r="AC344" s="1"/>
      <c r="AG344" s="2"/>
      <c r="AH344" s="2"/>
      <c r="AI344" s="2"/>
      <c r="AJ344" s="2"/>
    </row>
    <row r="345" spans="1:36" ht="13.5" customHeight="1" x14ac:dyDescent="0.3">
      <c r="A345" s="233" t="s">
        <v>78</v>
      </c>
      <c r="Z345" s="1"/>
      <c r="AA345" s="1"/>
      <c r="AC345" s="1"/>
      <c r="AG345" s="2"/>
      <c r="AH345" s="2"/>
      <c r="AI345" s="2"/>
      <c r="AJ345" s="2"/>
    </row>
    <row r="346" spans="1:36" ht="13.5" customHeight="1" x14ac:dyDescent="0.2">
      <c r="B346" s="358" t="s">
        <v>3</v>
      </c>
      <c r="C346" s="359"/>
      <c r="D346" s="359"/>
      <c r="E346" s="359"/>
      <c r="F346" s="359"/>
      <c r="G346" s="359"/>
      <c r="H346" s="359"/>
      <c r="I346" s="359"/>
      <c r="J346" s="359"/>
      <c r="K346" s="359"/>
      <c r="Z346" s="1"/>
      <c r="AA346" s="1"/>
      <c r="AC346" s="1"/>
      <c r="AG346" s="2"/>
      <c r="AH346" s="2"/>
      <c r="AI346" s="2"/>
      <c r="AJ346" s="2"/>
    </row>
    <row r="347" spans="1:36" ht="26.25" customHeight="1" x14ac:dyDescent="0.25">
      <c r="A347" s="230" t="s">
        <v>18</v>
      </c>
      <c r="B347" s="16">
        <v>1</v>
      </c>
      <c r="C347" s="16">
        <v>2</v>
      </c>
      <c r="D347" s="16">
        <v>3</v>
      </c>
      <c r="E347" s="16">
        <v>4</v>
      </c>
      <c r="F347" s="16">
        <v>5</v>
      </c>
      <c r="G347" s="16">
        <v>6</v>
      </c>
      <c r="H347" s="16">
        <v>7</v>
      </c>
      <c r="I347" s="84"/>
      <c r="J347" s="84"/>
      <c r="K347" s="85" t="s">
        <v>73</v>
      </c>
      <c r="L347" s="85" t="s">
        <v>74</v>
      </c>
      <c r="M347" s="85" t="s">
        <v>73</v>
      </c>
      <c r="N347" s="85" t="s">
        <v>74</v>
      </c>
      <c r="O347" s="85" t="s">
        <v>73</v>
      </c>
      <c r="P347" s="85" t="s">
        <v>74</v>
      </c>
      <c r="Q347" s="85" t="s">
        <v>73</v>
      </c>
      <c r="R347" s="85" t="s">
        <v>74</v>
      </c>
      <c r="S347" s="85" t="s">
        <v>73</v>
      </c>
      <c r="T347" s="85" t="s">
        <v>74</v>
      </c>
      <c r="U347" s="18">
        <v>9</v>
      </c>
      <c r="V347" s="19">
        <v>9</v>
      </c>
      <c r="W347" s="19">
        <v>9</v>
      </c>
      <c r="X347" s="19">
        <v>9</v>
      </c>
      <c r="Y347" s="138">
        <v>10</v>
      </c>
      <c r="Z347" s="10" t="s">
        <v>11</v>
      </c>
      <c r="AA347" s="10" t="s">
        <v>12</v>
      </c>
      <c r="AB347" s="11" t="s">
        <v>13</v>
      </c>
      <c r="AC347" s="10" t="s">
        <v>14</v>
      </c>
      <c r="AD347" s="12" t="s">
        <v>15</v>
      </c>
      <c r="AE347" s="12" t="s">
        <v>16</v>
      </c>
      <c r="AF347" s="13" t="s">
        <v>17</v>
      </c>
      <c r="AG347" s="2"/>
      <c r="AH347" s="2"/>
      <c r="AI347" s="2"/>
      <c r="AJ347" s="2"/>
    </row>
    <row r="348" spans="1:36" ht="13.5" customHeight="1" x14ac:dyDescent="0.2">
      <c r="A348" s="46" t="s">
        <v>31</v>
      </c>
      <c r="B348" s="35">
        <v>143</v>
      </c>
      <c r="C348" s="25"/>
      <c r="D348" s="25"/>
      <c r="E348" s="25"/>
      <c r="F348" s="25"/>
      <c r="G348" s="25"/>
      <c r="H348" s="25"/>
      <c r="I348" s="25"/>
      <c r="J348" s="25"/>
      <c r="K348" s="26"/>
      <c r="L348" s="26"/>
      <c r="U348" s="20"/>
      <c r="V348" s="20"/>
      <c r="W348" s="20"/>
      <c r="X348" s="20"/>
      <c r="Y348" s="138"/>
      <c r="Z348" s="1"/>
      <c r="AA348" s="1"/>
      <c r="AC348" s="1"/>
      <c r="AD348" s="29">
        <f>B348</f>
        <v>143</v>
      </c>
      <c r="AE348" s="24"/>
      <c r="AF348" s="1"/>
      <c r="AG348" s="2"/>
      <c r="AH348" s="2"/>
      <c r="AI348" s="2"/>
      <c r="AJ348" s="2"/>
    </row>
    <row r="349" spans="1:36" ht="13.5" customHeight="1" x14ac:dyDescent="0.2">
      <c r="A349" s="46" t="s">
        <v>50</v>
      </c>
      <c r="C349" s="2">
        <v>130</v>
      </c>
      <c r="U349" s="20"/>
      <c r="V349" s="20"/>
      <c r="W349" s="20"/>
      <c r="X349" s="20"/>
      <c r="Y349" s="138"/>
      <c r="Z349" s="1"/>
      <c r="AA349" s="1"/>
      <c r="AC349" s="1">
        <f>C349/B348</f>
        <v>0.90909090909090906</v>
      </c>
      <c r="AD349" s="29">
        <v>135</v>
      </c>
      <c r="AE349" s="36">
        <f t="shared" ref="AE349:AE354" si="186">AD349/AD348</f>
        <v>0.94405594405594406</v>
      </c>
      <c r="AF349" s="1">
        <f t="shared" ref="AF349:AF354" si="187">100%-AE349</f>
        <v>5.5944055944055937E-2</v>
      </c>
      <c r="AG349" s="2"/>
      <c r="AH349" s="2"/>
      <c r="AI349" s="2"/>
      <c r="AJ349" s="2"/>
    </row>
    <row r="350" spans="1:36" ht="13.5" customHeight="1" x14ac:dyDescent="0.2">
      <c r="A350" s="46" t="s">
        <v>51</v>
      </c>
      <c r="D350" s="2">
        <v>117</v>
      </c>
      <c r="U350" s="20"/>
      <c r="V350" s="20"/>
      <c r="W350" s="20"/>
      <c r="X350" s="20"/>
      <c r="Y350" s="138"/>
      <c r="Z350" s="1"/>
      <c r="AA350" s="1"/>
      <c r="AC350" s="1">
        <f>D350/C349</f>
        <v>0.9</v>
      </c>
      <c r="AD350" s="29">
        <v>126</v>
      </c>
      <c r="AE350" s="36">
        <f t="shared" si="186"/>
        <v>0.93333333333333335</v>
      </c>
      <c r="AF350" s="1">
        <f t="shared" si="187"/>
        <v>6.6666666666666652E-2</v>
      </c>
      <c r="AG350" s="2"/>
      <c r="AH350" s="2"/>
      <c r="AI350" s="2"/>
      <c r="AJ350" s="2"/>
    </row>
    <row r="351" spans="1:36" ht="13.5" customHeight="1" x14ac:dyDescent="0.2">
      <c r="A351" s="46" t="s">
        <v>52</v>
      </c>
      <c r="E351" s="2">
        <v>107</v>
      </c>
      <c r="U351" s="20"/>
      <c r="V351" s="20"/>
      <c r="W351" s="20"/>
      <c r="X351" s="20"/>
      <c r="Y351" s="138"/>
      <c r="Z351" s="1"/>
      <c r="AA351" s="1"/>
      <c r="AC351" s="1">
        <f>E351/D350</f>
        <v>0.9145299145299145</v>
      </c>
      <c r="AD351" s="29">
        <v>122</v>
      </c>
      <c r="AE351" s="36">
        <f t="shared" si="186"/>
        <v>0.96825396825396826</v>
      </c>
      <c r="AF351" s="1">
        <f t="shared" si="187"/>
        <v>3.1746031746031744E-2</v>
      </c>
      <c r="AG351" s="2"/>
      <c r="AH351" s="2"/>
      <c r="AI351" s="2"/>
      <c r="AJ351" s="2"/>
    </row>
    <row r="352" spans="1:36" ht="13.5" customHeight="1" x14ac:dyDescent="0.2">
      <c r="A352" s="46" t="s">
        <v>53</v>
      </c>
      <c r="F352" s="2">
        <v>107</v>
      </c>
      <c r="U352" s="20"/>
      <c r="V352" s="20"/>
      <c r="W352" s="20"/>
      <c r="X352" s="20"/>
      <c r="Y352" s="138">
        <v>1</v>
      </c>
      <c r="Z352" s="1"/>
      <c r="AA352" s="1"/>
      <c r="AC352" s="1">
        <f>F352/E351</f>
        <v>1</v>
      </c>
      <c r="AD352" s="29">
        <v>118</v>
      </c>
      <c r="AE352" s="36">
        <f t="shared" si="186"/>
        <v>0.96721311475409832</v>
      </c>
      <c r="AF352" s="1">
        <f t="shared" si="187"/>
        <v>3.2786885245901676E-2</v>
      </c>
      <c r="AG352" s="2"/>
      <c r="AH352" s="2"/>
      <c r="AI352" s="2"/>
      <c r="AJ352" s="2"/>
    </row>
    <row r="353" spans="1:36" ht="13.5" customHeight="1" x14ac:dyDescent="0.2">
      <c r="A353" s="46" t="s">
        <v>54</v>
      </c>
      <c r="G353" s="2">
        <v>106</v>
      </c>
      <c r="U353" s="20"/>
      <c r="V353" s="20"/>
      <c r="W353" s="20"/>
      <c r="X353" s="20"/>
      <c r="Y353" s="138">
        <v>1</v>
      </c>
      <c r="Z353" s="1"/>
      <c r="AA353" s="1"/>
      <c r="AC353" s="1">
        <f>G353/F352</f>
        <v>0.99065420560747663</v>
      </c>
      <c r="AD353" s="29">
        <v>116</v>
      </c>
      <c r="AE353" s="36">
        <f t="shared" si="186"/>
        <v>0.98305084745762716</v>
      </c>
      <c r="AF353" s="1">
        <f t="shared" si="187"/>
        <v>1.6949152542372836E-2</v>
      </c>
      <c r="AG353" s="2"/>
      <c r="AH353" s="2"/>
      <c r="AI353" s="2"/>
      <c r="AJ353" s="2"/>
    </row>
    <row r="354" spans="1:36" ht="13.5" customHeight="1" x14ac:dyDescent="0.2">
      <c r="A354" s="46" t="s">
        <v>55</v>
      </c>
      <c r="H354" s="2">
        <v>105</v>
      </c>
      <c r="U354" s="20"/>
      <c r="V354" s="20"/>
      <c r="W354" s="20"/>
      <c r="X354" s="20"/>
      <c r="Y354" s="138">
        <v>2</v>
      </c>
      <c r="Z354" s="1"/>
      <c r="AA354" s="1"/>
      <c r="AC354" s="1">
        <f>H354/G353</f>
        <v>0.99056603773584906</v>
      </c>
      <c r="AD354" s="29">
        <v>115</v>
      </c>
      <c r="AE354" s="36">
        <f t="shared" si="186"/>
        <v>0.99137931034482762</v>
      </c>
      <c r="AF354" s="1">
        <f t="shared" si="187"/>
        <v>8.6206896551723755E-3</v>
      </c>
      <c r="AG354" s="2"/>
      <c r="AH354" s="2"/>
      <c r="AI354" s="2"/>
      <c r="AJ354" s="2"/>
    </row>
    <row r="355" spans="1:36" ht="15" customHeight="1" x14ac:dyDescent="0.25">
      <c r="A355" s="46" t="s">
        <v>56</v>
      </c>
      <c r="H355" s="2">
        <v>19</v>
      </c>
      <c r="I355" s="47"/>
      <c r="K355" s="2">
        <v>34</v>
      </c>
      <c r="M355" s="2">
        <v>18</v>
      </c>
      <c r="O355" s="2">
        <v>22</v>
      </c>
      <c r="Q355" s="2">
        <v>25</v>
      </c>
      <c r="S355" s="43">
        <f t="shared" ref="S355:T355" si="188">K355+M355+O355+Q355</f>
        <v>99</v>
      </c>
      <c r="T355" s="43">
        <f t="shared" si="188"/>
        <v>0</v>
      </c>
      <c r="U355" s="20"/>
      <c r="V355" s="20"/>
      <c r="W355" s="20"/>
      <c r="X355" s="20"/>
      <c r="Y355" s="138"/>
      <c r="Z355" s="1"/>
      <c r="AA355" s="1"/>
      <c r="AC355" s="1">
        <f>IF(S355=0,"",S355/H354)</f>
        <v>0.94285714285714284</v>
      </c>
      <c r="AD355" s="29">
        <v>108</v>
      </c>
      <c r="AE355" s="36">
        <f t="shared" ref="AE355:AE356" si="189">IF(AD355=0,"",AD355/AD354)</f>
        <v>0.93913043478260871</v>
      </c>
      <c r="AF355" s="1">
        <f t="shared" ref="AF355:AF356" si="190">IF(AD355=0,"",100%-AE355)</f>
        <v>6.0869565217391286E-2</v>
      </c>
      <c r="AG355" s="2"/>
      <c r="AH355" s="2"/>
      <c r="AI355" s="2"/>
      <c r="AJ355" s="2"/>
    </row>
    <row r="356" spans="1:36" ht="15" customHeight="1" x14ac:dyDescent="0.25">
      <c r="A356" s="46" t="s">
        <v>57</v>
      </c>
      <c r="H356" s="2">
        <v>10</v>
      </c>
      <c r="J356" s="47"/>
      <c r="K356" s="2">
        <v>5</v>
      </c>
      <c r="L356" s="2">
        <v>34</v>
      </c>
      <c r="M356" s="2">
        <v>2</v>
      </c>
      <c r="N356" s="2">
        <v>17</v>
      </c>
      <c r="O356" s="2">
        <v>3</v>
      </c>
      <c r="P356" s="2">
        <v>22</v>
      </c>
      <c r="Q356" s="2">
        <v>2</v>
      </c>
      <c r="R356" s="2">
        <v>24</v>
      </c>
      <c r="S356" s="43">
        <f t="shared" ref="S356:T356" si="191">K356+M356+O356+Q356</f>
        <v>12</v>
      </c>
      <c r="T356" s="43">
        <f t="shared" si="191"/>
        <v>97</v>
      </c>
      <c r="U356" s="20">
        <v>17</v>
      </c>
      <c r="V356" s="20">
        <v>33</v>
      </c>
      <c r="W356" s="20">
        <v>21</v>
      </c>
      <c r="X356" s="20">
        <v>24</v>
      </c>
      <c r="Y356" s="138">
        <f t="shared" ref="Y356:Y358" si="192">SUM(U356:X356)</f>
        <v>95</v>
      </c>
      <c r="Z356" s="1"/>
      <c r="AA356" s="1"/>
      <c r="AC356" s="1">
        <f>IF(T356=0,"",T356/S355)</f>
        <v>0.97979797979797978</v>
      </c>
      <c r="AD356" s="29">
        <v>108</v>
      </c>
      <c r="AE356" s="36">
        <f t="shared" si="189"/>
        <v>1</v>
      </c>
      <c r="AF356" s="1">
        <f t="shared" si="190"/>
        <v>0</v>
      </c>
      <c r="AG356" s="2"/>
      <c r="AH356" s="2"/>
      <c r="AI356" s="2"/>
      <c r="AJ356" s="2"/>
    </row>
    <row r="357" spans="1:36" ht="15" customHeight="1" x14ac:dyDescent="0.25">
      <c r="A357" s="46" t="s">
        <v>58</v>
      </c>
      <c r="H357" s="2">
        <v>2</v>
      </c>
      <c r="J357" s="47"/>
      <c r="K357" s="2">
        <v>1</v>
      </c>
      <c r="L357" s="2">
        <v>5</v>
      </c>
      <c r="M357" s="2">
        <v>2</v>
      </c>
      <c r="N357" s="2">
        <v>1</v>
      </c>
      <c r="P357" s="2">
        <v>3</v>
      </c>
      <c r="Q357" s="2">
        <v>2</v>
      </c>
      <c r="R357" s="2">
        <v>2</v>
      </c>
      <c r="S357" s="43">
        <f t="shared" ref="S357:T357" si="193">K357+M357+O357+Q357</f>
        <v>5</v>
      </c>
      <c r="T357" s="43">
        <f t="shared" si="193"/>
        <v>11</v>
      </c>
      <c r="U357" s="20">
        <v>1</v>
      </c>
      <c r="V357" s="20">
        <v>5</v>
      </c>
      <c r="W357" s="20">
        <v>3</v>
      </c>
      <c r="X357" s="20">
        <v>2</v>
      </c>
      <c r="Y357" s="138">
        <f t="shared" si="192"/>
        <v>11</v>
      </c>
      <c r="Z357" s="1"/>
      <c r="AA357" s="1"/>
      <c r="AC357" s="1"/>
      <c r="AD357" s="29">
        <v>16</v>
      </c>
      <c r="AE357" s="36"/>
      <c r="AF357" s="1"/>
      <c r="AG357" s="2"/>
      <c r="AH357" s="2"/>
      <c r="AI357" s="2"/>
      <c r="AJ357" s="2"/>
    </row>
    <row r="358" spans="1:36" ht="15" customHeight="1" x14ac:dyDescent="0.25">
      <c r="A358" s="46" t="s">
        <v>59</v>
      </c>
      <c r="J358" s="47"/>
      <c r="K358" s="2">
        <v>2</v>
      </c>
      <c r="L358" s="2">
        <v>1</v>
      </c>
      <c r="N358" s="2">
        <v>1</v>
      </c>
      <c r="O358" s="2">
        <v>1</v>
      </c>
      <c r="R358" s="2">
        <v>2</v>
      </c>
      <c r="S358" s="43">
        <f t="shared" ref="S358:T358" si="194">K358+M358+O358+Q358</f>
        <v>3</v>
      </c>
      <c r="T358" s="43">
        <f t="shared" si="194"/>
        <v>4</v>
      </c>
      <c r="U358" s="20">
        <v>1</v>
      </c>
      <c r="V358" s="20"/>
      <c r="W358" s="20"/>
      <c r="X358" s="20">
        <v>2</v>
      </c>
      <c r="Y358" s="138">
        <f t="shared" si="192"/>
        <v>3</v>
      </c>
      <c r="Z358" s="1"/>
      <c r="AA358" s="1"/>
      <c r="AC358" s="1"/>
      <c r="AD358" s="29">
        <v>7</v>
      </c>
      <c r="AE358" s="36"/>
      <c r="AF358" s="1"/>
      <c r="AG358" s="2"/>
      <c r="AH358" s="2"/>
      <c r="AI358" s="2"/>
      <c r="AJ358" s="2"/>
    </row>
    <row r="359" spans="1:36" ht="15" customHeight="1" x14ac:dyDescent="0.25">
      <c r="A359" s="46" t="s">
        <v>70</v>
      </c>
      <c r="J359" s="47"/>
      <c r="L359" s="2">
        <v>1</v>
      </c>
      <c r="M359" s="2">
        <v>1</v>
      </c>
      <c r="P359" s="2">
        <v>1</v>
      </c>
      <c r="S359" s="43">
        <f t="shared" ref="S359:T359" si="195">K359+M359+O359+Q359</f>
        <v>1</v>
      </c>
      <c r="T359" s="43">
        <f t="shared" si="195"/>
        <v>2</v>
      </c>
      <c r="U359" s="20">
        <v>1</v>
      </c>
      <c r="V359" s="20">
        <v>1</v>
      </c>
      <c r="W359" s="20">
        <v>1</v>
      </c>
      <c r="X359" s="20"/>
      <c r="Y359" s="138">
        <v>2</v>
      </c>
      <c r="Z359" s="1"/>
      <c r="AA359" s="1"/>
      <c r="AC359" s="1"/>
      <c r="AD359" s="29">
        <v>3</v>
      </c>
      <c r="AE359" s="36"/>
      <c r="AF359" s="1"/>
      <c r="AG359" s="2"/>
      <c r="AH359" s="2"/>
      <c r="AI359" s="2"/>
      <c r="AJ359" s="2"/>
    </row>
    <row r="360" spans="1:36" ht="15" customHeight="1" x14ac:dyDescent="0.25">
      <c r="A360" s="46" t="s">
        <v>71</v>
      </c>
      <c r="J360" s="47"/>
      <c r="K360" s="2">
        <v>1</v>
      </c>
      <c r="L360" s="2">
        <v>1</v>
      </c>
      <c r="N360" s="2">
        <v>1</v>
      </c>
      <c r="R360" s="2">
        <v>1</v>
      </c>
      <c r="S360" s="43">
        <f t="shared" ref="S360:T360" si="196">K360+M360+O360+Q360</f>
        <v>1</v>
      </c>
      <c r="T360" s="43">
        <f t="shared" si="196"/>
        <v>3</v>
      </c>
      <c r="U360" s="20"/>
      <c r="V360" s="20"/>
      <c r="W360" s="20"/>
      <c r="X360" s="20"/>
      <c r="Y360" s="138"/>
      <c r="Z360" s="1"/>
      <c r="AA360" s="1"/>
      <c r="AC360" s="1"/>
      <c r="AD360" s="29">
        <v>3</v>
      </c>
      <c r="AE360" s="36"/>
      <c r="AF360" s="1"/>
      <c r="AG360" s="2"/>
      <c r="AH360" s="2"/>
      <c r="AI360" s="2"/>
      <c r="AJ360" s="2"/>
    </row>
    <row r="361" spans="1:36" ht="15" customHeight="1" x14ac:dyDescent="0.25">
      <c r="A361" s="46" t="s">
        <v>79</v>
      </c>
      <c r="J361" s="47"/>
      <c r="M361" s="2">
        <v>1</v>
      </c>
      <c r="S361" s="43">
        <f t="shared" ref="S361:T361" si="197">K361+M361+O361+Q361</f>
        <v>1</v>
      </c>
      <c r="T361" s="43">
        <f t="shared" si="197"/>
        <v>0</v>
      </c>
      <c r="U361" s="20"/>
      <c r="V361" s="20"/>
      <c r="W361" s="20"/>
      <c r="X361" s="20"/>
      <c r="Y361" s="138"/>
      <c r="Z361" s="1"/>
      <c r="AA361" s="1"/>
      <c r="AC361" s="1"/>
      <c r="AD361" s="29">
        <v>1</v>
      </c>
      <c r="AE361" s="36"/>
      <c r="AF361" s="1"/>
      <c r="AG361" s="2"/>
      <c r="AH361" s="2"/>
      <c r="AI361" s="2"/>
      <c r="AJ361" s="2"/>
    </row>
    <row r="362" spans="1:36" ht="13.5" customHeight="1" x14ac:dyDescent="0.2">
      <c r="Y362" s="245">
        <f>SUM(Y356:Y359)</f>
        <v>111</v>
      </c>
      <c r="Z362" s="1">
        <f>Y356/B348</f>
        <v>0.66433566433566438</v>
      </c>
      <c r="AA362" s="1">
        <f>Y362/B348</f>
        <v>0.77622377622377625</v>
      </c>
      <c r="AB362" s="1">
        <f>AA362-Z362</f>
        <v>0.11188811188811187</v>
      </c>
      <c r="AC362" s="1"/>
      <c r="AG362" s="2"/>
      <c r="AH362" s="2"/>
      <c r="AI362" s="2"/>
      <c r="AJ362" s="2"/>
    </row>
    <row r="363" spans="1:36" ht="13.5" customHeight="1" x14ac:dyDescent="0.3">
      <c r="A363" s="233" t="s">
        <v>80</v>
      </c>
      <c r="Z363" s="1"/>
      <c r="AA363" s="1"/>
      <c r="AC363" s="1"/>
      <c r="AG363" s="2"/>
      <c r="AH363" s="2"/>
      <c r="AI363" s="2"/>
      <c r="AJ363" s="2"/>
    </row>
    <row r="364" spans="1:36" ht="13.5" customHeight="1" x14ac:dyDescent="0.2">
      <c r="B364" s="358" t="s">
        <v>3</v>
      </c>
      <c r="C364" s="359"/>
      <c r="D364" s="359"/>
      <c r="E364" s="359"/>
      <c r="F364" s="359"/>
      <c r="G364" s="359"/>
      <c r="H364" s="359"/>
      <c r="I364" s="359"/>
      <c r="J364" s="359"/>
      <c r="K364" s="359"/>
      <c r="Z364" s="1"/>
      <c r="AA364" s="1"/>
      <c r="AC364" s="1"/>
      <c r="AG364" s="2"/>
      <c r="AH364" s="2"/>
      <c r="AI364" s="2"/>
      <c r="AJ364" s="2"/>
    </row>
    <row r="365" spans="1:36" ht="26.25" customHeight="1" x14ac:dyDescent="0.25">
      <c r="A365" s="230" t="s">
        <v>18</v>
      </c>
      <c r="B365" s="16">
        <v>1</v>
      </c>
      <c r="C365" s="16">
        <v>2</v>
      </c>
      <c r="D365" s="16">
        <v>3</v>
      </c>
      <c r="E365" s="16">
        <v>4</v>
      </c>
      <c r="F365" s="16">
        <v>5</v>
      </c>
      <c r="G365" s="16">
        <v>6</v>
      </c>
      <c r="H365" s="16">
        <v>7</v>
      </c>
      <c r="I365" s="84"/>
      <c r="J365" s="84"/>
      <c r="K365" s="85" t="s">
        <v>73</v>
      </c>
      <c r="L365" s="85" t="s">
        <v>74</v>
      </c>
      <c r="M365" s="85" t="s">
        <v>73</v>
      </c>
      <c r="N365" s="85" t="s">
        <v>74</v>
      </c>
      <c r="O365" s="85" t="s">
        <v>73</v>
      </c>
      <c r="P365" s="85" t="s">
        <v>74</v>
      </c>
      <c r="Q365" s="85" t="s">
        <v>73</v>
      </c>
      <c r="R365" s="85" t="s">
        <v>74</v>
      </c>
      <c r="S365" s="85" t="s">
        <v>73</v>
      </c>
      <c r="T365" s="85" t="s">
        <v>74</v>
      </c>
      <c r="U365" s="18">
        <v>9</v>
      </c>
      <c r="V365" s="19">
        <v>9</v>
      </c>
      <c r="W365" s="19">
        <v>9</v>
      </c>
      <c r="X365" s="19">
        <v>9</v>
      </c>
      <c r="Y365" s="138">
        <v>10</v>
      </c>
      <c r="Z365" s="10" t="s">
        <v>11</v>
      </c>
      <c r="AA365" s="10" t="s">
        <v>12</v>
      </c>
      <c r="AB365" s="11" t="s">
        <v>13</v>
      </c>
      <c r="AC365" s="10" t="s">
        <v>14</v>
      </c>
      <c r="AD365" s="12" t="s">
        <v>15</v>
      </c>
      <c r="AE365" s="12" t="s">
        <v>16</v>
      </c>
      <c r="AF365" s="13" t="s">
        <v>17</v>
      </c>
      <c r="AG365" s="2"/>
      <c r="AH365" s="2"/>
      <c r="AI365" s="2"/>
      <c r="AJ365" s="2"/>
    </row>
    <row r="366" spans="1:36" ht="13.5" customHeight="1" x14ac:dyDescent="0.2">
      <c r="A366" s="46" t="s">
        <v>50</v>
      </c>
      <c r="B366" s="35">
        <v>103</v>
      </c>
      <c r="C366" s="25"/>
      <c r="D366" s="25"/>
      <c r="E366" s="25"/>
      <c r="F366" s="25"/>
      <c r="G366" s="25"/>
      <c r="H366" s="25"/>
      <c r="I366" s="25"/>
      <c r="J366" s="25"/>
      <c r="K366" s="26"/>
      <c r="L366" s="26"/>
      <c r="U366" s="20"/>
      <c r="V366" s="20"/>
      <c r="W366" s="20"/>
      <c r="X366" s="20"/>
      <c r="Y366" s="138"/>
      <c r="Z366" s="1"/>
      <c r="AA366" s="1"/>
      <c r="AC366" s="1"/>
      <c r="AD366" s="29">
        <f>B366</f>
        <v>103</v>
      </c>
      <c r="AE366" s="24"/>
      <c r="AF366" s="1"/>
      <c r="AG366" s="2"/>
      <c r="AH366" s="2"/>
      <c r="AI366" s="2"/>
      <c r="AJ366" s="2"/>
    </row>
    <row r="367" spans="1:36" ht="13.5" customHeight="1" x14ac:dyDescent="0.2">
      <c r="A367" s="46" t="s">
        <v>51</v>
      </c>
      <c r="C367" s="2">
        <v>71</v>
      </c>
      <c r="U367" s="20"/>
      <c r="V367" s="20"/>
      <c r="W367" s="20"/>
      <c r="X367" s="20"/>
      <c r="Y367" s="138"/>
      <c r="Z367" s="1"/>
      <c r="AA367" s="1"/>
      <c r="AC367" s="1">
        <f>C367/B366</f>
        <v>0.68932038834951459</v>
      </c>
      <c r="AD367" s="29">
        <v>73</v>
      </c>
      <c r="AE367" s="36">
        <f t="shared" ref="AE367:AE372" si="198">AD367/AD366</f>
        <v>0.70873786407766992</v>
      </c>
      <c r="AF367" s="1">
        <f t="shared" ref="AF367:AF372" si="199">100%-AE367</f>
        <v>0.29126213592233008</v>
      </c>
      <c r="AG367" s="2"/>
      <c r="AH367" s="2"/>
      <c r="AI367" s="2"/>
      <c r="AJ367" s="2"/>
    </row>
    <row r="368" spans="1:36" ht="13.5" customHeight="1" x14ac:dyDescent="0.2">
      <c r="A368" s="46" t="s">
        <v>52</v>
      </c>
      <c r="D368" s="2">
        <v>60</v>
      </c>
      <c r="U368" s="20"/>
      <c r="V368" s="20"/>
      <c r="W368" s="20"/>
      <c r="X368" s="20"/>
      <c r="Y368" s="138"/>
      <c r="Z368" s="1"/>
      <c r="AA368" s="1"/>
      <c r="AC368" s="1">
        <f>D368/C367</f>
        <v>0.84507042253521125</v>
      </c>
      <c r="AD368" s="29">
        <v>67</v>
      </c>
      <c r="AE368" s="36">
        <f t="shared" si="198"/>
        <v>0.9178082191780822</v>
      </c>
      <c r="AF368" s="1">
        <f t="shared" si="199"/>
        <v>8.2191780821917804E-2</v>
      </c>
      <c r="AG368" s="2"/>
      <c r="AH368" s="2"/>
      <c r="AI368" s="2"/>
      <c r="AJ368" s="2"/>
    </row>
    <row r="369" spans="1:36" ht="13.5" customHeight="1" x14ac:dyDescent="0.2">
      <c r="A369" s="46" t="s">
        <v>53</v>
      </c>
      <c r="E369" s="2">
        <v>56</v>
      </c>
      <c r="U369" s="20"/>
      <c r="V369" s="20"/>
      <c r="W369" s="20"/>
      <c r="X369" s="20"/>
      <c r="Y369" s="138"/>
      <c r="Z369" s="1"/>
      <c r="AA369" s="1"/>
      <c r="AC369" s="1">
        <f>E369/D368</f>
        <v>0.93333333333333335</v>
      </c>
      <c r="AD369" s="29">
        <v>65</v>
      </c>
      <c r="AE369" s="36">
        <f t="shared" si="198"/>
        <v>0.97014925373134331</v>
      </c>
      <c r="AF369" s="1">
        <f t="shared" si="199"/>
        <v>2.9850746268656692E-2</v>
      </c>
      <c r="AG369" s="2"/>
      <c r="AH369" s="2"/>
      <c r="AI369" s="2"/>
      <c r="AJ369" s="2"/>
    </row>
    <row r="370" spans="1:36" ht="13.5" customHeight="1" x14ac:dyDescent="0.2">
      <c r="A370" s="46" t="s">
        <v>54</v>
      </c>
      <c r="F370" s="2">
        <v>52</v>
      </c>
      <c r="U370" s="20"/>
      <c r="V370" s="20"/>
      <c r="W370" s="20"/>
      <c r="X370" s="20"/>
      <c r="Y370" s="138">
        <v>1</v>
      </c>
      <c r="Z370" s="1"/>
      <c r="AA370" s="1"/>
      <c r="AC370" s="1">
        <f>F370/E369</f>
        <v>0.9285714285714286</v>
      </c>
      <c r="AD370" s="29">
        <v>61</v>
      </c>
      <c r="AE370" s="36">
        <f t="shared" si="198"/>
        <v>0.93846153846153846</v>
      </c>
      <c r="AF370" s="1">
        <f t="shared" si="199"/>
        <v>6.1538461538461542E-2</v>
      </c>
      <c r="AG370" s="2"/>
      <c r="AH370" s="2"/>
      <c r="AI370" s="2"/>
      <c r="AJ370" s="2"/>
    </row>
    <row r="371" spans="1:36" ht="13.5" customHeight="1" x14ac:dyDescent="0.2">
      <c r="A371" s="46" t="s">
        <v>55</v>
      </c>
      <c r="G371" s="2">
        <v>52</v>
      </c>
      <c r="U371" s="20"/>
      <c r="V371" s="20"/>
      <c r="W371" s="20"/>
      <c r="X371" s="20"/>
      <c r="Y371" s="138"/>
      <c r="Z371" s="1"/>
      <c r="AA371" s="1"/>
      <c r="AC371" s="1">
        <f>G371/F370</f>
        <v>1</v>
      </c>
      <c r="AD371" s="29">
        <v>62</v>
      </c>
      <c r="AE371" s="36">
        <f t="shared" si="198"/>
        <v>1.0163934426229508</v>
      </c>
      <c r="AF371" s="1">
        <f t="shared" si="199"/>
        <v>-1.6393442622950838E-2</v>
      </c>
      <c r="AG371" s="2"/>
      <c r="AH371" s="2"/>
      <c r="AI371" s="2"/>
      <c r="AJ371" s="2"/>
    </row>
    <row r="372" spans="1:36" ht="13.5" customHeight="1" x14ac:dyDescent="0.2">
      <c r="A372" s="46" t="s">
        <v>56</v>
      </c>
      <c r="H372" s="2">
        <v>48</v>
      </c>
      <c r="U372" s="20"/>
      <c r="V372" s="20"/>
      <c r="W372" s="20"/>
      <c r="X372" s="20"/>
      <c r="Y372" s="138"/>
      <c r="Z372" s="1"/>
      <c r="AA372" s="1"/>
      <c r="AC372" s="1">
        <f>H372/G371</f>
        <v>0.92307692307692313</v>
      </c>
      <c r="AD372" s="29">
        <v>58</v>
      </c>
      <c r="AE372" s="36">
        <f t="shared" si="198"/>
        <v>0.93548387096774188</v>
      </c>
      <c r="AF372" s="1">
        <f t="shared" si="199"/>
        <v>6.4516129032258118E-2</v>
      </c>
      <c r="AG372" s="2"/>
      <c r="AH372" s="2"/>
      <c r="AI372" s="2"/>
      <c r="AJ372" s="2"/>
    </row>
    <row r="373" spans="1:36" ht="15" customHeight="1" x14ac:dyDescent="0.25">
      <c r="A373" s="46" t="s">
        <v>57</v>
      </c>
      <c r="H373" s="2">
        <v>11</v>
      </c>
      <c r="I373" s="47"/>
      <c r="K373" s="2">
        <v>16</v>
      </c>
      <c r="M373" s="2">
        <v>8</v>
      </c>
      <c r="O373" s="2">
        <v>8</v>
      </c>
      <c r="Q373" s="2">
        <v>12</v>
      </c>
      <c r="S373" s="43">
        <f t="shared" ref="S373:T373" si="200">K373+M373+O373+Q373</f>
        <v>44</v>
      </c>
      <c r="T373" s="43">
        <f t="shared" si="200"/>
        <v>0</v>
      </c>
      <c r="U373" s="20"/>
      <c r="V373" s="20"/>
      <c r="W373" s="20"/>
      <c r="X373" s="20"/>
      <c r="Y373" s="138">
        <v>1</v>
      </c>
      <c r="Z373" s="1"/>
      <c r="AA373" s="1"/>
      <c r="AC373" s="1">
        <f>IF(S373=0,"",S373/H372)</f>
        <v>0.91666666666666663</v>
      </c>
      <c r="AD373" s="29">
        <v>57</v>
      </c>
      <c r="AE373" s="36">
        <f t="shared" ref="AE373:AE374" si="201">IF(AD373=0,"",AD373/AD372)</f>
        <v>0.98275862068965514</v>
      </c>
      <c r="AF373" s="1">
        <f t="shared" ref="AF373:AF374" si="202">IF(AD373=0,"",100%-AE373)</f>
        <v>1.7241379310344862E-2</v>
      </c>
      <c r="AG373" s="2"/>
      <c r="AH373" s="2"/>
      <c r="AI373" s="2"/>
      <c r="AJ373" s="2"/>
    </row>
    <row r="374" spans="1:36" ht="15" customHeight="1" x14ac:dyDescent="0.25">
      <c r="A374" s="46" t="s">
        <v>58</v>
      </c>
      <c r="H374" s="2">
        <v>1</v>
      </c>
      <c r="J374" s="47"/>
      <c r="K374" s="2">
        <v>3</v>
      </c>
      <c r="L374" s="2">
        <v>17</v>
      </c>
      <c r="M374" s="2">
        <v>2</v>
      </c>
      <c r="N374" s="2">
        <v>8</v>
      </c>
      <c r="P374" s="2">
        <v>7</v>
      </c>
      <c r="Q374" s="2">
        <v>4</v>
      </c>
      <c r="R374" s="2">
        <v>12</v>
      </c>
      <c r="S374" s="43">
        <f t="shared" ref="S374:T374" si="203">K374+M374+O374+Q374</f>
        <v>9</v>
      </c>
      <c r="T374" s="43">
        <f t="shared" si="203"/>
        <v>44</v>
      </c>
      <c r="U374" s="20">
        <v>8</v>
      </c>
      <c r="V374" s="20">
        <v>16</v>
      </c>
      <c r="W374" s="20">
        <v>7</v>
      </c>
      <c r="X374" s="20">
        <v>12</v>
      </c>
      <c r="Y374" s="138">
        <f t="shared" ref="Y374:Y375" si="204">SUM(U374:X374)</f>
        <v>43</v>
      </c>
      <c r="Z374" s="1"/>
      <c r="AA374" s="1"/>
      <c r="AC374" s="1">
        <f>IF(T374=0,"",T374/S373)</f>
        <v>1</v>
      </c>
      <c r="AD374" s="29">
        <v>55</v>
      </c>
      <c r="AE374" s="36">
        <f t="shared" si="201"/>
        <v>0.96491228070175439</v>
      </c>
      <c r="AF374" s="1">
        <f t="shared" si="202"/>
        <v>3.5087719298245612E-2</v>
      </c>
      <c r="AG374" s="2"/>
      <c r="AH374" s="2"/>
      <c r="AI374" s="2"/>
      <c r="AJ374" s="2"/>
    </row>
    <row r="375" spans="1:36" ht="15" customHeight="1" x14ac:dyDescent="0.25">
      <c r="A375" s="46" t="s">
        <v>59</v>
      </c>
      <c r="J375" s="47"/>
      <c r="L375" s="2">
        <v>3</v>
      </c>
      <c r="M375" s="2">
        <v>1</v>
      </c>
      <c r="N375" s="2">
        <v>2</v>
      </c>
      <c r="R375" s="2">
        <v>4</v>
      </c>
      <c r="S375" s="43">
        <f t="shared" ref="S375:T375" si="205">K375+M375+O375+Q375</f>
        <v>1</v>
      </c>
      <c r="T375" s="43">
        <f t="shared" si="205"/>
        <v>9</v>
      </c>
      <c r="U375" s="20">
        <v>2</v>
      </c>
      <c r="V375" s="20">
        <v>3</v>
      </c>
      <c r="W375" s="20"/>
      <c r="X375" s="20">
        <v>4</v>
      </c>
      <c r="Y375" s="138">
        <f t="shared" si="204"/>
        <v>9</v>
      </c>
      <c r="Z375" s="1"/>
      <c r="AA375" s="1"/>
      <c r="AC375" s="1"/>
      <c r="AD375" s="29">
        <v>9</v>
      </c>
      <c r="AE375" s="36"/>
      <c r="AF375" s="1"/>
      <c r="AG375" s="2"/>
      <c r="AH375" s="2"/>
      <c r="AI375" s="2"/>
      <c r="AJ375" s="2"/>
    </row>
    <row r="376" spans="1:36" ht="15" customHeight="1" x14ac:dyDescent="0.25">
      <c r="A376" s="46" t="s">
        <v>70</v>
      </c>
      <c r="H376" s="2">
        <v>2</v>
      </c>
      <c r="J376" s="47"/>
      <c r="L376" s="2">
        <v>3</v>
      </c>
      <c r="M376" s="2">
        <v>1</v>
      </c>
      <c r="N376" s="2">
        <v>2</v>
      </c>
      <c r="S376" s="43">
        <f t="shared" ref="S376:T376" si="206">K376+M376+O376+Q376</f>
        <v>1</v>
      </c>
      <c r="T376" s="43">
        <f t="shared" si="206"/>
        <v>5</v>
      </c>
      <c r="U376" s="20"/>
      <c r="V376" s="20"/>
      <c r="W376" s="20"/>
      <c r="X376" s="20"/>
      <c r="Y376" s="138"/>
      <c r="Z376" s="1"/>
      <c r="AA376" s="1"/>
      <c r="AC376" s="1"/>
      <c r="AD376" s="29">
        <v>6</v>
      </c>
      <c r="AE376" s="36"/>
      <c r="AF376" s="1"/>
      <c r="AG376" s="2"/>
      <c r="AH376" s="2"/>
      <c r="AI376" s="2"/>
      <c r="AJ376" s="2"/>
    </row>
    <row r="377" spans="1:36" ht="15" customHeight="1" x14ac:dyDescent="0.25">
      <c r="A377" s="46" t="s">
        <v>71</v>
      </c>
      <c r="J377" s="47"/>
      <c r="K377" s="2">
        <v>1</v>
      </c>
      <c r="L377" s="2">
        <v>2</v>
      </c>
      <c r="N377" s="2">
        <v>2</v>
      </c>
      <c r="S377" s="43">
        <f t="shared" ref="S377:T377" si="207">K377+M377+O377+Q377</f>
        <v>1</v>
      </c>
      <c r="T377" s="43">
        <f t="shared" si="207"/>
        <v>4</v>
      </c>
      <c r="U377" s="20">
        <v>2</v>
      </c>
      <c r="V377" s="20"/>
      <c r="W377" s="20"/>
      <c r="X377" s="20"/>
      <c r="Y377" s="138">
        <f>SUM(U377:X377)</f>
        <v>2</v>
      </c>
      <c r="Z377" s="1"/>
      <c r="AA377" s="1"/>
      <c r="AC377" s="1"/>
      <c r="AD377" s="29">
        <v>5</v>
      </c>
      <c r="AE377" s="36"/>
      <c r="AF377" s="1"/>
      <c r="AG377" s="2"/>
      <c r="AH377" s="2"/>
      <c r="AI377" s="2"/>
      <c r="AJ377" s="2"/>
    </row>
    <row r="378" spans="1:36" ht="15" customHeight="1" x14ac:dyDescent="0.25">
      <c r="A378" s="46" t="s">
        <v>79</v>
      </c>
      <c r="J378" s="47"/>
      <c r="M378" s="2">
        <v>1</v>
      </c>
      <c r="S378" s="43">
        <f t="shared" ref="S378:T378" si="208">K378+M378+O378+Q378</f>
        <v>1</v>
      </c>
      <c r="T378" s="43">
        <f t="shared" si="208"/>
        <v>0</v>
      </c>
      <c r="U378" s="20"/>
      <c r="V378" s="20">
        <v>1</v>
      </c>
      <c r="W378" s="20"/>
      <c r="X378" s="20"/>
      <c r="Y378" s="138">
        <v>1</v>
      </c>
      <c r="Z378" s="1"/>
      <c r="AA378" s="1"/>
      <c r="AC378" s="1"/>
      <c r="AD378" s="29">
        <v>1</v>
      </c>
      <c r="AE378" s="36"/>
      <c r="AF378" s="1"/>
      <c r="AG378" s="2"/>
      <c r="AH378" s="2"/>
      <c r="AI378" s="2"/>
      <c r="AJ378" s="2"/>
    </row>
    <row r="379" spans="1:36" ht="15" customHeight="1" x14ac:dyDescent="0.25">
      <c r="A379" s="235">
        <v>1202</v>
      </c>
      <c r="J379" s="47"/>
      <c r="M379" s="2">
        <v>1</v>
      </c>
      <c r="S379" s="43">
        <f t="shared" ref="S379:T379" si="209">K379+M379+O379+Q379</f>
        <v>1</v>
      </c>
      <c r="T379" s="43">
        <f t="shared" si="209"/>
        <v>0</v>
      </c>
      <c r="Z379" s="1"/>
      <c r="AA379" s="1"/>
      <c r="AC379" s="1"/>
      <c r="AD379" s="29">
        <v>1</v>
      </c>
      <c r="AG379" s="2"/>
      <c r="AH379" s="2"/>
      <c r="AI379" s="2"/>
      <c r="AJ379" s="2"/>
    </row>
    <row r="380" spans="1:36" ht="13.5" customHeight="1" x14ac:dyDescent="0.2">
      <c r="Y380" s="245">
        <f>SUM(Y370:Y378)</f>
        <v>57</v>
      </c>
      <c r="Z380" s="1">
        <f>Y374/B366</f>
        <v>0.41747572815533979</v>
      </c>
      <c r="AA380" s="1">
        <f>Y380/B366</f>
        <v>0.55339805825242716</v>
      </c>
      <c r="AB380" s="1">
        <f>AA380-Z380</f>
        <v>0.13592233009708737</v>
      </c>
      <c r="AC380" s="1"/>
      <c r="AG380" s="2"/>
      <c r="AH380" s="2"/>
      <c r="AI380" s="2"/>
      <c r="AJ380" s="2"/>
    </row>
    <row r="381" spans="1:36" ht="13.5" customHeight="1" x14ac:dyDescent="0.3">
      <c r="A381" s="233" t="s">
        <v>81</v>
      </c>
      <c r="Z381" s="1"/>
      <c r="AA381" s="1"/>
      <c r="AC381" s="1"/>
      <c r="AG381" s="2"/>
      <c r="AH381" s="2"/>
      <c r="AI381" s="2"/>
      <c r="AJ381" s="2"/>
    </row>
    <row r="382" spans="1:36" ht="13.5" customHeight="1" x14ac:dyDescent="0.2">
      <c r="B382" s="358" t="s">
        <v>3</v>
      </c>
      <c r="C382" s="359"/>
      <c r="D382" s="359"/>
      <c r="E382" s="359"/>
      <c r="F382" s="359"/>
      <c r="G382" s="359"/>
      <c r="H382" s="359"/>
      <c r="I382" s="359"/>
      <c r="J382" s="359"/>
      <c r="K382" s="359"/>
      <c r="Z382" s="1"/>
      <c r="AA382" s="1"/>
      <c r="AC382" s="1"/>
      <c r="AG382" s="2"/>
      <c r="AH382" s="2"/>
      <c r="AI382" s="2"/>
      <c r="AJ382" s="2"/>
    </row>
    <row r="383" spans="1:36" ht="26.25" customHeight="1" x14ac:dyDescent="0.25">
      <c r="A383" s="230" t="s">
        <v>18</v>
      </c>
      <c r="B383" s="16">
        <v>1</v>
      </c>
      <c r="C383" s="16">
        <v>2</v>
      </c>
      <c r="D383" s="16">
        <v>3</v>
      </c>
      <c r="E383" s="16">
        <v>4</v>
      </c>
      <c r="F383" s="16">
        <v>5</v>
      </c>
      <c r="G383" s="16">
        <v>6</v>
      </c>
      <c r="H383" s="16">
        <v>7</v>
      </c>
      <c r="I383" s="84"/>
      <c r="J383" s="84"/>
      <c r="K383" s="85" t="s">
        <v>73</v>
      </c>
      <c r="L383" s="85" t="s">
        <v>74</v>
      </c>
      <c r="M383" s="85" t="s">
        <v>73</v>
      </c>
      <c r="N383" s="85" t="s">
        <v>74</v>
      </c>
      <c r="O383" s="85" t="s">
        <v>73</v>
      </c>
      <c r="P383" s="85" t="s">
        <v>74</v>
      </c>
      <c r="Q383" s="85" t="s">
        <v>73</v>
      </c>
      <c r="R383" s="85" t="s">
        <v>74</v>
      </c>
      <c r="S383" s="85" t="s">
        <v>73</v>
      </c>
      <c r="T383" s="85" t="s">
        <v>74</v>
      </c>
      <c r="U383" s="18">
        <v>9</v>
      </c>
      <c r="V383" s="19">
        <v>9</v>
      </c>
      <c r="W383" s="19">
        <v>9</v>
      </c>
      <c r="X383" s="19">
        <v>9</v>
      </c>
      <c r="Y383" s="138">
        <v>10</v>
      </c>
      <c r="Z383" s="10" t="s">
        <v>11</v>
      </c>
      <c r="AA383" s="10" t="s">
        <v>12</v>
      </c>
      <c r="AB383" s="11" t="s">
        <v>13</v>
      </c>
      <c r="AC383" s="10" t="s">
        <v>14</v>
      </c>
      <c r="AD383" s="12" t="s">
        <v>15</v>
      </c>
      <c r="AE383" s="12" t="s">
        <v>16</v>
      </c>
      <c r="AF383" s="13" t="s">
        <v>17</v>
      </c>
      <c r="AG383" s="2"/>
      <c r="AH383" s="2"/>
      <c r="AI383" s="2"/>
      <c r="AJ383" s="2"/>
    </row>
    <row r="384" spans="1:36" ht="13.5" customHeight="1" x14ac:dyDescent="0.2">
      <c r="A384" s="46" t="s">
        <v>51</v>
      </c>
      <c r="B384" s="35">
        <v>127</v>
      </c>
      <c r="C384" s="25"/>
      <c r="D384" s="25"/>
      <c r="E384" s="25"/>
      <c r="F384" s="25"/>
      <c r="G384" s="25"/>
      <c r="H384" s="25"/>
      <c r="I384" s="25"/>
      <c r="J384" s="25"/>
      <c r="K384" s="26"/>
      <c r="L384" s="26"/>
      <c r="U384" s="20"/>
      <c r="V384" s="20"/>
      <c r="W384" s="20"/>
      <c r="X384" s="20"/>
      <c r="Y384" s="138"/>
      <c r="Z384" s="1"/>
      <c r="AA384" s="1"/>
      <c r="AC384" s="1"/>
      <c r="AD384" s="29">
        <f>B384</f>
        <v>127</v>
      </c>
      <c r="AE384" s="24"/>
      <c r="AF384" s="1"/>
      <c r="AG384" s="2"/>
      <c r="AH384" s="2"/>
      <c r="AI384" s="2"/>
      <c r="AJ384" s="2"/>
    </row>
    <row r="385" spans="1:36" ht="13.5" customHeight="1" x14ac:dyDescent="0.2">
      <c r="A385" s="46" t="s">
        <v>52</v>
      </c>
      <c r="C385" s="2">
        <v>122</v>
      </c>
      <c r="U385" s="20"/>
      <c r="V385" s="20"/>
      <c r="W385" s="20"/>
      <c r="X385" s="20"/>
      <c r="Y385" s="138"/>
      <c r="Z385" s="1"/>
      <c r="AA385" s="1"/>
      <c r="AC385" s="1">
        <f>C385/B384</f>
        <v>0.96062992125984248</v>
      </c>
      <c r="AD385" s="29">
        <v>124</v>
      </c>
      <c r="AE385" s="36">
        <f t="shared" ref="AE385:AE390" si="210">AD385/AD384</f>
        <v>0.97637795275590555</v>
      </c>
      <c r="AF385" s="1">
        <f t="shared" ref="AF385:AF390" si="211">100%-AE385</f>
        <v>2.3622047244094446E-2</v>
      </c>
      <c r="AG385" s="2"/>
      <c r="AH385" s="2"/>
      <c r="AI385" s="2"/>
      <c r="AJ385" s="2"/>
    </row>
    <row r="386" spans="1:36" ht="13.5" customHeight="1" x14ac:dyDescent="0.2">
      <c r="A386" s="46" t="s">
        <v>53</v>
      </c>
      <c r="D386" s="2">
        <v>114</v>
      </c>
      <c r="U386" s="20"/>
      <c r="V386" s="20"/>
      <c r="W386" s="20"/>
      <c r="X386" s="20"/>
      <c r="Y386" s="138"/>
      <c r="Z386" s="1"/>
      <c r="AA386" s="1"/>
      <c r="AC386" s="1">
        <f>D386/C385</f>
        <v>0.93442622950819676</v>
      </c>
      <c r="AD386" s="29">
        <v>120</v>
      </c>
      <c r="AE386" s="36">
        <f t="shared" si="210"/>
        <v>0.967741935483871</v>
      </c>
      <c r="AF386" s="1">
        <f t="shared" si="211"/>
        <v>3.2258064516129004E-2</v>
      </c>
      <c r="AG386" s="2"/>
      <c r="AH386" s="2"/>
      <c r="AI386" s="2"/>
      <c r="AJ386" s="2"/>
    </row>
    <row r="387" spans="1:36" ht="13.5" customHeight="1" x14ac:dyDescent="0.2">
      <c r="A387" s="46" t="s">
        <v>54</v>
      </c>
      <c r="E387" s="2">
        <v>111</v>
      </c>
      <c r="U387" s="20"/>
      <c r="V387" s="20"/>
      <c r="W387" s="20"/>
      <c r="X387" s="20"/>
      <c r="Y387" s="138"/>
      <c r="Z387" s="1"/>
      <c r="AA387" s="1"/>
      <c r="AC387" s="1">
        <f>E387/D386</f>
        <v>0.97368421052631582</v>
      </c>
      <c r="AD387" s="29">
        <v>119</v>
      </c>
      <c r="AE387" s="36">
        <f t="shared" si="210"/>
        <v>0.9916666666666667</v>
      </c>
      <c r="AF387" s="1">
        <f t="shared" si="211"/>
        <v>8.3333333333333037E-3</v>
      </c>
      <c r="AG387" s="2"/>
      <c r="AH387" s="2"/>
      <c r="AI387" s="2"/>
      <c r="AJ387" s="2"/>
    </row>
    <row r="388" spans="1:36" ht="13.5" customHeight="1" x14ac:dyDescent="0.2">
      <c r="A388" s="46" t="s">
        <v>55</v>
      </c>
      <c r="F388" s="2">
        <v>107</v>
      </c>
      <c r="U388" s="20"/>
      <c r="V388" s="20"/>
      <c r="W388" s="20"/>
      <c r="X388" s="20"/>
      <c r="Y388" s="138"/>
      <c r="Z388" s="1"/>
      <c r="AA388" s="1"/>
      <c r="AC388" s="1">
        <f>F388/E387</f>
        <v>0.963963963963964</v>
      </c>
      <c r="AD388" s="29">
        <v>119</v>
      </c>
      <c r="AE388" s="36">
        <f t="shared" si="210"/>
        <v>1</v>
      </c>
      <c r="AF388" s="1">
        <f t="shared" si="211"/>
        <v>0</v>
      </c>
      <c r="AG388" s="2"/>
      <c r="AH388" s="2"/>
      <c r="AI388" s="2"/>
      <c r="AJ388" s="2"/>
    </row>
    <row r="389" spans="1:36" ht="13.5" customHeight="1" x14ac:dyDescent="0.2">
      <c r="A389" s="46" t="s">
        <v>56</v>
      </c>
      <c r="G389" s="2">
        <v>102</v>
      </c>
      <c r="U389" s="20"/>
      <c r="V389" s="20"/>
      <c r="W389" s="20"/>
      <c r="X389" s="20"/>
      <c r="Y389" s="138"/>
      <c r="Z389" s="1"/>
      <c r="AA389" s="1"/>
      <c r="AC389" s="1">
        <f>G389/F388</f>
        <v>0.95327102803738317</v>
      </c>
      <c r="AD389" s="29">
        <v>118</v>
      </c>
      <c r="AE389" s="36">
        <f t="shared" si="210"/>
        <v>0.99159663865546221</v>
      </c>
      <c r="AF389" s="1">
        <f t="shared" si="211"/>
        <v>8.4033613445377853E-3</v>
      </c>
      <c r="AG389" s="2"/>
      <c r="AH389" s="2"/>
      <c r="AI389" s="2"/>
      <c r="AJ389" s="2"/>
    </row>
    <row r="390" spans="1:36" ht="13.5" customHeight="1" x14ac:dyDescent="0.2">
      <c r="A390" s="46" t="s">
        <v>57</v>
      </c>
      <c r="H390" s="2">
        <v>102</v>
      </c>
      <c r="U390" s="20"/>
      <c r="V390" s="20"/>
      <c r="W390" s="20"/>
      <c r="X390" s="20"/>
      <c r="Y390" s="138"/>
      <c r="Z390" s="1"/>
      <c r="AA390" s="1"/>
      <c r="AC390" s="1">
        <f>H390/G389</f>
        <v>1</v>
      </c>
      <c r="AD390" s="29">
        <v>117</v>
      </c>
      <c r="AE390" s="36">
        <f t="shared" si="210"/>
        <v>0.99152542372881358</v>
      </c>
      <c r="AF390" s="1">
        <f t="shared" si="211"/>
        <v>8.4745762711864181E-3</v>
      </c>
      <c r="AG390" s="2"/>
      <c r="AH390" s="2"/>
      <c r="AI390" s="2"/>
      <c r="AJ390" s="2"/>
    </row>
    <row r="391" spans="1:36" ht="15" customHeight="1" x14ac:dyDescent="0.25">
      <c r="A391" s="46" t="s">
        <v>58</v>
      </c>
      <c r="H391" s="2">
        <v>16</v>
      </c>
      <c r="I391" s="47"/>
      <c r="K391" s="2">
        <v>46</v>
      </c>
      <c r="L391" s="2">
        <v>18</v>
      </c>
      <c r="M391" s="2">
        <v>14</v>
      </c>
      <c r="O391" s="2">
        <v>11</v>
      </c>
      <c r="Q391" s="2">
        <v>26</v>
      </c>
      <c r="S391" s="43">
        <f t="shared" ref="S391:T391" si="212">K391+M391+O391+Q391</f>
        <v>97</v>
      </c>
      <c r="T391" s="43">
        <f t="shared" si="212"/>
        <v>18</v>
      </c>
      <c r="U391" s="20"/>
      <c r="V391" s="20"/>
      <c r="W391" s="20"/>
      <c r="X391" s="20"/>
      <c r="Y391" s="138"/>
      <c r="Z391" s="1"/>
      <c r="AA391" s="1"/>
      <c r="AC391" s="1">
        <f>IF(S391=0,"",S391/H390)</f>
        <v>0.9509803921568627</v>
      </c>
      <c r="AD391" s="29">
        <v>107</v>
      </c>
      <c r="AE391" s="36">
        <f t="shared" ref="AE391:AE392" si="213">IF(AD391=0,"",AD391/AD390)</f>
        <v>0.9145299145299145</v>
      </c>
      <c r="AF391" s="1">
        <f t="shared" ref="AF391:AF392" si="214">IF(AD391=0,"",100%-AE391)</f>
        <v>8.54700854700855E-2</v>
      </c>
      <c r="AG391" s="2"/>
      <c r="AH391" s="2"/>
      <c r="AI391" s="2"/>
      <c r="AJ391" s="2"/>
    </row>
    <row r="392" spans="1:36" ht="15" customHeight="1" x14ac:dyDescent="0.25">
      <c r="A392" s="46" t="s">
        <v>59</v>
      </c>
      <c r="J392" s="47"/>
      <c r="K392" s="2">
        <v>5</v>
      </c>
      <c r="L392" s="2">
        <v>46</v>
      </c>
      <c r="M392" s="2">
        <v>1</v>
      </c>
      <c r="N392" s="2">
        <v>14</v>
      </c>
      <c r="O392" s="2">
        <v>1</v>
      </c>
      <c r="P392" s="2">
        <v>10</v>
      </c>
      <c r="Q392" s="2">
        <v>4</v>
      </c>
      <c r="R392" s="2">
        <v>26</v>
      </c>
      <c r="S392" s="43">
        <f t="shared" ref="S392:T392" si="215">K392+M392+O392+Q392</f>
        <v>11</v>
      </c>
      <c r="T392" s="43">
        <f t="shared" si="215"/>
        <v>96</v>
      </c>
      <c r="U392" s="20">
        <v>14</v>
      </c>
      <c r="V392" s="20">
        <v>43</v>
      </c>
      <c r="W392" s="20">
        <v>17</v>
      </c>
      <c r="X392" s="20">
        <v>25</v>
      </c>
      <c r="Y392" s="138">
        <v>94</v>
      </c>
      <c r="Z392" s="1"/>
      <c r="AA392" s="1"/>
      <c r="AC392" s="1">
        <f>IF(T392=0,"",T392/S391)</f>
        <v>0.98969072164948457</v>
      </c>
      <c r="AD392" s="29">
        <v>107</v>
      </c>
      <c r="AE392" s="36">
        <f t="shared" si="213"/>
        <v>1</v>
      </c>
      <c r="AF392" s="1">
        <f t="shared" si="214"/>
        <v>0</v>
      </c>
      <c r="AG392" s="2"/>
      <c r="AH392" s="2"/>
      <c r="AI392" s="2"/>
      <c r="AJ392" s="2"/>
    </row>
    <row r="393" spans="1:36" ht="15" customHeight="1" x14ac:dyDescent="0.25">
      <c r="A393" s="46" t="s">
        <v>70</v>
      </c>
      <c r="H393" s="2">
        <v>3</v>
      </c>
      <c r="J393" s="47"/>
      <c r="L393" s="2">
        <v>5</v>
      </c>
      <c r="N393" s="2">
        <v>2</v>
      </c>
      <c r="P393" s="2">
        <v>2</v>
      </c>
      <c r="R393" s="2">
        <v>4</v>
      </c>
      <c r="S393" s="43">
        <f t="shared" ref="S393:T393" si="216">K393+M393+O393+Q393</f>
        <v>0</v>
      </c>
      <c r="T393" s="43">
        <f t="shared" si="216"/>
        <v>13</v>
      </c>
      <c r="U393" s="20">
        <v>2</v>
      </c>
      <c r="V393" s="20">
        <v>5</v>
      </c>
      <c r="W393" s="20">
        <v>4</v>
      </c>
      <c r="X393" s="20">
        <v>4</v>
      </c>
      <c r="Y393" s="138">
        <v>13</v>
      </c>
      <c r="Z393" s="1"/>
      <c r="AA393" s="1"/>
      <c r="AC393" s="1"/>
      <c r="AD393" s="29">
        <v>16</v>
      </c>
      <c r="AE393" s="36"/>
      <c r="AF393" s="1"/>
      <c r="AG393" s="2"/>
      <c r="AH393" s="2"/>
      <c r="AI393" s="2"/>
      <c r="AJ393" s="2"/>
    </row>
    <row r="394" spans="1:36" ht="15" customHeight="1" x14ac:dyDescent="0.25">
      <c r="A394" s="46" t="s">
        <v>71</v>
      </c>
      <c r="J394" s="47"/>
      <c r="M394" s="2">
        <v>1</v>
      </c>
      <c r="S394" s="43">
        <f t="shared" ref="S394:T394" si="217">K394+M394+O394+Q394</f>
        <v>1</v>
      </c>
      <c r="T394" s="43">
        <f t="shared" si="217"/>
        <v>0</v>
      </c>
      <c r="U394" s="20"/>
      <c r="V394" s="20"/>
      <c r="W394" s="20"/>
      <c r="X394" s="20"/>
      <c r="Y394" s="138"/>
      <c r="Z394" s="1"/>
      <c r="AA394" s="1"/>
      <c r="AC394" s="1"/>
      <c r="AD394" s="29">
        <v>1</v>
      </c>
      <c r="AE394" s="36"/>
      <c r="AF394" s="1"/>
      <c r="AG394" s="2"/>
      <c r="AH394" s="2"/>
      <c r="AI394" s="2"/>
      <c r="AJ394" s="2"/>
    </row>
    <row r="395" spans="1:36" ht="15" customHeight="1" x14ac:dyDescent="0.25">
      <c r="A395" s="46" t="s">
        <v>79</v>
      </c>
      <c r="J395" s="47"/>
      <c r="L395" s="2">
        <v>1</v>
      </c>
      <c r="S395" s="43">
        <f t="shared" ref="S395:T395" si="218">K395+M395+O395+Q395</f>
        <v>0</v>
      </c>
      <c r="T395" s="43">
        <f t="shared" si="218"/>
        <v>1</v>
      </c>
      <c r="U395" s="20">
        <v>1</v>
      </c>
      <c r="V395" s="20"/>
      <c r="W395" s="20"/>
      <c r="X395" s="20"/>
      <c r="Y395" s="138">
        <f>SUM(U395:X395)</f>
        <v>1</v>
      </c>
      <c r="Z395" s="1"/>
      <c r="AA395" s="1"/>
      <c r="AC395" s="1"/>
      <c r="AD395" s="29">
        <v>1</v>
      </c>
      <c r="AE395" s="36"/>
      <c r="AF395" s="1"/>
      <c r="AG395" s="2"/>
      <c r="AH395" s="2"/>
      <c r="AI395" s="2"/>
      <c r="AJ395" s="2"/>
    </row>
    <row r="396" spans="1:36" ht="15" customHeight="1" x14ac:dyDescent="0.25">
      <c r="A396" s="46" t="s">
        <v>82</v>
      </c>
      <c r="J396" s="47"/>
      <c r="K396" s="2">
        <v>1</v>
      </c>
      <c r="S396" s="43">
        <f t="shared" ref="S396:T396" si="219">K396+M396+O396+Q396</f>
        <v>1</v>
      </c>
      <c r="T396" s="43">
        <f t="shared" si="219"/>
        <v>0</v>
      </c>
      <c r="U396" s="20"/>
      <c r="V396" s="20"/>
      <c r="W396" s="20"/>
      <c r="X396" s="20"/>
      <c r="Y396" s="138"/>
      <c r="Z396" s="1"/>
      <c r="AA396" s="1"/>
      <c r="AC396" s="1"/>
      <c r="AD396" s="29">
        <v>1</v>
      </c>
      <c r="AE396" s="36"/>
      <c r="AF396" s="1"/>
      <c r="AG396" s="2"/>
      <c r="AH396" s="2"/>
      <c r="AI396" s="2"/>
      <c r="AJ396" s="2"/>
    </row>
    <row r="397" spans="1:36" ht="15" customHeight="1" x14ac:dyDescent="0.25">
      <c r="A397" s="46" t="s">
        <v>83</v>
      </c>
      <c r="J397" s="47"/>
      <c r="L397" s="2">
        <v>1</v>
      </c>
      <c r="S397" s="43">
        <f t="shared" ref="S397:T397" si="220">K397+M397+O397+Q397</f>
        <v>0</v>
      </c>
      <c r="T397" s="43">
        <f t="shared" si="220"/>
        <v>1</v>
      </c>
      <c r="U397" s="20"/>
      <c r="V397" s="20">
        <v>1</v>
      </c>
      <c r="W397" s="20"/>
      <c r="X397" s="20"/>
      <c r="Y397" s="138">
        <f>SUM(U397:X397)</f>
        <v>1</v>
      </c>
      <c r="Z397" s="1"/>
      <c r="AA397" s="1"/>
      <c r="AC397" s="1"/>
      <c r="AD397" s="29">
        <v>1</v>
      </c>
      <c r="AE397" s="36"/>
      <c r="AF397" s="1"/>
      <c r="AG397" s="2"/>
      <c r="AH397" s="2"/>
      <c r="AI397" s="2"/>
      <c r="AJ397" s="2"/>
    </row>
    <row r="398" spans="1:36" ht="13.5" customHeight="1" x14ac:dyDescent="0.2">
      <c r="A398" s="46"/>
      <c r="U398" s="20"/>
      <c r="V398" s="20"/>
      <c r="W398" s="20"/>
      <c r="X398" s="20"/>
      <c r="Y398" s="138"/>
      <c r="Z398" s="1"/>
      <c r="AA398" s="1"/>
      <c r="AC398" s="1"/>
      <c r="AD398" s="29"/>
      <c r="AE398" s="36"/>
      <c r="AF398" s="1"/>
      <c r="AG398" s="2"/>
      <c r="AH398" s="2"/>
      <c r="AI398" s="2"/>
      <c r="AJ398" s="2"/>
    </row>
    <row r="399" spans="1:36" ht="13.5" customHeight="1" x14ac:dyDescent="0.2">
      <c r="Y399" s="245">
        <f>SUM(Y392:Y397)</f>
        <v>109</v>
      </c>
      <c r="Z399" s="1">
        <f>Y392/B384</f>
        <v>0.74015748031496065</v>
      </c>
      <c r="AA399" s="1">
        <f>Y399/B384</f>
        <v>0.8582677165354331</v>
      </c>
      <c r="AB399" s="1">
        <f>AA399-Z399</f>
        <v>0.11811023622047245</v>
      </c>
      <c r="AC399" s="1"/>
      <c r="AG399" s="2"/>
      <c r="AH399" s="2"/>
      <c r="AI399" s="2"/>
      <c r="AJ399" s="2"/>
    </row>
    <row r="400" spans="1:36" ht="13.5" customHeight="1" x14ac:dyDescent="0.3">
      <c r="A400" s="233" t="s">
        <v>84</v>
      </c>
      <c r="Z400" s="1"/>
      <c r="AA400" s="1"/>
      <c r="AC400" s="1"/>
      <c r="AG400" s="2"/>
      <c r="AH400" s="2"/>
      <c r="AI400" s="2"/>
      <c r="AJ400" s="2"/>
    </row>
    <row r="401" spans="1:36" ht="13.5" customHeight="1" x14ac:dyDescent="0.2">
      <c r="B401" s="358" t="s">
        <v>3</v>
      </c>
      <c r="C401" s="359"/>
      <c r="D401" s="359"/>
      <c r="E401" s="359"/>
      <c r="F401" s="359"/>
      <c r="G401" s="359"/>
      <c r="H401" s="359"/>
      <c r="I401" s="359"/>
      <c r="J401" s="359"/>
      <c r="K401" s="359"/>
      <c r="Z401" s="1"/>
      <c r="AA401" s="1"/>
      <c r="AC401" s="1"/>
      <c r="AG401" s="2"/>
      <c r="AH401" s="2"/>
      <c r="AI401" s="2"/>
      <c r="AJ401" s="2"/>
    </row>
    <row r="402" spans="1:36" ht="26.25" customHeight="1" x14ac:dyDescent="0.25">
      <c r="A402" s="230" t="s">
        <v>18</v>
      </c>
      <c r="B402" s="16">
        <v>1</v>
      </c>
      <c r="C402" s="16">
        <v>2</v>
      </c>
      <c r="D402" s="16">
        <v>3</v>
      </c>
      <c r="E402" s="16">
        <v>4</v>
      </c>
      <c r="F402" s="16">
        <v>5</v>
      </c>
      <c r="G402" s="16">
        <v>6</v>
      </c>
      <c r="H402" s="16">
        <v>7</v>
      </c>
      <c r="I402" s="84"/>
      <c r="J402" s="84"/>
      <c r="K402" s="85" t="s">
        <v>73</v>
      </c>
      <c r="L402" s="85" t="s">
        <v>74</v>
      </c>
      <c r="M402" s="85" t="s">
        <v>73</v>
      </c>
      <c r="N402" s="85" t="s">
        <v>74</v>
      </c>
      <c r="O402" s="85" t="s">
        <v>73</v>
      </c>
      <c r="P402" s="85" t="s">
        <v>74</v>
      </c>
      <c r="Q402" s="85" t="s">
        <v>73</v>
      </c>
      <c r="R402" s="85" t="s">
        <v>74</v>
      </c>
      <c r="S402" s="85" t="s">
        <v>73</v>
      </c>
      <c r="T402" s="85" t="s">
        <v>74</v>
      </c>
      <c r="U402" s="18">
        <v>9</v>
      </c>
      <c r="V402" s="19">
        <v>9</v>
      </c>
      <c r="W402" s="19">
        <v>9</v>
      </c>
      <c r="X402" s="19">
        <v>9</v>
      </c>
      <c r="Y402" s="138">
        <v>10</v>
      </c>
      <c r="Z402" s="10" t="s">
        <v>11</v>
      </c>
      <c r="AA402" s="10" t="s">
        <v>12</v>
      </c>
      <c r="AB402" s="11" t="s">
        <v>13</v>
      </c>
      <c r="AC402" s="10" t="s">
        <v>14</v>
      </c>
      <c r="AD402" s="12" t="s">
        <v>15</v>
      </c>
      <c r="AE402" s="12" t="s">
        <v>16</v>
      </c>
      <c r="AF402" s="13" t="s">
        <v>17</v>
      </c>
      <c r="AG402" s="2"/>
      <c r="AH402" s="2"/>
      <c r="AI402" s="2"/>
      <c r="AJ402" s="2"/>
    </row>
    <row r="403" spans="1:36" ht="13.5" customHeight="1" x14ac:dyDescent="0.2">
      <c r="A403" s="46" t="s">
        <v>52</v>
      </c>
      <c r="B403" s="35">
        <v>76</v>
      </c>
      <c r="C403" s="25"/>
      <c r="D403" s="25"/>
      <c r="E403" s="25"/>
      <c r="F403" s="25"/>
      <c r="G403" s="25"/>
      <c r="H403" s="25"/>
      <c r="I403" s="25"/>
      <c r="J403" s="25"/>
      <c r="K403" s="26"/>
      <c r="L403" s="26"/>
      <c r="U403" s="20"/>
      <c r="V403" s="20"/>
      <c r="W403" s="20"/>
      <c r="X403" s="20"/>
      <c r="Y403" s="138"/>
      <c r="Z403" s="1"/>
      <c r="AA403" s="1"/>
      <c r="AC403" s="1"/>
      <c r="AD403" s="29">
        <f>B403</f>
        <v>76</v>
      </c>
      <c r="AE403" s="24"/>
      <c r="AF403" s="1"/>
      <c r="AG403" s="2"/>
      <c r="AH403" s="2"/>
      <c r="AI403" s="2"/>
      <c r="AJ403" s="2"/>
    </row>
    <row r="404" spans="1:36" ht="13.5" customHeight="1" x14ac:dyDescent="0.2">
      <c r="A404" s="46" t="s">
        <v>53</v>
      </c>
      <c r="C404" s="2">
        <v>71</v>
      </c>
      <c r="U404" s="20"/>
      <c r="V404" s="20"/>
      <c r="W404" s="20"/>
      <c r="X404" s="20"/>
      <c r="Y404" s="138"/>
      <c r="Z404" s="1"/>
      <c r="AA404" s="1"/>
      <c r="AC404" s="1">
        <f>C404/B403</f>
        <v>0.93421052631578949</v>
      </c>
      <c r="AD404" s="29">
        <v>71</v>
      </c>
      <c r="AE404" s="36">
        <f t="shared" ref="AE404:AE409" si="221">AD404/AD403</f>
        <v>0.93421052631578949</v>
      </c>
      <c r="AF404" s="1">
        <f t="shared" ref="AF404:AF409" si="222">100%-AE404</f>
        <v>6.5789473684210509E-2</v>
      </c>
      <c r="AG404" s="2"/>
      <c r="AH404" s="2"/>
      <c r="AI404" s="2"/>
      <c r="AJ404" s="2"/>
    </row>
    <row r="405" spans="1:36" ht="13.5" customHeight="1" x14ac:dyDescent="0.2">
      <c r="A405" s="46" t="s">
        <v>54</v>
      </c>
      <c r="D405" s="2">
        <v>61</v>
      </c>
      <c r="U405" s="20"/>
      <c r="V405" s="20"/>
      <c r="W405" s="20"/>
      <c r="X405" s="20"/>
      <c r="Y405" s="138"/>
      <c r="Z405" s="1"/>
      <c r="AA405" s="1"/>
      <c r="AC405" s="1">
        <f>D405/C404</f>
        <v>0.85915492957746475</v>
      </c>
      <c r="AD405" s="29">
        <v>71</v>
      </c>
      <c r="AE405" s="36">
        <f t="shared" si="221"/>
        <v>1</v>
      </c>
      <c r="AF405" s="1">
        <f t="shared" si="222"/>
        <v>0</v>
      </c>
      <c r="AG405" s="2"/>
      <c r="AH405" s="2"/>
      <c r="AI405" s="2"/>
      <c r="AJ405" s="2"/>
    </row>
    <row r="406" spans="1:36" ht="13.5" customHeight="1" x14ac:dyDescent="0.2">
      <c r="A406" s="46" t="s">
        <v>55</v>
      </c>
      <c r="E406" s="2">
        <v>56</v>
      </c>
      <c r="U406" s="20"/>
      <c r="V406" s="20"/>
      <c r="W406" s="20"/>
      <c r="X406" s="20"/>
      <c r="Y406" s="138"/>
      <c r="Z406" s="1"/>
      <c r="AA406" s="1"/>
      <c r="AC406" s="1">
        <f>E406/D405</f>
        <v>0.91803278688524592</v>
      </c>
      <c r="AD406" s="29">
        <v>66</v>
      </c>
      <c r="AE406" s="36">
        <f t="shared" si="221"/>
        <v>0.92957746478873238</v>
      </c>
      <c r="AF406" s="1">
        <f t="shared" si="222"/>
        <v>7.0422535211267623E-2</v>
      </c>
      <c r="AG406" s="2"/>
      <c r="AH406" s="2"/>
      <c r="AI406" s="2"/>
      <c r="AJ406" s="2"/>
    </row>
    <row r="407" spans="1:36" ht="13.5" customHeight="1" x14ac:dyDescent="0.2">
      <c r="A407" s="46" t="s">
        <v>56</v>
      </c>
      <c r="F407" s="2">
        <v>49</v>
      </c>
      <c r="U407" s="20"/>
      <c r="V407" s="20"/>
      <c r="W407" s="20"/>
      <c r="X407" s="20"/>
      <c r="Y407" s="138"/>
      <c r="Z407" s="1"/>
      <c r="AA407" s="1"/>
      <c r="AC407" s="1">
        <f>F407/E406</f>
        <v>0.875</v>
      </c>
      <c r="AD407" s="29">
        <v>66</v>
      </c>
      <c r="AE407" s="36">
        <f t="shared" si="221"/>
        <v>1</v>
      </c>
      <c r="AF407" s="1">
        <f t="shared" si="222"/>
        <v>0</v>
      </c>
      <c r="AG407" s="2"/>
      <c r="AH407" s="2"/>
      <c r="AI407" s="2"/>
      <c r="AJ407" s="2"/>
    </row>
    <row r="408" spans="1:36" ht="13.5" customHeight="1" x14ac:dyDescent="0.2">
      <c r="A408" s="46" t="s">
        <v>57</v>
      </c>
      <c r="G408" s="2">
        <v>48</v>
      </c>
      <c r="U408" s="20"/>
      <c r="V408" s="20"/>
      <c r="W408" s="20"/>
      <c r="X408" s="20"/>
      <c r="Y408" s="138"/>
      <c r="Z408" s="1"/>
      <c r="AA408" s="1"/>
      <c r="AC408" s="1">
        <f>G408/F407</f>
        <v>0.97959183673469385</v>
      </c>
      <c r="AD408" s="29">
        <v>66</v>
      </c>
      <c r="AE408" s="36">
        <f t="shared" si="221"/>
        <v>1</v>
      </c>
      <c r="AF408" s="1">
        <f t="shared" si="222"/>
        <v>0</v>
      </c>
      <c r="AG408" s="2"/>
      <c r="AH408" s="2"/>
      <c r="AI408" s="2"/>
      <c r="AJ408" s="2"/>
    </row>
    <row r="409" spans="1:36" ht="13.5" customHeight="1" x14ac:dyDescent="0.2">
      <c r="A409" s="46" t="s">
        <v>58</v>
      </c>
      <c r="H409" s="2">
        <v>46</v>
      </c>
      <c r="U409" s="20"/>
      <c r="V409" s="20"/>
      <c r="W409" s="20"/>
      <c r="X409" s="20"/>
      <c r="Y409" s="138"/>
      <c r="Z409" s="1"/>
      <c r="AA409" s="1"/>
      <c r="AC409" s="1">
        <f>H409/G408</f>
        <v>0.95833333333333337</v>
      </c>
      <c r="AD409" s="29">
        <v>65</v>
      </c>
      <c r="AE409" s="36">
        <f t="shared" si="221"/>
        <v>0.98484848484848486</v>
      </c>
      <c r="AF409" s="1">
        <f t="shared" si="222"/>
        <v>1.5151515151515138E-2</v>
      </c>
      <c r="AG409" s="2"/>
      <c r="AH409" s="2"/>
      <c r="AI409" s="2"/>
      <c r="AJ409" s="2"/>
    </row>
    <row r="410" spans="1:36" ht="15" customHeight="1" x14ac:dyDescent="0.25">
      <c r="A410" s="46" t="s">
        <v>59</v>
      </c>
      <c r="H410" s="2">
        <v>18</v>
      </c>
      <c r="I410" s="47"/>
      <c r="K410" s="2">
        <v>22</v>
      </c>
      <c r="M410" s="2">
        <v>12</v>
      </c>
      <c r="O410" s="2">
        <v>7</v>
      </c>
      <c r="Q410" s="2">
        <v>3</v>
      </c>
      <c r="S410" s="43">
        <v>45</v>
      </c>
      <c r="T410" s="43">
        <f>L410+N410+P410+R410</f>
        <v>0</v>
      </c>
      <c r="U410" s="20"/>
      <c r="V410" s="20"/>
      <c r="W410" s="20"/>
      <c r="X410" s="20"/>
      <c r="Y410" s="138"/>
      <c r="Z410" s="1"/>
      <c r="AA410" s="1"/>
      <c r="AC410" s="1">
        <f>IF(S410=0,"",S410/H409)</f>
        <v>0.97826086956521741</v>
      </c>
      <c r="AD410" s="29">
        <v>57</v>
      </c>
      <c r="AE410" s="36">
        <f t="shared" ref="AE410:AE411" si="223">IF(AD410=0,"",AD410/AD409)</f>
        <v>0.87692307692307692</v>
      </c>
      <c r="AF410" s="1">
        <f t="shared" ref="AF410:AF411" si="224">IF(AD410=0,"",100%-AE410)</f>
        <v>0.12307692307692308</v>
      </c>
      <c r="AG410" s="2"/>
      <c r="AH410" s="2"/>
      <c r="AI410" s="2"/>
      <c r="AJ410" s="2"/>
    </row>
    <row r="411" spans="1:36" ht="15" customHeight="1" x14ac:dyDescent="0.25">
      <c r="A411" s="46" t="s">
        <v>70</v>
      </c>
      <c r="H411" s="2">
        <v>4</v>
      </c>
      <c r="J411" s="47"/>
      <c r="K411" s="2">
        <v>6</v>
      </c>
      <c r="L411" s="2">
        <v>24</v>
      </c>
      <c r="M411" s="2">
        <v>1</v>
      </c>
      <c r="N411" s="2">
        <v>11</v>
      </c>
      <c r="P411" s="2">
        <v>7</v>
      </c>
      <c r="Q411" s="2">
        <v>5</v>
      </c>
      <c r="R411" s="2">
        <v>3</v>
      </c>
      <c r="S411" s="43">
        <f t="shared" ref="S411:T411" si="225">K411+M411+O411+Q411</f>
        <v>12</v>
      </c>
      <c r="T411" s="43">
        <f t="shared" si="225"/>
        <v>45</v>
      </c>
      <c r="U411" s="20">
        <v>11</v>
      </c>
      <c r="V411" s="20">
        <v>22</v>
      </c>
      <c r="W411" s="20">
        <v>7</v>
      </c>
      <c r="X411" s="20">
        <v>3</v>
      </c>
      <c r="Y411" s="138">
        <f t="shared" ref="Y411:Y414" si="226">SUM(U411:X411)</f>
        <v>43</v>
      </c>
      <c r="Z411" s="1"/>
      <c r="AA411" s="1"/>
      <c r="AC411" s="1">
        <f>IF(T411=0,"",T411/S410)</f>
        <v>1</v>
      </c>
      <c r="AD411" s="29">
        <v>55</v>
      </c>
      <c r="AE411" s="36">
        <f t="shared" si="223"/>
        <v>0.96491228070175439</v>
      </c>
      <c r="AF411" s="1">
        <f t="shared" si="224"/>
        <v>3.5087719298245612E-2</v>
      </c>
      <c r="AG411" s="2"/>
      <c r="AH411" s="2"/>
      <c r="AI411" s="2"/>
      <c r="AJ411" s="2"/>
    </row>
    <row r="412" spans="1:36" ht="15" customHeight="1" x14ac:dyDescent="0.25">
      <c r="A412" s="46" t="s">
        <v>71</v>
      </c>
      <c r="J412" s="47"/>
      <c r="L412" s="2">
        <v>6</v>
      </c>
      <c r="M412" s="2">
        <v>2</v>
      </c>
      <c r="N412" s="2">
        <v>1</v>
      </c>
      <c r="O412" s="2">
        <v>2</v>
      </c>
      <c r="R412" s="2">
        <v>5</v>
      </c>
      <c r="S412" s="43">
        <f t="shared" ref="S412:T412" si="227">K412+M412+O412+Q412</f>
        <v>4</v>
      </c>
      <c r="T412" s="43">
        <f t="shared" si="227"/>
        <v>12</v>
      </c>
      <c r="U412" s="20">
        <v>1</v>
      </c>
      <c r="V412" s="20">
        <v>6</v>
      </c>
      <c r="W412" s="20"/>
      <c r="X412" s="20">
        <v>5</v>
      </c>
      <c r="Y412" s="138">
        <f t="shared" si="226"/>
        <v>12</v>
      </c>
      <c r="Z412" s="1"/>
      <c r="AA412" s="1"/>
      <c r="AC412" s="1"/>
      <c r="AD412" s="29">
        <v>19</v>
      </c>
      <c r="AE412" s="36"/>
      <c r="AF412" s="1"/>
      <c r="AG412" s="2"/>
      <c r="AH412" s="2"/>
      <c r="AI412" s="2"/>
      <c r="AJ412" s="2"/>
    </row>
    <row r="413" spans="1:36" ht="15" customHeight="1" x14ac:dyDescent="0.25">
      <c r="A413" s="46" t="s">
        <v>79</v>
      </c>
      <c r="H413" s="2">
        <v>3</v>
      </c>
      <c r="J413" s="47"/>
      <c r="K413" s="2">
        <v>1</v>
      </c>
      <c r="N413" s="2">
        <v>2</v>
      </c>
      <c r="P413" s="2">
        <v>2</v>
      </c>
      <c r="S413" s="43">
        <f t="shared" ref="S413:T413" si="228">K413+M413+O413+Q413</f>
        <v>1</v>
      </c>
      <c r="T413" s="43">
        <f t="shared" si="228"/>
        <v>4</v>
      </c>
      <c r="U413" s="20">
        <v>2</v>
      </c>
      <c r="V413" s="20"/>
      <c r="W413" s="20">
        <v>2</v>
      </c>
      <c r="X413" s="20"/>
      <c r="Y413" s="138">
        <f t="shared" si="226"/>
        <v>4</v>
      </c>
      <c r="Z413" s="1"/>
      <c r="AA413" s="1"/>
      <c r="AC413" s="1"/>
      <c r="AD413" s="29">
        <v>7</v>
      </c>
      <c r="AE413" s="36"/>
      <c r="AF413" s="1"/>
      <c r="AG413" s="2"/>
      <c r="AH413" s="2"/>
      <c r="AI413" s="2"/>
      <c r="AJ413" s="2"/>
    </row>
    <row r="414" spans="1:36" ht="15" customHeight="1" x14ac:dyDescent="0.25">
      <c r="A414" s="46" t="s">
        <v>82</v>
      </c>
      <c r="J414" s="47"/>
      <c r="K414" s="2">
        <v>1</v>
      </c>
      <c r="M414" s="2">
        <v>1</v>
      </c>
      <c r="S414" s="43">
        <f t="shared" ref="S414:T414" si="229">K414+M414+O414+Q414</f>
        <v>2</v>
      </c>
      <c r="T414" s="43">
        <f t="shared" si="229"/>
        <v>0</v>
      </c>
      <c r="U414" s="20">
        <v>1</v>
      </c>
      <c r="V414" s="20"/>
      <c r="W414" s="20"/>
      <c r="X414" s="20"/>
      <c r="Y414" s="138">
        <f t="shared" si="226"/>
        <v>1</v>
      </c>
      <c r="Z414" s="1"/>
      <c r="AA414" s="1"/>
      <c r="AC414" s="1"/>
      <c r="AD414" s="29">
        <v>2</v>
      </c>
      <c r="AE414" s="36"/>
      <c r="AF414" s="1"/>
      <c r="AG414" s="2"/>
      <c r="AH414" s="2"/>
      <c r="AI414" s="2"/>
      <c r="AJ414" s="2"/>
    </row>
    <row r="415" spans="1:36" ht="15" customHeight="1" x14ac:dyDescent="0.25">
      <c r="A415" s="46" t="s">
        <v>83</v>
      </c>
      <c r="J415" s="47"/>
      <c r="L415" s="2">
        <v>1</v>
      </c>
      <c r="N415" s="2">
        <v>1</v>
      </c>
      <c r="S415" s="43">
        <f t="shared" ref="S415:T415" si="230">K415+M415+O415+Q415</f>
        <v>0</v>
      </c>
      <c r="T415" s="43">
        <f t="shared" si="230"/>
        <v>2</v>
      </c>
      <c r="U415" s="20"/>
      <c r="V415" s="20"/>
      <c r="W415" s="20"/>
      <c r="X415" s="20"/>
      <c r="Y415" s="138"/>
      <c r="Z415" s="1"/>
      <c r="AA415" s="1"/>
      <c r="AC415" s="1"/>
      <c r="AD415" s="29">
        <v>2</v>
      </c>
      <c r="AE415" s="36"/>
      <c r="AF415" s="1"/>
      <c r="AG415" s="2"/>
      <c r="AH415" s="2"/>
      <c r="AI415" s="2"/>
      <c r="AJ415" s="2"/>
    </row>
    <row r="416" spans="1:36" ht="15" customHeight="1" x14ac:dyDescent="0.25">
      <c r="A416" s="46" t="s">
        <v>85</v>
      </c>
      <c r="J416" s="47"/>
      <c r="K416" s="2">
        <v>1</v>
      </c>
      <c r="S416" s="43">
        <f t="shared" ref="S416:T416" si="231">K416+M416+O416+Q416</f>
        <v>1</v>
      </c>
      <c r="T416" s="43">
        <f t="shared" si="231"/>
        <v>0</v>
      </c>
      <c r="U416" s="20"/>
      <c r="V416" s="20"/>
      <c r="W416" s="20"/>
      <c r="X416" s="20"/>
      <c r="Y416" s="138"/>
      <c r="Z416" s="1"/>
      <c r="AA416" s="1"/>
      <c r="AC416" s="1"/>
      <c r="AD416" s="29">
        <v>1</v>
      </c>
      <c r="AE416" s="36"/>
      <c r="AF416" s="1"/>
      <c r="AG416" s="2"/>
      <c r="AH416" s="2"/>
      <c r="AI416" s="2"/>
      <c r="AJ416" s="2"/>
    </row>
    <row r="417" spans="1:36" ht="15" customHeight="1" x14ac:dyDescent="0.25">
      <c r="A417" s="46" t="s">
        <v>86</v>
      </c>
      <c r="J417" s="47"/>
      <c r="L417" s="2">
        <v>1</v>
      </c>
      <c r="S417" s="43">
        <f t="shared" ref="S417:T417" si="232">K417+M417+O417+Q417</f>
        <v>0</v>
      </c>
      <c r="T417" s="43">
        <f t="shared" si="232"/>
        <v>1</v>
      </c>
      <c r="U417" s="20"/>
      <c r="V417" s="20">
        <v>1</v>
      </c>
      <c r="W417" s="20"/>
      <c r="X417" s="20"/>
      <c r="Y417" s="138">
        <f>SUM(U417:X417)</f>
        <v>1</v>
      </c>
      <c r="Z417" s="1"/>
      <c r="AA417" s="1"/>
      <c r="AC417" s="1"/>
      <c r="AD417" s="29">
        <v>1</v>
      </c>
      <c r="AE417" s="36"/>
      <c r="AF417" s="1"/>
      <c r="AG417" s="2"/>
      <c r="AH417" s="2"/>
      <c r="AI417" s="2"/>
      <c r="AJ417" s="2"/>
    </row>
    <row r="418" spans="1:36" ht="13.5" customHeight="1" x14ac:dyDescent="0.2">
      <c r="Y418" s="245">
        <f>SUM(Y411:Y417)</f>
        <v>61</v>
      </c>
      <c r="Z418" s="1">
        <f>Y411/B403</f>
        <v>0.56578947368421051</v>
      </c>
      <c r="AA418" s="1">
        <f>Y418/B403</f>
        <v>0.80263157894736847</v>
      </c>
      <c r="AB418" s="1">
        <f>AA418-Z418</f>
        <v>0.23684210526315796</v>
      </c>
      <c r="AC418" s="1"/>
      <c r="AG418" s="2"/>
      <c r="AH418" s="2"/>
      <c r="AI418" s="2"/>
      <c r="AJ418" s="2"/>
    </row>
    <row r="419" spans="1:36" ht="13.5" customHeight="1" x14ac:dyDescent="0.3">
      <c r="A419" s="233" t="s">
        <v>87</v>
      </c>
      <c r="Z419" s="1"/>
      <c r="AA419" s="1"/>
      <c r="AC419" s="1"/>
      <c r="AG419" s="2"/>
      <c r="AH419" s="2"/>
      <c r="AI419" s="2"/>
      <c r="AJ419" s="2"/>
    </row>
    <row r="420" spans="1:36" ht="13.5" customHeight="1" x14ac:dyDescent="0.2">
      <c r="B420" s="358" t="s">
        <v>3</v>
      </c>
      <c r="C420" s="359"/>
      <c r="D420" s="359"/>
      <c r="E420" s="359"/>
      <c r="F420" s="359"/>
      <c r="G420" s="359"/>
      <c r="H420" s="359"/>
      <c r="I420" s="359"/>
      <c r="J420" s="359"/>
      <c r="K420" s="359"/>
      <c r="Z420" s="1"/>
      <c r="AA420" s="1"/>
      <c r="AC420" s="1"/>
      <c r="AG420" s="2"/>
      <c r="AH420" s="2"/>
      <c r="AI420" s="2"/>
      <c r="AJ420" s="2"/>
    </row>
    <row r="421" spans="1:36" ht="26.25" customHeight="1" x14ac:dyDescent="0.25">
      <c r="A421" s="230" t="s">
        <v>18</v>
      </c>
      <c r="B421" s="16">
        <v>1</v>
      </c>
      <c r="C421" s="16">
        <v>2</v>
      </c>
      <c r="D421" s="16">
        <v>3</v>
      </c>
      <c r="E421" s="16">
        <v>4</v>
      </c>
      <c r="F421" s="16">
        <v>5</v>
      </c>
      <c r="G421" s="16">
        <v>6</v>
      </c>
      <c r="H421" s="16">
        <v>7</v>
      </c>
      <c r="I421" s="84"/>
      <c r="J421" s="84"/>
      <c r="K421" s="85" t="s">
        <v>73</v>
      </c>
      <c r="L421" s="85" t="s">
        <v>74</v>
      </c>
      <c r="M421" s="85" t="s">
        <v>73</v>
      </c>
      <c r="N421" s="85" t="s">
        <v>74</v>
      </c>
      <c r="O421" s="85" t="s">
        <v>73</v>
      </c>
      <c r="P421" s="85" t="s">
        <v>74</v>
      </c>
      <c r="Q421" s="85" t="s">
        <v>73</v>
      </c>
      <c r="R421" s="85" t="s">
        <v>74</v>
      </c>
      <c r="S421" s="85" t="s">
        <v>73</v>
      </c>
      <c r="T421" s="85" t="s">
        <v>74</v>
      </c>
      <c r="U421" s="18">
        <v>9</v>
      </c>
      <c r="V421" s="19">
        <v>9</v>
      </c>
      <c r="W421" s="19">
        <v>9</v>
      </c>
      <c r="X421" s="19">
        <v>9</v>
      </c>
      <c r="Y421" s="138">
        <v>10</v>
      </c>
      <c r="Z421" s="10" t="s">
        <v>11</v>
      </c>
      <c r="AA421" s="10" t="s">
        <v>12</v>
      </c>
      <c r="AB421" s="11" t="s">
        <v>13</v>
      </c>
      <c r="AC421" s="10" t="s">
        <v>14</v>
      </c>
      <c r="AD421" s="12" t="s">
        <v>15</v>
      </c>
      <c r="AE421" s="12" t="s">
        <v>16</v>
      </c>
      <c r="AF421" s="13" t="s">
        <v>17</v>
      </c>
      <c r="AG421" s="2"/>
      <c r="AH421" s="2"/>
      <c r="AI421" s="2"/>
      <c r="AJ421" s="2"/>
    </row>
    <row r="422" spans="1:36" ht="13.5" customHeight="1" x14ac:dyDescent="0.2">
      <c r="A422" s="46" t="s">
        <v>53</v>
      </c>
      <c r="B422" s="35">
        <v>77</v>
      </c>
      <c r="C422" s="25"/>
      <c r="D422" s="25"/>
      <c r="E422" s="25"/>
      <c r="F422" s="25"/>
      <c r="G422" s="25"/>
      <c r="H422" s="25"/>
      <c r="I422" s="25"/>
      <c r="J422" s="25"/>
      <c r="K422" s="26"/>
      <c r="L422" s="26"/>
      <c r="U422" s="20"/>
      <c r="V422" s="20"/>
      <c r="W422" s="20"/>
      <c r="X422" s="20"/>
      <c r="Y422" s="138"/>
      <c r="Z422" s="1"/>
      <c r="AA422" s="1"/>
      <c r="AC422" s="1"/>
      <c r="AD422" s="29">
        <f>B422</f>
        <v>77</v>
      </c>
      <c r="AE422" s="24"/>
      <c r="AF422" s="1"/>
      <c r="AG422" s="2"/>
      <c r="AH422" s="2"/>
      <c r="AI422" s="2"/>
      <c r="AJ422" s="2"/>
    </row>
    <row r="423" spans="1:36" ht="13.5" customHeight="1" x14ac:dyDescent="0.2">
      <c r="A423" s="46" t="s">
        <v>54</v>
      </c>
      <c r="C423" s="2">
        <v>71</v>
      </c>
      <c r="U423" s="20"/>
      <c r="V423" s="20"/>
      <c r="W423" s="20"/>
      <c r="X423" s="20"/>
      <c r="Y423" s="138"/>
      <c r="Z423" s="1"/>
      <c r="AA423" s="1"/>
      <c r="AC423" s="1">
        <f>C423/B422</f>
        <v>0.92207792207792205</v>
      </c>
      <c r="AD423" s="29">
        <v>72</v>
      </c>
      <c r="AE423" s="36">
        <f t="shared" ref="AE423:AE428" si="233">AD423/AD422</f>
        <v>0.93506493506493504</v>
      </c>
      <c r="AF423" s="1">
        <f t="shared" ref="AF423:AF428" si="234">100%-AE423</f>
        <v>6.4935064935064957E-2</v>
      </c>
      <c r="AG423" s="2"/>
      <c r="AH423" s="2"/>
      <c r="AI423" s="2"/>
      <c r="AJ423" s="2"/>
    </row>
    <row r="424" spans="1:36" ht="13.5" customHeight="1" x14ac:dyDescent="0.2">
      <c r="A424" s="46" t="s">
        <v>55</v>
      </c>
      <c r="D424" s="2">
        <v>69</v>
      </c>
      <c r="U424" s="20"/>
      <c r="V424" s="20"/>
      <c r="W424" s="20"/>
      <c r="X424" s="20"/>
      <c r="Y424" s="138"/>
      <c r="Z424" s="1"/>
      <c r="AA424" s="1"/>
      <c r="AC424" s="1">
        <f>D424/C423</f>
        <v>0.971830985915493</v>
      </c>
      <c r="AD424" s="29">
        <v>72</v>
      </c>
      <c r="AE424" s="36">
        <f t="shared" si="233"/>
        <v>1</v>
      </c>
      <c r="AF424" s="1">
        <f t="shared" si="234"/>
        <v>0</v>
      </c>
      <c r="AG424" s="2"/>
      <c r="AH424" s="2"/>
      <c r="AI424" s="2"/>
      <c r="AJ424" s="2"/>
    </row>
    <row r="425" spans="1:36" ht="13.5" customHeight="1" x14ac:dyDescent="0.2">
      <c r="A425" s="46" t="s">
        <v>56</v>
      </c>
      <c r="E425" s="2">
        <v>69</v>
      </c>
      <c r="U425" s="20"/>
      <c r="V425" s="20"/>
      <c r="W425" s="20"/>
      <c r="X425" s="20"/>
      <c r="Y425" s="138"/>
      <c r="Z425" s="1"/>
      <c r="AA425" s="1"/>
      <c r="AC425" s="1">
        <f>E425/D424</f>
        <v>1</v>
      </c>
      <c r="AD425" s="29">
        <v>72</v>
      </c>
      <c r="AE425" s="36">
        <f t="shared" si="233"/>
        <v>1</v>
      </c>
      <c r="AF425" s="1">
        <f t="shared" si="234"/>
        <v>0</v>
      </c>
      <c r="AG425" s="2"/>
      <c r="AH425" s="2"/>
      <c r="AI425" s="2"/>
      <c r="AJ425" s="2"/>
    </row>
    <row r="426" spans="1:36" ht="13.5" customHeight="1" x14ac:dyDescent="0.2">
      <c r="A426" s="46" t="s">
        <v>57</v>
      </c>
      <c r="F426" s="2">
        <v>66</v>
      </c>
      <c r="U426" s="20"/>
      <c r="V426" s="20"/>
      <c r="W426" s="20"/>
      <c r="X426" s="20"/>
      <c r="Y426" s="138"/>
      <c r="Z426" s="1"/>
      <c r="AA426" s="1"/>
      <c r="AC426" s="1">
        <f>F426/E425</f>
        <v>0.95652173913043481</v>
      </c>
      <c r="AD426" s="29">
        <v>72</v>
      </c>
      <c r="AE426" s="36">
        <f t="shared" si="233"/>
        <v>1</v>
      </c>
      <c r="AF426" s="1">
        <f t="shared" si="234"/>
        <v>0</v>
      </c>
      <c r="AG426" s="2"/>
      <c r="AH426" s="2"/>
      <c r="AI426" s="2"/>
      <c r="AJ426" s="2"/>
    </row>
    <row r="427" spans="1:36" ht="13.5" customHeight="1" x14ac:dyDescent="0.2">
      <c r="A427" s="46" t="s">
        <v>58</v>
      </c>
      <c r="G427" s="2">
        <v>66</v>
      </c>
      <c r="U427" s="20"/>
      <c r="V427" s="20"/>
      <c r="W427" s="20"/>
      <c r="X427" s="20"/>
      <c r="Y427" s="138"/>
      <c r="Z427" s="1"/>
      <c r="AA427" s="1"/>
      <c r="AC427" s="1">
        <f>G427/F426</f>
        <v>1</v>
      </c>
      <c r="AD427" s="29">
        <v>71</v>
      </c>
      <c r="AE427" s="36">
        <f t="shared" si="233"/>
        <v>0.98611111111111116</v>
      </c>
      <c r="AF427" s="1">
        <f t="shared" si="234"/>
        <v>1.388888888888884E-2</v>
      </c>
      <c r="AG427" s="2"/>
      <c r="AH427" s="2"/>
      <c r="AI427" s="2"/>
      <c r="AJ427" s="2"/>
    </row>
    <row r="428" spans="1:36" ht="13.5" customHeight="1" x14ac:dyDescent="0.2">
      <c r="A428" s="46" t="s">
        <v>59</v>
      </c>
      <c r="H428" s="2">
        <v>66</v>
      </c>
      <c r="U428" s="20"/>
      <c r="V428" s="20"/>
      <c r="W428" s="20"/>
      <c r="X428" s="20"/>
      <c r="Y428" s="138">
        <v>1</v>
      </c>
      <c r="Z428" s="1"/>
      <c r="AA428" s="1"/>
      <c r="AC428" s="1">
        <f>H428/G427</f>
        <v>1</v>
      </c>
      <c r="AD428" s="29">
        <v>71</v>
      </c>
      <c r="AE428" s="36">
        <f t="shared" si="233"/>
        <v>1</v>
      </c>
      <c r="AF428" s="1">
        <f t="shared" si="234"/>
        <v>0</v>
      </c>
      <c r="AG428" s="2"/>
      <c r="AH428" s="2"/>
      <c r="AI428" s="2"/>
      <c r="AJ428" s="2"/>
    </row>
    <row r="429" spans="1:36" ht="15" customHeight="1" x14ac:dyDescent="0.25">
      <c r="A429" s="46" t="s">
        <v>70</v>
      </c>
      <c r="I429" s="47"/>
      <c r="K429" s="2">
        <v>23</v>
      </c>
      <c r="L429" s="2">
        <v>10</v>
      </c>
      <c r="M429" s="2">
        <v>16</v>
      </c>
      <c r="N429" s="2">
        <v>1</v>
      </c>
      <c r="O429" s="2">
        <v>4</v>
      </c>
      <c r="Q429" s="2">
        <v>20</v>
      </c>
      <c r="S429" s="43">
        <f t="shared" ref="S429:T429" si="235">K429+M429+O429+Q429</f>
        <v>63</v>
      </c>
      <c r="T429" s="43">
        <f t="shared" si="235"/>
        <v>11</v>
      </c>
      <c r="U429" s="20"/>
      <c r="V429" s="20">
        <v>1</v>
      </c>
      <c r="W429" s="20"/>
      <c r="X429" s="20">
        <v>1</v>
      </c>
      <c r="Y429" s="138">
        <v>1</v>
      </c>
      <c r="Z429" s="1"/>
      <c r="AA429" s="1"/>
      <c r="AC429" s="1">
        <f>IF(S429=0,"",S429/H428)</f>
        <v>0.95454545454545459</v>
      </c>
      <c r="AD429" s="29">
        <v>68</v>
      </c>
      <c r="AE429" s="36">
        <f t="shared" ref="AE429:AE430" si="236">IF(AD429=0,"",AD429/AD428)</f>
        <v>0.95774647887323938</v>
      </c>
      <c r="AF429" s="1">
        <f t="shared" ref="AF429:AF430" si="237">IF(AD429=0,"",100%-AE429)</f>
        <v>4.2253521126760618E-2</v>
      </c>
      <c r="AG429" s="2"/>
      <c r="AH429" s="2"/>
      <c r="AI429" s="2"/>
      <c r="AJ429" s="2"/>
    </row>
    <row r="430" spans="1:36" ht="15" customHeight="1" x14ac:dyDescent="0.25">
      <c r="A430" s="46" t="s">
        <v>71</v>
      </c>
      <c r="I430" s="2">
        <v>4</v>
      </c>
      <c r="J430" s="47"/>
      <c r="K430" s="2">
        <v>2</v>
      </c>
      <c r="L430" s="2">
        <v>16</v>
      </c>
      <c r="M430" s="2">
        <v>2</v>
      </c>
      <c r="N430" s="2">
        <v>25</v>
      </c>
      <c r="O430" s="2">
        <v>1</v>
      </c>
      <c r="P430" s="2">
        <v>4</v>
      </c>
      <c r="R430" s="2">
        <v>20</v>
      </c>
      <c r="S430" s="43">
        <f t="shared" ref="S430:T430" si="238">K430+M430+O430+Q430</f>
        <v>5</v>
      </c>
      <c r="T430" s="43">
        <f t="shared" si="238"/>
        <v>65</v>
      </c>
      <c r="U430" s="20">
        <v>16</v>
      </c>
      <c r="V430" s="20">
        <v>25</v>
      </c>
      <c r="W430" s="20">
        <v>4</v>
      </c>
      <c r="X430" s="20">
        <v>20</v>
      </c>
      <c r="Y430" s="138">
        <f t="shared" ref="Y430:Y433" si="239">SUM(U430:X430)</f>
        <v>65</v>
      </c>
      <c r="Z430" s="1"/>
      <c r="AA430" s="1"/>
      <c r="AC430" s="1">
        <f>IF(T430=0,"",T430/S429)</f>
        <v>1.0317460317460319</v>
      </c>
      <c r="AD430" s="29">
        <v>68</v>
      </c>
      <c r="AE430" s="36">
        <f t="shared" si="236"/>
        <v>1</v>
      </c>
      <c r="AF430" s="1">
        <f t="shared" si="237"/>
        <v>0</v>
      </c>
      <c r="AG430" s="2"/>
      <c r="AH430" s="2"/>
      <c r="AI430" s="2"/>
      <c r="AJ430" s="2"/>
    </row>
    <row r="431" spans="1:36" ht="15" customHeight="1" x14ac:dyDescent="0.25">
      <c r="A431" s="46" t="s">
        <v>79</v>
      </c>
      <c r="J431" s="47"/>
      <c r="N431" s="2">
        <v>2</v>
      </c>
      <c r="O431" s="2">
        <v>4</v>
      </c>
      <c r="P431" s="2">
        <v>1</v>
      </c>
      <c r="S431" s="43">
        <f t="shared" ref="S431:T431" si="240">K431+M431+O431+Q431</f>
        <v>4</v>
      </c>
      <c r="T431" s="43">
        <f t="shared" si="240"/>
        <v>3</v>
      </c>
      <c r="U431" s="20">
        <v>2</v>
      </c>
      <c r="V431" s="20"/>
      <c r="W431" s="20">
        <v>1</v>
      </c>
      <c r="X431" s="20"/>
      <c r="Y431" s="138">
        <f t="shared" si="239"/>
        <v>3</v>
      </c>
      <c r="Z431" s="1"/>
      <c r="AA431" s="1"/>
      <c r="AC431" s="1"/>
      <c r="AD431" s="29">
        <v>7</v>
      </c>
      <c r="AE431" s="36"/>
      <c r="AF431" s="1"/>
      <c r="AG431" s="2"/>
      <c r="AH431" s="2"/>
      <c r="AI431" s="2"/>
      <c r="AJ431" s="2"/>
    </row>
    <row r="432" spans="1:36" ht="15" customHeight="1" x14ac:dyDescent="0.25">
      <c r="A432" s="46" t="s">
        <v>82</v>
      </c>
      <c r="J432" s="47"/>
      <c r="O432" s="2">
        <v>1</v>
      </c>
      <c r="P432" s="2">
        <v>4</v>
      </c>
      <c r="S432" s="43">
        <f t="shared" ref="S432:T432" si="241">K432+M432+O432+Q432</f>
        <v>1</v>
      </c>
      <c r="T432" s="43">
        <f t="shared" si="241"/>
        <v>4</v>
      </c>
      <c r="U432" s="20"/>
      <c r="V432" s="20"/>
      <c r="W432" s="20">
        <v>4</v>
      </c>
      <c r="X432" s="20"/>
      <c r="Y432" s="138">
        <f t="shared" si="239"/>
        <v>4</v>
      </c>
      <c r="Z432" s="1"/>
      <c r="AA432" s="1"/>
      <c r="AC432" s="1"/>
      <c r="AD432" s="29">
        <v>5</v>
      </c>
      <c r="AE432" s="36"/>
      <c r="AF432" s="1"/>
      <c r="AG432" s="2"/>
      <c r="AH432" s="2"/>
      <c r="AI432" s="2"/>
      <c r="AJ432" s="2"/>
    </row>
    <row r="433" spans="1:36" ht="15" customHeight="1" x14ac:dyDescent="0.25">
      <c r="A433" s="46" t="s">
        <v>83</v>
      </c>
      <c r="J433" s="47"/>
      <c r="P433" s="2">
        <v>1</v>
      </c>
      <c r="S433" s="43">
        <f t="shared" ref="S433:T433" si="242">K433+M433+O433+Q433</f>
        <v>0</v>
      </c>
      <c r="T433" s="43">
        <f t="shared" si="242"/>
        <v>1</v>
      </c>
      <c r="U433" s="20"/>
      <c r="V433" s="20"/>
      <c r="W433" s="20">
        <v>1</v>
      </c>
      <c r="X433" s="20"/>
      <c r="Y433" s="138">
        <f t="shared" si="239"/>
        <v>1</v>
      </c>
      <c r="Z433" s="1"/>
      <c r="AA433" s="1"/>
      <c r="AC433" s="1"/>
      <c r="AD433" s="29">
        <v>1</v>
      </c>
      <c r="AE433" s="36"/>
      <c r="AF433" s="1"/>
      <c r="AG433" s="2"/>
      <c r="AH433" s="2"/>
      <c r="AI433" s="2"/>
      <c r="AJ433" s="2"/>
    </row>
    <row r="434" spans="1:36" ht="13.5" customHeight="1" x14ac:dyDescent="0.2">
      <c r="A434" s="46" t="s">
        <v>86</v>
      </c>
      <c r="U434" s="20"/>
      <c r="V434" s="20"/>
      <c r="W434" s="20"/>
      <c r="X434" s="20"/>
      <c r="Y434" s="138"/>
      <c r="Z434" s="1"/>
      <c r="AA434" s="1"/>
      <c r="AC434" s="1"/>
      <c r="AD434" s="29"/>
      <c r="AE434" s="36"/>
      <c r="AF434" s="1"/>
      <c r="AG434" s="2"/>
      <c r="AH434" s="2"/>
      <c r="AI434" s="2"/>
      <c r="AJ434" s="2"/>
    </row>
    <row r="435" spans="1:36" ht="13.5" customHeight="1" x14ac:dyDescent="0.2">
      <c r="Y435" s="245">
        <f>SUM(Y428:Y433)</f>
        <v>75</v>
      </c>
      <c r="Z435" s="1">
        <f>SUM(Y429:Y430)/B422</f>
        <v>0.8571428571428571</v>
      </c>
      <c r="AA435" s="1">
        <f>Y435/B422</f>
        <v>0.97402597402597402</v>
      </c>
      <c r="AB435" s="1">
        <f>AA435-Z435</f>
        <v>0.11688311688311692</v>
      </c>
      <c r="AC435" s="1"/>
      <c r="AG435" s="2"/>
      <c r="AH435" s="2"/>
      <c r="AI435" s="2"/>
      <c r="AJ435" s="2"/>
    </row>
    <row r="436" spans="1:36" ht="13.5" customHeight="1" x14ac:dyDescent="0.3">
      <c r="A436" s="233" t="s">
        <v>88</v>
      </c>
      <c r="Z436" s="1"/>
      <c r="AA436" s="1"/>
      <c r="AC436" s="1"/>
      <c r="AG436" s="2"/>
      <c r="AH436" s="2"/>
      <c r="AI436" s="2"/>
      <c r="AJ436" s="2"/>
    </row>
    <row r="437" spans="1:36" ht="13.5" customHeight="1" x14ac:dyDescent="0.2">
      <c r="B437" s="358" t="s">
        <v>3</v>
      </c>
      <c r="C437" s="359"/>
      <c r="D437" s="359"/>
      <c r="E437" s="359"/>
      <c r="F437" s="359"/>
      <c r="G437" s="359"/>
      <c r="H437" s="359"/>
      <c r="I437" s="359"/>
      <c r="J437" s="359"/>
      <c r="K437" s="359"/>
      <c r="Z437" s="1"/>
      <c r="AA437" s="1"/>
      <c r="AC437" s="1"/>
      <c r="AG437" s="2"/>
      <c r="AH437" s="2"/>
      <c r="AI437" s="2"/>
      <c r="AJ437" s="2"/>
    </row>
    <row r="438" spans="1:36" ht="26.25" customHeight="1" x14ac:dyDescent="0.25">
      <c r="A438" s="230" t="s">
        <v>18</v>
      </c>
      <c r="B438" s="16">
        <v>1</v>
      </c>
      <c r="C438" s="16">
        <v>2</v>
      </c>
      <c r="D438" s="16">
        <v>3</v>
      </c>
      <c r="E438" s="16">
        <v>4</v>
      </c>
      <c r="F438" s="16">
        <v>5</v>
      </c>
      <c r="G438" s="16">
        <v>6</v>
      </c>
      <c r="H438" s="16">
        <v>7</v>
      </c>
      <c r="I438" s="84"/>
      <c r="J438" s="84"/>
      <c r="K438" s="85" t="s">
        <v>73</v>
      </c>
      <c r="L438" s="85" t="s">
        <v>74</v>
      </c>
      <c r="M438" s="85" t="s">
        <v>73</v>
      </c>
      <c r="N438" s="85" t="s">
        <v>74</v>
      </c>
      <c r="O438" s="85" t="s">
        <v>73</v>
      </c>
      <c r="P438" s="85" t="s">
        <v>74</v>
      </c>
      <c r="Q438" s="85" t="s">
        <v>73</v>
      </c>
      <c r="R438" s="85" t="s">
        <v>74</v>
      </c>
      <c r="S438" s="85" t="s">
        <v>73</v>
      </c>
      <c r="T438" s="85" t="s">
        <v>74</v>
      </c>
      <c r="U438" s="18">
        <v>9</v>
      </c>
      <c r="V438" s="19">
        <v>9</v>
      </c>
      <c r="W438" s="19">
        <v>9</v>
      </c>
      <c r="X438" s="19">
        <v>9</v>
      </c>
      <c r="Y438" s="138">
        <v>10</v>
      </c>
      <c r="Z438" s="10" t="s">
        <v>11</v>
      </c>
      <c r="AA438" s="10" t="s">
        <v>12</v>
      </c>
      <c r="AB438" s="11" t="s">
        <v>13</v>
      </c>
      <c r="AC438" s="10" t="s">
        <v>14</v>
      </c>
      <c r="AD438" s="12" t="s">
        <v>15</v>
      </c>
      <c r="AE438" s="12" t="s">
        <v>16</v>
      </c>
      <c r="AF438" s="13" t="s">
        <v>17</v>
      </c>
      <c r="AG438" s="2"/>
      <c r="AH438" s="2"/>
      <c r="AI438" s="2"/>
      <c r="AJ438" s="2"/>
    </row>
    <row r="439" spans="1:36" ht="13.5" customHeight="1" x14ac:dyDescent="0.2">
      <c r="A439" s="46" t="s">
        <v>54</v>
      </c>
      <c r="B439" s="35">
        <v>78</v>
      </c>
      <c r="C439" s="25"/>
      <c r="D439" s="25"/>
      <c r="E439" s="25"/>
      <c r="F439" s="25"/>
      <c r="G439" s="25"/>
      <c r="H439" s="25"/>
      <c r="I439" s="25"/>
      <c r="J439" s="25"/>
      <c r="K439" s="26"/>
      <c r="L439" s="26"/>
      <c r="U439" s="20"/>
      <c r="V439" s="20"/>
      <c r="W439" s="20"/>
      <c r="X439" s="20"/>
      <c r="Y439" s="138"/>
      <c r="Z439" s="1"/>
      <c r="AA439" s="1"/>
      <c r="AC439" s="1"/>
      <c r="AD439" s="29">
        <f>B439</f>
        <v>78</v>
      </c>
      <c r="AE439" s="24"/>
      <c r="AF439" s="1"/>
      <c r="AG439" s="2"/>
      <c r="AH439" s="2"/>
      <c r="AI439" s="2"/>
      <c r="AJ439" s="2"/>
    </row>
    <row r="440" spans="1:36" ht="13.5" customHeight="1" x14ac:dyDescent="0.2">
      <c r="A440" s="46" t="s">
        <v>55</v>
      </c>
      <c r="C440" s="2">
        <v>65</v>
      </c>
      <c r="U440" s="20"/>
      <c r="V440" s="20"/>
      <c r="W440" s="20"/>
      <c r="X440" s="20"/>
      <c r="Y440" s="138"/>
      <c r="Z440" s="1"/>
      <c r="AA440" s="1"/>
      <c r="AC440" s="1">
        <f>C440/B439</f>
        <v>0.83333333333333337</v>
      </c>
      <c r="AD440" s="29">
        <v>76</v>
      </c>
      <c r="AE440" s="36">
        <f t="shared" ref="AE440:AE445" si="243">AD440/AD439</f>
        <v>0.97435897435897434</v>
      </c>
      <c r="AF440" s="1">
        <f t="shared" ref="AF440:AF445" si="244">100%-AE440</f>
        <v>2.5641025641025661E-2</v>
      </c>
      <c r="AG440" s="2"/>
      <c r="AH440" s="2"/>
      <c r="AI440" s="2"/>
      <c r="AJ440" s="2"/>
    </row>
    <row r="441" spans="1:36" ht="13.5" customHeight="1" x14ac:dyDescent="0.2">
      <c r="A441" s="46" t="s">
        <v>56</v>
      </c>
      <c r="D441" s="2">
        <v>60</v>
      </c>
      <c r="U441" s="20"/>
      <c r="V441" s="20"/>
      <c r="W441" s="20"/>
      <c r="X441" s="20"/>
      <c r="Y441" s="138"/>
      <c r="Z441" s="1"/>
      <c r="AA441" s="1"/>
      <c r="AC441" s="1">
        <f>D441/C440</f>
        <v>0.92307692307692313</v>
      </c>
      <c r="AD441" s="29">
        <v>73</v>
      </c>
      <c r="AE441" s="36">
        <f t="shared" si="243"/>
        <v>0.96052631578947367</v>
      </c>
      <c r="AF441" s="1">
        <f t="shared" si="244"/>
        <v>3.9473684210526327E-2</v>
      </c>
      <c r="AG441" s="2"/>
      <c r="AH441" s="2"/>
      <c r="AI441" s="2"/>
      <c r="AJ441" s="2"/>
    </row>
    <row r="442" spans="1:36" ht="13.5" customHeight="1" x14ac:dyDescent="0.2">
      <c r="A442" s="46" t="s">
        <v>57</v>
      </c>
      <c r="E442" s="2">
        <v>57</v>
      </c>
      <c r="U442" s="20"/>
      <c r="V442" s="20"/>
      <c r="W442" s="20"/>
      <c r="X442" s="20"/>
      <c r="Y442" s="138"/>
      <c r="Z442" s="1"/>
      <c r="AA442" s="1"/>
      <c r="AC442" s="1">
        <f>E442/D441</f>
        <v>0.95</v>
      </c>
      <c r="AD442" s="29">
        <v>73</v>
      </c>
      <c r="AE442" s="36">
        <f t="shared" si="243"/>
        <v>1</v>
      </c>
      <c r="AF442" s="1">
        <f t="shared" si="244"/>
        <v>0</v>
      </c>
      <c r="AG442" s="2"/>
      <c r="AH442" s="2"/>
      <c r="AI442" s="2"/>
      <c r="AJ442" s="2"/>
    </row>
    <row r="443" spans="1:36" ht="13.5" customHeight="1" x14ac:dyDescent="0.2">
      <c r="A443" s="46" t="s">
        <v>58</v>
      </c>
      <c r="F443" s="2">
        <v>57</v>
      </c>
      <c r="U443" s="20"/>
      <c r="V443" s="20"/>
      <c r="W443" s="20"/>
      <c r="X443" s="20"/>
      <c r="Y443" s="138"/>
      <c r="Z443" s="1"/>
      <c r="AA443" s="1"/>
      <c r="AC443" s="1">
        <f>F443/E442</f>
        <v>1</v>
      </c>
      <c r="AD443" s="29">
        <v>73</v>
      </c>
      <c r="AE443" s="36">
        <f t="shared" si="243"/>
        <v>1</v>
      </c>
      <c r="AF443" s="1">
        <f t="shared" si="244"/>
        <v>0</v>
      </c>
      <c r="AG443" s="2"/>
      <c r="AH443" s="2"/>
      <c r="AI443" s="2"/>
      <c r="AJ443" s="2"/>
    </row>
    <row r="444" spans="1:36" ht="13.5" customHeight="1" x14ac:dyDescent="0.2">
      <c r="A444" s="46" t="s">
        <v>59</v>
      </c>
      <c r="G444" s="2">
        <v>57</v>
      </c>
      <c r="U444" s="20"/>
      <c r="V444" s="20"/>
      <c r="W444" s="20"/>
      <c r="X444" s="20"/>
      <c r="Y444" s="138"/>
      <c r="Z444" s="1"/>
      <c r="AA444" s="1"/>
      <c r="AC444" s="1">
        <f>G444/F443</f>
        <v>1</v>
      </c>
      <c r="AD444" s="29">
        <v>73</v>
      </c>
      <c r="AE444" s="36">
        <f t="shared" si="243"/>
        <v>1</v>
      </c>
      <c r="AF444" s="1">
        <f t="shared" si="244"/>
        <v>0</v>
      </c>
      <c r="AG444" s="2"/>
      <c r="AH444" s="2"/>
      <c r="AI444" s="2"/>
      <c r="AJ444" s="2"/>
    </row>
    <row r="445" spans="1:36" ht="13.5" customHeight="1" x14ac:dyDescent="0.2">
      <c r="A445" s="46" t="s">
        <v>70</v>
      </c>
      <c r="H445" s="2">
        <v>57</v>
      </c>
      <c r="U445" s="20"/>
      <c r="V445" s="20"/>
      <c r="W445" s="20"/>
      <c r="X445" s="20"/>
      <c r="Y445" s="138"/>
      <c r="Z445" s="1"/>
      <c r="AA445" s="1"/>
      <c r="AC445" s="1">
        <f>H445/G444</f>
        <v>1</v>
      </c>
      <c r="AD445" s="29">
        <v>73</v>
      </c>
      <c r="AE445" s="36">
        <f t="shared" si="243"/>
        <v>1</v>
      </c>
      <c r="AF445" s="1">
        <f t="shared" si="244"/>
        <v>0</v>
      </c>
      <c r="AG445" s="2"/>
      <c r="AH445" s="2"/>
      <c r="AI445" s="2"/>
      <c r="AJ445" s="2"/>
    </row>
    <row r="446" spans="1:36" ht="15" customHeight="1" x14ac:dyDescent="0.25">
      <c r="A446" s="46" t="s">
        <v>71</v>
      </c>
      <c r="H446" s="2">
        <v>10</v>
      </c>
      <c r="I446" s="47"/>
      <c r="K446" s="2">
        <v>19</v>
      </c>
      <c r="L446" s="2">
        <v>16</v>
      </c>
      <c r="M446" s="2">
        <v>5</v>
      </c>
      <c r="O446" s="2">
        <v>6</v>
      </c>
      <c r="Q446" s="2">
        <v>23</v>
      </c>
      <c r="R446" s="2">
        <v>2</v>
      </c>
      <c r="S446" s="43">
        <f t="shared" ref="S446:T446" si="245">K446+M446+O446+Q446</f>
        <v>53</v>
      </c>
      <c r="T446" s="43">
        <f t="shared" si="245"/>
        <v>18</v>
      </c>
      <c r="U446" s="20"/>
      <c r="V446" s="20">
        <v>2</v>
      </c>
      <c r="W446" s="20"/>
      <c r="X446" s="20">
        <v>2</v>
      </c>
      <c r="Y446" s="138">
        <f t="shared" ref="Y446:Y450" si="246">SUM(U446:X446)</f>
        <v>4</v>
      </c>
      <c r="Z446" s="1"/>
      <c r="AA446" s="1"/>
      <c r="AC446" s="1">
        <f>IF(S446=0,"",S446/H445)</f>
        <v>0.92982456140350878</v>
      </c>
      <c r="AD446" s="29">
        <v>57</v>
      </c>
      <c r="AE446" s="36">
        <f t="shared" ref="AE446:AE447" si="247">IF(AD446=0,"",AD446/AD445)</f>
        <v>0.78082191780821919</v>
      </c>
      <c r="AF446" s="1">
        <f t="shared" ref="AF446:AF447" si="248">IF(AD446=0,"",100%-AE446)</f>
        <v>0.21917808219178081</v>
      </c>
      <c r="AG446" s="2"/>
      <c r="AH446" s="2"/>
      <c r="AI446" s="2"/>
      <c r="AJ446" s="2"/>
    </row>
    <row r="447" spans="1:36" ht="15" customHeight="1" x14ac:dyDescent="0.25">
      <c r="A447" s="46" t="s">
        <v>79</v>
      </c>
      <c r="H447" s="2">
        <v>4</v>
      </c>
      <c r="J447" s="47"/>
      <c r="K447" s="2">
        <v>2</v>
      </c>
      <c r="L447" s="2">
        <v>18</v>
      </c>
      <c r="N447" s="2">
        <v>5</v>
      </c>
      <c r="O447" s="2">
        <v>2</v>
      </c>
      <c r="P447" s="2">
        <v>6</v>
      </c>
      <c r="R447" s="2">
        <v>23</v>
      </c>
      <c r="S447" s="43">
        <f t="shared" ref="S447:T447" si="249">K447+M447+O447+Q447</f>
        <v>4</v>
      </c>
      <c r="T447" s="43">
        <f t="shared" si="249"/>
        <v>52</v>
      </c>
      <c r="U447" s="20">
        <v>5</v>
      </c>
      <c r="V447" s="20">
        <v>18</v>
      </c>
      <c r="W447" s="20">
        <v>6</v>
      </c>
      <c r="X447" s="20">
        <v>23</v>
      </c>
      <c r="Y447" s="138">
        <f t="shared" si="246"/>
        <v>52</v>
      </c>
      <c r="Z447" s="1"/>
      <c r="AA447" s="1"/>
      <c r="AC447" s="1">
        <f>IF(T447=0,"",T447/S446)</f>
        <v>0.98113207547169812</v>
      </c>
      <c r="AD447" s="29">
        <v>55</v>
      </c>
      <c r="AE447" s="36">
        <f t="shared" si="247"/>
        <v>0.96491228070175439</v>
      </c>
      <c r="AF447" s="1">
        <f t="shared" si="248"/>
        <v>3.5087719298245612E-2</v>
      </c>
      <c r="AG447" s="2"/>
      <c r="AH447" s="2"/>
      <c r="AI447" s="2"/>
      <c r="AJ447" s="2"/>
    </row>
    <row r="448" spans="1:36" ht="15" customHeight="1" x14ac:dyDescent="0.25">
      <c r="A448" s="46" t="s">
        <v>82</v>
      </c>
      <c r="J448" s="47"/>
      <c r="L448" s="2">
        <v>1</v>
      </c>
      <c r="O448" s="2">
        <v>1</v>
      </c>
      <c r="P448" s="2">
        <v>2</v>
      </c>
      <c r="S448" s="43">
        <f t="shared" ref="S448:T448" si="250">K448+M448+O448+Q448</f>
        <v>1</v>
      </c>
      <c r="T448" s="43">
        <f t="shared" si="250"/>
        <v>3</v>
      </c>
      <c r="U448" s="20"/>
      <c r="V448" s="20"/>
      <c r="W448" s="20">
        <v>2</v>
      </c>
      <c r="X448" s="20"/>
      <c r="Y448" s="138">
        <f t="shared" si="246"/>
        <v>2</v>
      </c>
      <c r="Z448" s="1"/>
      <c r="AA448" s="1"/>
      <c r="AC448" s="1"/>
      <c r="AD448" s="29">
        <v>4</v>
      </c>
      <c r="AE448" s="36"/>
      <c r="AF448" s="1"/>
      <c r="AG448" s="2"/>
      <c r="AH448" s="2"/>
      <c r="AI448" s="2"/>
      <c r="AJ448" s="2"/>
    </row>
    <row r="449" spans="1:36" ht="15" customHeight="1" x14ac:dyDescent="0.25">
      <c r="A449" s="46" t="s">
        <v>83</v>
      </c>
      <c r="J449" s="47"/>
      <c r="L449" s="2">
        <v>1</v>
      </c>
      <c r="P449" s="2">
        <v>1</v>
      </c>
      <c r="S449" s="43">
        <f t="shared" ref="S449:T449" si="251">K449+M449+O449+Q449</f>
        <v>0</v>
      </c>
      <c r="T449" s="43">
        <f t="shared" si="251"/>
        <v>2</v>
      </c>
      <c r="U449" s="20"/>
      <c r="V449" s="20"/>
      <c r="W449" s="20">
        <v>1</v>
      </c>
      <c r="X449" s="20"/>
      <c r="Y449" s="138">
        <f t="shared" si="246"/>
        <v>1</v>
      </c>
      <c r="Z449" s="1"/>
      <c r="AA449" s="1"/>
      <c r="AC449" s="1"/>
      <c r="AD449" s="29">
        <v>2</v>
      </c>
      <c r="AE449" s="36"/>
      <c r="AF449" s="1"/>
      <c r="AG449" s="2"/>
      <c r="AH449" s="2"/>
      <c r="AI449" s="2"/>
      <c r="AJ449" s="2"/>
    </row>
    <row r="450" spans="1:36" ht="15" customHeight="1" x14ac:dyDescent="0.25">
      <c r="A450" s="46" t="s">
        <v>85</v>
      </c>
      <c r="J450" s="47"/>
      <c r="K450" s="2">
        <v>1</v>
      </c>
      <c r="Q450" s="2">
        <v>1</v>
      </c>
      <c r="S450" s="43">
        <f t="shared" ref="S450:T450" si="252">K450+M450+O450+Q450</f>
        <v>2</v>
      </c>
      <c r="T450" s="43">
        <f t="shared" si="252"/>
        <v>0</v>
      </c>
      <c r="U450" s="20"/>
      <c r="V450" s="20">
        <v>1</v>
      </c>
      <c r="W450" s="20"/>
      <c r="X450" s="20"/>
      <c r="Y450" s="138">
        <f t="shared" si="246"/>
        <v>1</v>
      </c>
      <c r="Z450" s="1"/>
      <c r="AA450" s="1"/>
      <c r="AC450" s="1"/>
      <c r="AD450" s="29">
        <v>2</v>
      </c>
      <c r="AE450" s="36"/>
      <c r="AF450" s="1"/>
      <c r="AG450" s="2"/>
      <c r="AH450" s="2"/>
      <c r="AI450" s="2"/>
      <c r="AJ450" s="2"/>
    </row>
    <row r="451" spans="1:36" ht="15" customHeight="1" x14ac:dyDescent="0.25">
      <c r="A451" s="46" t="s">
        <v>86</v>
      </c>
      <c r="J451" s="47"/>
      <c r="Q451" s="2">
        <v>1</v>
      </c>
      <c r="R451" s="2">
        <v>1</v>
      </c>
      <c r="S451" s="43">
        <f t="shared" ref="S451:T451" si="253">K451+M451+O451+Q451</f>
        <v>1</v>
      </c>
      <c r="T451" s="43">
        <f t="shared" si="253"/>
        <v>1</v>
      </c>
      <c r="U451" s="20"/>
      <c r="V451" s="20"/>
      <c r="W451" s="20"/>
      <c r="X451" s="20"/>
      <c r="Y451" s="138"/>
      <c r="Z451" s="1"/>
      <c r="AA451" s="1"/>
      <c r="AC451" s="1"/>
      <c r="AD451" s="29">
        <v>2</v>
      </c>
      <c r="AE451" s="36"/>
      <c r="AF451" s="1"/>
      <c r="AG451" s="2"/>
      <c r="AH451" s="2"/>
      <c r="AI451" s="2"/>
      <c r="AJ451" s="2"/>
    </row>
    <row r="452" spans="1:36" ht="15" customHeight="1" x14ac:dyDescent="0.25">
      <c r="A452" s="46" t="s">
        <v>89</v>
      </c>
      <c r="J452" s="47"/>
      <c r="Q452" s="2">
        <v>1</v>
      </c>
      <c r="R452" s="2">
        <v>1</v>
      </c>
      <c r="S452" s="43">
        <f t="shared" ref="S452:T452" si="254">K452+M452+O452+Q452</f>
        <v>1</v>
      </c>
      <c r="T452" s="43">
        <f t="shared" si="254"/>
        <v>1</v>
      </c>
      <c r="U452" s="20"/>
      <c r="V452" s="20"/>
      <c r="W452" s="20"/>
      <c r="X452" s="20">
        <v>2</v>
      </c>
      <c r="Y452" s="138">
        <v>2</v>
      </c>
      <c r="Z452" s="1"/>
      <c r="AA452" s="1"/>
      <c r="AC452" s="1"/>
      <c r="AD452" s="29">
        <v>2</v>
      </c>
      <c r="AE452" s="36"/>
      <c r="AF452" s="1"/>
      <c r="AG452" s="2"/>
      <c r="AH452" s="2"/>
      <c r="AI452" s="2"/>
      <c r="AJ452" s="2"/>
    </row>
    <row r="453" spans="1:36" ht="13.5" customHeight="1" x14ac:dyDescent="0.2">
      <c r="Y453" s="245">
        <f>SUM(Y446:Y452)</f>
        <v>62</v>
      </c>
      <c r="Z453" s="1">
        <f>SUM(Y446:Y447)/B439</f>
        <v>0.71794871794871795</v>
      </c>
      <c r="AA453" s="1">
        <f>Y453/B439</f>
        <v>0.79487179487179482</v>
      </c>
      <c r="AB453" s="1">
        <f>AA453-Z453</f>
        <v>7.6923076923076872E-2</v>
      </c>
      <c r="AC453" s="1"/>
      <c r="AG453" s="2"/>
      <c r="AH453" s="2"/>
      <c r="AI453" s="2"/>
      <c r="AJ453" s="2"/>
    </row>
    <row r="454" spans="1:36" ht="13.5" customHeight="1" x14ac:dyDescent="0.3">
      <c r="A454" s="233" t="s">
        <v>90</v>
      </c>
      <c r="Z454" s="1"/>
      <c r="AA454" s="1"/>
      <c r="AC454" s="1"/>
      <c r="AG454" s="2"/>
      <c r="AH454" s="2"/>
      <c r="AI454" s="2"/>
      <c r="AJ454" s="2"/>
    </row>
    <row r="455" spans="1:36" ht="13.5" customHeight="1" x14ac:dyDescent="0.2">
      <c r="B455" s="358" t="s">
        <v>3</v>
      </c>
      <c r="C455" s="359"/>
      <c r="D455" s="359"/>
      <c r="E455" s="359"/>
      <c r="F455" s="359"/>
      <c r="G455" s="359"/>
      <c r="H455" s="359"/>
      <c r="I455" s="359"/>
      <c r="J455" s="359"/>
      <c r="K455" s="359"/>
      <c r="Z455" s="1"/>
      <c r="AA455" s="1"/>
      <c r="AC455" s="1"/>
      <c r="AG455" s="2"/>
      <c r="AH455" s="2"/>
      <c r="AI455" s="2"/>
      <c r="AJ455" s="2"/>
    </row>
    <row r="456" spans="1:36" ht="26.25" customHeight="1" x14ac:dyDescent="0.25">
      <c r="A456" s="230" t="s">
        <v>18</v>
      </c>
      <c r="B456" s="16">
        <v>1</v>
      </c>
      <c r="C456" s="16">
        <v>2</v>
      </c>
      <c r="D456" s="16">
        <v>3</v>
      </c>
      <c r="E456" s="16">
        <v>4</v>
      </c>
      <c r="F456" s="16">
        <v>5</v>
      </c>
      <c r="G456" s="16">
        <v>6</v>
      </c>
      <c r="H456" s="16">
        <v>7</v>
      </c>
      <c r="I456" s="84"/>
      <c r="J456" s="84"/>
      <c r="K456" s="85" t="s">
        <v>73</v>
      </c>
      <c r="L456" s="85" t="s">
        <v>74</v>
      </c>
      <c r="M456" s="85" t="s">
        <v>73</v>
      </c>
      <c r="N456" s="85" t="s">
        <v>74</v>
      </c>
      <c r="O456" s="85" t="s">
        <v>73</v>
      </c>
      <c r="P456" s="85" t="s">
        <v>74</v>
      </c>
      <c r="Q456" s="85" t="s">
        <v>73</v>
      </c>
      <c r="R456" s="85" t="s">
        <v>74</v>
      </c>
      <c r="S456" s="85" t="s">
        <v>73</v>
      </c>
      <c r="T456" s="85" t="s">
        <v>74</v>
      </c>
      <c r="U456" s="18">
        <v>9</v>
      </c>
      <c r="V456" s="19">
        <v>9</v>
      </c>
      <c r="W456" s="19">
        <v>9</v>
      </c>
      <c r="X456" s="19">
        <v>9</v>
      </c>
      <c r="Y456" s="138">
        <v>10</v>
      </c>
      <c r="Z456" s="10" t="s">
        <v>11</v>
      </c>
      <c r="AA456" s="10" t="s">
        <v>12</v>
      </c>
      <c r="AB456" s="11" t="s">
        <v>13</v>
      </c>
      <c r="AC456" s="10" t="s">
        <v>14</v>
      </c>
      <c r="AD456" s="12" t="s">
        <v>15</v>
      </c>
      <c r="AE456" s="12" t="s">
        <v>16</v>
      </c>
      <c r="AF456" s="13" t="s">
        <v>17</v>
      </c>
      <c r="AG456" s="2"/>
      <c r="AH456" s="2"/>
      <c r="AI456" s="2"/>
      <c r="AJ456" s="2"/>
    </row>
    <row r="457" spans="1:36" ht="13.5" customHeight="1" x14ac:dyDescent="0.2">
      <c r="A457" s="46" t="s">
        <v>55</v>
      </c>
      <c r="B457" s="35">
        <v>78</v>
      </c>
      <c r="C457" s="25"/>
      <c r="D457" s="25"/>
      <c r="E457" s="25"/>
      <c r="F457" s="25"/>
      <c r="G457" s="25"/>
      <c r="H457" s="25"/>
      <c r="I457" s="25"/>
      <c r="J457" s="25"/>
      <c r="K457" s="26"/>
      <c r="L457" s="26"/>
      <c r="U457" s="20"/>
      <c r="V457" s="20"/>
      <c r="W457" s="20"/>
      <c r="X457" s="20"/>
      <c r="Y457" s="138"/>
      <c r="Z457" s="1"/>
      <c r="AA457" s="1"/>
      <c r="AC457" s="1"/>
      <c r="AD457" s="29">
        <f>B457</f>
        <v>78</v>
      </c>
      <c r="AE457" s="24"/>
      <c r="AF457" s="1"/>
      <c r="AG457" s="2"/>
      <c r="AH457" s="2"/>
      <c r="AI457" s="2"/>
      <c r="AJ457" s="2"/>
    </row>
    <row r="458" spans="1:36" ht="13.5" customHeight="1" x14ac:dyDescent="0.2">
      <c r="A458" s="46" t="s">
        <v>56</v>
      </c>
      <c r="C458" s="2">
        <v>75</v>
      </c>
      <c r="U458" s="20"/>
      <c r="V458" s="20"/>
      <c r="W458" s="20"/>
      <c r="X458" s="20"/>
      <c r="Y458" s="138"/>
      <c r="Z458" s="1"/>
      <c r="AA458" s="1"/>
      <c r="AC458" s="1">
        <f>C458/B457</f>
        <v>0.96153846153846156</v>
      </c>
      <c r="AD458" s="29">
        <v>76</v>
      </c>
      <c r="AE458" s="36">
        <f t="shared" ref="AE458:AE463" si="255">AD458/AD457</f>
        <v>0.97435897435897434</v>
      </c>
      <c r="AF458" s="1">
        <f t="shared" ref="AF458:AF463" si="256">100%-AE458</f>
        <v>2.5641025641025661E-2</v>
      </c>
      <c r="AG458" s="2"/>
      <c r="AH458" s="2"/>
      <c r="AI458" s="2"/>
      <c r="AJ458" s="2"/>
    </row>
    <row r="459" spans="1:36" ht="13.5" customHeight="1" x14ac:dyDescent="0.2">
      <c r="A459" s="46" t="s">
        <v>57</v>
      </c>
      <c r="D459" s="2">
        <v>65</v>
      </c>
      <c r="U459" s="20"/>
      <c r="V459" s="20"/>
      <c r="W459" s="20"/>
      <c r="X459" s="20"/>
      <c r="Y459" s="138"/>
      <c r="Z459" s="1"/>
      <c r="AA459" s="1"/>
      <c r="AC459" s="1">
        <f>D459/C458</f>
        <v>0.8666666666666667</v>
      </c>
      <c r="AD459" s="29">
        <v>71</v>
      </c>
      <c r="AE459" s="36">
        <f t="shared" si="255"/>
        <v>0.93421052631578949</v>
      </c>
      <c r="AF459" s="1">
        <f t="shared" si="256"/>
        <v>6.5789473684210509E-2</v>
      </c>
      <c r="AG459" s="2"/>
      <c r="AH459" s="2"/>
      <c r="AI459" s="2"/>
      <c r="AJ459" s="2"/>
    </row>
    <row r="460" spans="1:36" ht="13.5" customHeight="1" x14ac:dyDescent="0.2">
      <c r="A460" s="46" t="s">
        <v>58</v>
      </c>
      <c r="E460" s="2">
        <v>63</v>
      </c>
      <c r="U460" s="20"/>
      <c r="V460" s="20"/>
      <c r="W460" s="20"/>
      <c r="X460" s="20"/>
      <c r="Y460" s="138"/>
      <c r="Z460" s="1"/>
      <c r="AA460" s="1"/>
      <c r="AC460" s="1">
        <f>E460/D459</f>
        <v>0.96923076923076923</v>
      </c>
      <c r="AD460" s="29">
        <v>72</v>
      </c>
      <c r="AE460" s="36">
        <f t="shared" si="255"/>
        <v>1.0140845070422535</v>
      </c>
      <c r="AF460" s="1">
        <f t="shared" si="256"/>
        <v>-1.4084507042253502E-2</v>
      </c>
      <c r="AG460" s="2"/>
      <c r="AH460" s="2"/>
      <c r="AI460" s="2"/>
      <c r="AJ460" s="2"/>
    </row>
    <row r="461" spans="1:36" ht="13.5" customHeight="1" x14ac:dyDescent="0.2">
      <c r="A461" s="46" t="s">
        <v>59</v>
      </c>
      <c r="F461" s="2">
        <v>62</v>
      </c>
      <c r="U461" s="20"/>
      <c r="V461" s="20"/>
      <c r="W461" s="20"/>
      <c r="X461" s="20"/>
      <c r="Y461" s="138"/>
      <c r="Z461" s="1"/>
      <c r="AA461" s="1"/>
      <c r="AC461" s="1">
        <f>F461/E460</f>
        <v>0.98412698412698407</v>
      </c>
      <c r="AD461" s="29">
        <v>70</v>
      </c>
      <c r="AE461" s="36">
        <f t="shared" si="255"/>
        <v>0.97222222222222221</v>
      </c>
      <c r="AF461" s="1">
        <f t="shared" si="256"/>
        <v>2.777777777777779E-2</v>
      </c>
      <c r="AG461" s="2"/>
      <c r="AH461" s="2"/>
      <c r="AI461" s="2"/>
      <c r="AJ461" s="2"/>
    </row>
    <row r="462" spans="1:36" ht="13.5" customHeight="1" x14ac:dyDescent="0.2">
      <c r="A462" s="46" t="s">
        <v>70</v>
      </c>
      <c r="G462" s="2">
        <v>62</v>
      </c>
      <c r="U462" s="20"/>
      <c r="V462" s="20"/>
      <c r="W462" s="20"/>
      <c r="X462" s="20"/>
      <c r="Y462" s="138"/>
      <c r="Z462" s="1"/>
      <c r="AA462" s="1"/>
      <c r="AC462" s="1">
        <f>G462/F461</f>
        <v>1</v>
      </c>
      <c r="AD462" s="29">
        <v>70</v>
      </c>
      <c r="AE462" s="36">
        <f t="shared" si="255"/>
        <v>1</v>
      </c>
      <c r="AF462" s="1">
        <f t="shared" si="256"/>
        <v>0</v>
      </c>
      <c r="AG462" s="2"/>
      <c r="AH462" s="2"/>
      <c r="AI462" s="2"/>
      <c r="AJ462" s="2"/>
    </row>
    <row r="463" spans="1:36" ht="13.5" customHeight="1" x14ac:dyDescent="0.2">
      <c r="A463" s="46" t="s">
        <v>71</v>
      </c>
      <c r="H463" s="2">
        <v>63</v>
      </c>
      <c r="U463" s="20"/>
      <c r="V463" s="20"/>
      <c r="W463" s="20"/>
      <c r="X463" s="20">
        <v>1</v>
      </c>
      <c r="Y463" s="138">
        <f t="shared" ref="Y463:Y468" si="257">SUM(U463:X463)</f>
        <v>1</v>
      </c>
      <c r="Z463" s="1"/>
      <c r="AA463" s="1"/>
      <c r="AC463" s="1">
        <f>H463/G462</f>
        <v>1.0161290322580645</v>
      </c>
      <c r="AD463" s="29">
        <v>69</v>
      </c>
      <c r="AE463" s="36">
        <f t="shared" si="255"/>
        <v>0.98571428571428577</v>
      </c>
      <c r="AF463" s="1">
        <f t="shared" si="256"/>
        <v>1.4285714285714235E-2</v>
      </c>
      <c r="AG463" s="2"/>
      <c r="AH463" s="2"/>
      <c r="AI463" s="2"/>
      <c r="AJ463" s="2"/>
    </row>
    <row r="464" spans="1:36" ht="15" customHeight="1" x14ac:dyDescent="0.25">
      <c r="A464" s="46" t="s">
        <v>79</v>
      </c>
      <c r="H464" s="2">
        <v>7</v>
      </c>
      <c r="I464" s="47"/>
      <c r="K464" s="2">
        <v>27</v>
      </c>
      <c r="M464" s="2">
        <v>24</v>
      </c>
      <c r="O464" s="2">
        <v>11</v>
      </c>
      <c r="S464" s="43">
        <f t="shared" ref="S464:T464" si="258">K464+M464+O464+Q464</f>
        <v>62</v>
      </c>
      <c r="T464" s="43">
        <f t="shared" si="258"/>
        <v>0</v>
      </c>
      <c r="U464" s="20"/>
      <c r="V464" s="20"/>
      <c r="W464" s="20"/>
      <c r="X464" s="20">
        <v>1</v>
      </c>
      <c r="Y464" s="138">
        <f t="shared" si="257"/>
        <v>1</v>
      </c>
      <c r="Z464" s="1"/>
      <c r="AA464" s="1"/>
      <c r="AC464" s="1">
        <f>IF(S464=0,"",S464/H463)</f>
        <v>0.98412698412698407</v>
      </c>
      <c r="AD464" s="29">
        <v>64</v>
      </c>
      <c r="AE464" s="36">
        <f t="shared" ref="AE464:AE465" si="259">IF(AD464=0,"",AD464/AD463)</f>
        <v>0.92753623188405798</v>
      </c>
      <c r="AF464" s="1">
        <f t="shared" ref="AF464:AF465" si="260">IF(AD464=0,"",100%-AE464)</f>
        <v>7.2463768115942018E-2</v>
      </c>
      <c r="AG464" s="2"/>
      <c r="AH464" s="2"/>
      <c r="AI464" s="2"/>
      <c r="AJ464" s="2"/>
    </row>
    <row r="465" spans="1:36" ht="15" customHeight="1" x14ac:dyDescent="0.25">
      <c r="A465" s="46" t="s">
        <v>82</v>
      </c>
      <c r="H465" s="2">
        <v>3</v>
      </c>
      <c r="J465" s="47"/>
      <c r="K465" s="2">
        <v>2</v>
      </c>
      <c r="L465" s="2">
        <v>27</v>
      </c>
      <c r="N465" s="2">
        <v>24</v>
      </c>
      <c r="P465" s="2">
        <v>11</v>
      </c>
      <c r="S465" s="43">
        <f t="shared" ref="S465:T465" si="261">K465+M465+O465+Q465</f>
        <v>2</v>
      </c>
      <c r="T465" s="43">
        <f t="shared" si="261"/>
        <v>62</v>
      </c>
      <c r="U465" s="20">
        <v>24</v>
      </c>
      <c r="V465" s="20">
        <v>22</v>
      </c>
      <c r="W465" s="20">
        <v>11</v>
      </c>
      <c r="X465" s="20"/>
      <c r="Y465" s="138">
        <f t="shared" si="257"/>
        <v>57</v>
      </c>
      <c r="Z465" s="1"/>
      <c r="AA465" s="1"/>
      <c r="AC465" s="1">
        <f>IF(T465=0,"",T465/S464)</f>
        <v>1</v>
      </c>
      <c r="AD465" s="29">
        <v>64</v>
      </c>
      <c r="AE465" s="36">
        <f t="shared" si="259"/>
        <v>1</v>
      </c>
      <c r="AF465" s="1">
        <f t="shared" si="260"/>
        <v>0</v>
      </c>
      <c r="AG465" s="2"/>
      <c r="AH465" s="2"/>
      <c r="AI465" s="2"/>
      <c r="AJ465" s="2"/>
    </row>
    <row r="466" spans="1:36" ht="15" customHeight="1" x14ac:dyDescent="0.25">
      <c r="A466" s="46" t="s">
        <v>83</v>
      </c>
      <c r="J466" s="47"/>
      <c r="L466" s="2">
        <v>2</v>
      </c>
      <c r="M466" s="2">
        <v>1</v>
      </c>
      <c r="O466" s="2">
        <v>1</v>
      </c>
      <c r="S466" s="43">
        <f t="shared" ref="S466:T466" si="262">K466+M466+O466+Q466</f>
        <v>2</v>
      </c>
      <c r="T466" s="43">
        <f t="shared" si="262"/>
        <v>2</v>
      </c>
      <c r="U466" s="20"/>
      <c r="V466" s="20">
        <v>2</v>
      </c>
      <c r="W466" s="20"/>
      <c r="X466" s="20"/>
      <c r="Y466" s="138">
        <f t="shared" si="257"/>
        <v>2</v>
      </c>
      <c r="Z466" s="1"/>
      <c r="AA466" s="1"/>
      <c r="AC466" s="1"/>
      <c r="AD466" s="29">
        <v>4</v>
      </c>
      <c r="AE466" s="36"/>
      <c r="AF466" s="1"/>
      <c r="AG466" s="2" t="s">
        <v>91</v>
      </c>
      <c r="AH466" s="2">
        <v>63</v>
      </c>
      <c r="AI466" s="2">
        <f>Y470</f>
        <v>63</v>
      </c>
      <c r="AJ466" s="2" t="s">
        <v>19</v>
      </c>
    </row>
    <row r="467" spans="1:36" ht="15" customHeight="1" x14ac:dyDescent="0.25">
      <c r="A467" s="46" t="s">
        <v>85</v>
      </c>
      <c r="J467" s="47"/>
      <c r="P467" s="2">
        <v>1</v>
      </c>
      <c r="S467" s="43">
        <f t="shared" ref="S467:T467" si="263">K467+M467+O467+Q467</f>
        <v>0</v>
      </c>
      <c r="T467" s="43">
        <f t="shared" si="263"/>
        <v>1</v>
      </c>
      <c r="U467" s="20"/>
      <c r="V467" s="20"/>
      <c r="W467" s="20">
        <v>1</v>
      </c>
      <c r="X467" s="20"/>
      <c r="Y467" s="138">
        <f t="shared" si="257"/>
        <v>1</v>
      </c>
      <c r="Z467" s="1"/>
      <c r="AA467" s="1"/>
      <c r="AC467" s="1"/>
      <c r="AD467" s="29">
        <v>2</v>
      </c>
      <c r="AE467" s="36"/>
      <c r="AF467" s="1"/>
      <c r="AG467" s="2" t="s">
        <v>92</v>
      </c>
      <c r="AH467" s="36">
        <f>AH466/B457</f>
        <v>0.80769230769230771</v>
      </c>
      <c r="AI467" s="36">
        <f>AH466/AI466</f>
        <v>1</v>
      </c>
      <c r="AJ467" s="2" t="s">
        <v>93</v>
      </c>
    </row>
    <row r="468" spans="1:36" ht="15" customHeight="1" x14ac:dyDescent="0.25">
      <c r="A468" s="46" t="s">
        <v>86</v>
      </c>
      <c r="J468" s="47"/>
      <c r="N468" s="2">
        <v>1</v>
      </c>
      <c r="S468" s="43">
        <f t="shared" ref="S468:T468" si="264">K468+M468+O468+Q468</f>
        <v>0</v>
      </c>
      <c r="T468" s="43">
        <f t="shared" si="264"/>
        <v>1</v>
      </c>
      <c r="U468" s="20">
        <v>1</v>
      </c>
      <c r="V468" s="20"/>
      <c r="W468" s="20"/>
      <c r="X468" s="20"/>
      <c r="Y468" s="138">
        <f t="shared" si="257"/>
        <v>1</v>
      </c>
      <c r="Z468" s="1"/>
      <c r="AA468" s="1"/>
      <c r="AC468" s="1"/>
      <c r="AD468" s="29">
        <v>2</v>
      </c>
      <c r="AE468" s="36"/>
      <c r="AF468" s="1"/>
      <c r="AG468" s="2"/>
      <c r="AH468" s="2"/>
      <c r="AI468" s="2"/>
      <c r="AJ468" s="2"/>
    </row>
    <row r="469" spans="1:36" ht="15" customHeight="1" x14ac:dyDescent="0.25">
      <c r="A469" s="46" t="s">
        <v>89</v>
      </c>
      <c r="J469" s="47"/>
      <c r="U469" s="20"/>
      <c r="V469" s="20"/>
      <c r="W469" s="20"/>
      <c r="X469" s="20"/>
      <c r="Y469" s="138"/>
      <c r="Z469" s="1"/>
      <c r="AA469" s="1"/>
      <c r="AC469" s="1"/>
      <c r="AD469" s="29"/>
      <c r="AE469" s="36"/>
      <c r="AF469" s="1"/>
      <c r="AG469" s="2"/>
      <c r="AH469" s="2"/>
      <c r="AI469" s="2"/>
      <c r="AJ469" s="2"/>
    </row>
    <row r="470" spans="1:36" ht="13.5" customHeight="1" x14ac:dyDescent="0.2">
      <c r="Y470" s="245">
        <f>SUM(Y463:Y468)</f>
        <v>63</v>
      </c>
      <c r="Z470" s="1">
        <f>SUM(Y463:Y465)/B457</f>
        <v>0.75641025641025639</v>
      </c>
      <c r="AA470" s="1">
        <f>Y470/B457</f>
        <v>0.80769230769230771</v>
      </c>
      <c r="AB470" s="1">
        <f>AA470-Z470</f>
        <v>5.1282051282051322E-2</v>
      </c>
      <c r="AC470" s="1"/>
      <c r="AG470" s="2"/>
      <c r="AH470" s="2"/>
      <c r="AI470" s="2"/>
      <c r="AJ470" s="2"/>
    </row>
    <row r="471" spans="1:36" ht="13.5" customHeight="1" x14ac:dyDescent="0.3">
      <c r="A471" s="233" t="s">
        <v>94</v>
      </c>
      <c r="Z471" s="1"/>
      <c r="AA471" s="1"/>
      <c r="AC471" s="1"/>
      <c r="AG471" s="2"/>
      <c r="AH471" s="2"/>
      <c r="AI471" s="2"/>
      <c r="AJ471" s="2"/>
    </row>
    <row r="472" spans="1:36" ht="13.5" customHeight="1" x14ac:dyDescent="0.2">
      <c r="B472" s="6" t="s">
        <v>3</v>
      </c>
      <c r="C472" s="6"/>
      <c r="D472" s="6"/>
      <c r="E472" s="6"/>
      <c r="F472" s="6"/>
      <c r="G472" s="6"/>
      <c r="H472" s="6"/>
      <c r="I472" s="6"/>
      <c r="J472" s="6"/>
      <c r="K472" s="6"/>
      <c r="Z472" s="1"/>
      <c r="AA472" s="1"/>
      <c r="AC472" s="1"/>
      <c r="AG472" s="2"/>
      <c r="AH472" s="2"/>
      <c r="AI472" s="2"/>
      <c r="AJ472" s="2"/>
    </row>
    <row r="473" spans="1:36" ht="26.25" customHeight="1" x14ac:dyDescent="0.25">
      <c r="A473" s="230" t="s">
        <v>18</v>
      </c>
      <c r="B473" s="16">
        <v>1</v>
      </c>
      <c r="C473" s="16">
        <v>2</v>
      </c>
      <c r="D473" s="16">
        <v>3</v>
      </c>
      <c r="E473" s="16">
        <v>4</v>
      </c>
      <c r="F473" s="16">
        <v>5</v>
      </c>
      <c r="G473" s="16">
        <v>6</v>
      </c>
      <c r="H473" s="16">
        <v>7</v>
      </c>
      <c r="I473" s="84"/>
      <c r="J473" s="84"/>
      <c r="K473" s="85" t="s">
        <v>73</v>
      </c>
      <c r="L473" s="85" t="s">
        <v>74</v>
      </c>
      <c r="M473" s="85" t="s">
        <v>73</v>
      </c>
      <c r="N473" s="85" t="s">
        <v>74</v>
      </c>
      <c r="O473" s="85" t="s">
        <v>73</v>
      </c>
      <c r="P473" s="85" t="s">
        <v>74</v>
      </c>
      <c r="Q473" s="85" t="s">
        <v>73</v>
      </c>
      <c r="R473" s="85" t="s">
        <v>74</v>
      </c>
      <c r="S473" s="85" t="s">
        <v>73</v>
      </c>
      <c r="T473" s="85" t="s">
        <v>74</v>
      </c>
      <c r="U473" s="18">
        <v>9</v>
      </c>
      <c r="V473" s="19">
        <v>9</v>
      </c>
      <c r="W473" s="19">
        <v>9</v>
      </c>
      <c r="X473" s="19">
        <v>9</v>
      </c>
      <c r="Y473" s="138">
        <v>10</v>
      </c>
      <c r="Z473" s="10" t="s">
        <v>11</v>
      </c>
      <c r="AA473" s="10" t="s">
        <v>12</v>
      </c>
      <c r="AB473" s="11" t="s">
        <v>13</v>
      </c>
      <c r="AC473" s="10" t="s">
        <v>14</v>
      </c>
      <c r="AD473" s="12" t="s">
        <v>15</v>
      </c>
      <c r="AE473" s="12" t="s">
        <v>16</v>
      </c>
      <c r="AF473" s="13" t="s">
        <v>17</v>
      </c>
      <c r="AG473" s="2"/>
      <c r="AH473" s="2"/>
      <c r="AI473" s="2"/>
      <c r="AJ473" s="2"/>
    </row>
    <row r="474" spans="1:36" ht="13.5" customHeight="1" x14ac:dyDescent="0.2">
      <c r="A474" s="46" t="s">
        <v>56</v>
      </c>
      <c r="B474" s="35">
        <v>83</v>
      </c>
      <c r="C474" s="25"/>
      <c r="D474" s="25"/>
      <c r="E474" s="25"/>
      <c r="F474" s="25"/>
      <c r="G474" s="25"/>
      <c r="H474" s="25"/>
      <c r="I474" s="25"/>
      <c r="J474" s="25"/>
      <c r="K474" s="26"/>
      <c r="L474" s="26"/>
      <c r="U474" s="20"/>
      <c r="V474" s="20"/>
      <c r="W474" s="20"/>
      <c r="X474" s="20"/>
      <c r="Y474" s="138"/>
      <c r="Z474" s="1"/>
      <c r="AA474" s="1"/>
      <c r="AC474" s="1"/>
      <c r="AD474" s="29">
        <f>B474</f>
        <v>83</v>
      </c>
      <c r="AE474" s="24"/>
      <c r="AF474" s="1"/>
      <c r="AG474" s="2"/>
      <c r="AH474" s="2"/>
      <c r="AI474" s="2"/>
      <c r="AJ474" s="2"/>
    </row>
    <row r="475" spans="1:36" ht="13.5" customHeight="1" x14ac:dyDescent="0.2">
      <c r="A475" s="46" t="s">
        <v>57</v>
      </c>
      <c r="C475" s="2">
        <v>73</v>
      </c>
      <c r="U475" s="20"/>
      <c r="V475" s="20"/>
      <c r="W475" s="20"/>
      <c r="X475" s="20"/>
      <c r="Y475" s="138"/>
      <c r="Z475" s="1"/>
      <c r="AA475" s="1"/>
      <c r="AC475" s="1">
        <f>C475/B474</f>
        <v>0.87951807228915657</v>
      </c>
      <c r="AD475" s="29">
        <v>73</v>
      </c>
      <c r="AE475" s="36">
        <f t="shared" ref="AE475:AE480" si="265">AD475/AD474</f>
        <v>0.87951807228915657</v>
      </c>
      <c r="AF475" s="1">
        <f t="shared" ref="AF475:AF480" si="266">100%-AE475</f>
        <v>0.12048192771084343</v>
      </c>
      <c r="AG475" s="2"/>
      <c r="AH475" s="2"/>
      <c r="AI475" s="2"/>
      <c r="AJ475" s="2"/>
    </row>
    <row r="476" spans="1:36" ht="13.5" customHeight="1" x14ac:dyDescent="0.2">
      <c r="A476" s="46" t="s">
        <v>58</v>
      </c>
      <c r="D476" s="2">
        <v>69</v>
      </c>
      <c r="U476" s="20"/>
      <c r="V476" s="20"/>
      <c r="W476" s="20"/>
      <c r="X476" s="20"/>
      <c r="Y476" s="138"/>
      <c r="Z476" s="1"/>
      <c r="AA476" s="1"/>
      <c r="AC476" s="1">
        <f>D476/C475</f>
        <v>0.9452054794520548</v>
      </c>
      <c r="AD476" s="29">
        <v>70</v>
      </c>
      <c r="AE476" s="36">
        <f t="shared" si="265"/>
        <v>0.95890410958904104</v>
      </c>
      <c r="AF476" s="1">
        <f t="shared" si="266"/>
        <v>4.1095890410958957E-2</v>
      </c>
      <c r="AG476" s="2"/>
      <c r="AH476" s="2"/>
      <c r="AI476" s="2"/>
      <c r="AJ476" s="2"/>
    </row>
    <row r="477" spans="1:36" ht="13.5" customHeight="1" x14ac:dyDescent="0.2">
      <c r="A477" s="46" t="s">
        <v>59</v>
      </c>
      <c r="E477" s="2">
        <v>63</v>
      </c>
      <c r="U477" s="20"/>
      <c r="V477" s="20"/>
      <c r="W477" s="20"/>
      <c r="X477" s="20"/>
      <c r="Y477" s="138"/>
      <c r="Z477" s="1"/>
      <c r="AA477" s="1"/>
      <c r="AC477" s="1">
        <f>E477/D476</f>
        <v>0.91304347826086951</v>
      </c>
      <c r="AD477" s="29">
        <v>68</v>
      </c>
      <c r="AE477" s="36">
        <f t="shared" si="265"/>
        <v>0.97142857142857142</v>
      </c>
      <c r="AF477" s="1">
        <f t="shared" si="266"/>
        <v>2.8571428571428581E-2</v>
      </c>
      <c r="AG477" s="2"/>
      <c r="AH477" s="2"/>
      <c r="AI477" s="2"/>
      <c r="AJ477" s="2"/>
    </row>
    <row r="478" spans="1:36" ht="13.5" customHeight="1" x14ac:dyDescent="0.2">
      <c r="A478" s="46" t="s">
        <v>70</v>
      </c>
      <c r="F478" s="2">
        <v>63</v>
      </c>
      <c r="U478" s="20"/>
      <c r="V478" s="20"/>
      <c r="W478" s="20"/>
      <c r="X478" s="20"/>
      <c r="Y478" s="138"/>
      <c r="Z478" s="1"/>
      <c r="AA478" s="1"/>
      <c r="AC478" s="1">
        <f>F478/E477</f>
        <v>1</v>
      </c>
      <c r="AD478" s="29">
        <v>68</v>
      </c>
      <c r="AE478" s="36">
        <f t="shared" si="265"/>
        <v>1</v>
      </c>
      <c r="AF478" s="1">
        <f t="shared" si="266"/>
        <v>0</v>
      </c>
      <c r="AG478" s="2"/>
      <c r="AH478" s="2"/>
      <c r="AI478" s="2"/>
      <c r="AJ478" s="2"/>
    </row>
    <row r="479" spans="1:36" ht="13.5" customHeight="1" x14ac:dyDescent="0.2">
      <c r="A479" s="46" t="s">
        <v>71</v>
      </c>
      <c r="G479" s="2">
        <v>57</v>
      </c>
      <c r="U479" s="20"/>
      <c r="V479" s="20"/>
      <c r="W479" s="20"/>
      <c r="X479" s="20"/>
      <c r="Y479" s="138"/>
      <c r="Z479" s="1"/>
      <c r="AA479" s="1"/>
      <c r="AC479" s="1">
        <f>G479/F478</f>
        <v>0.90476190476190477</v>
      </c>
      <c r="AD479" s="29">
        <v>66</v>
      </c>
      <c r="AE479" s="36">
        <f t="shared" si="265"/>
        <v>0.97058823529411764</v>
      </c>
      <c r="AF479" s="1">
        <f t="shared" si="266"/>
        <v>2.9411764705882359E-2</v>
      </c>
      <c r="AG479" s="2"/>
      <c r="AH479" s="2"/>
      <c r="AI479" s="2"/>
      <c r="AJ479" s="2"/>
    </row>
    <row r="480" spans="1:36" ht="13.5" customHeight="1" x14ac:dyDescent="0.2">
      <c r="A480" s="235">
        <v>1101</v>
      </c>
      <c r="H480" s="2">
        <v>57</v>
      </c>
      <c r="U480" s="20"/>
      <c r="V480" s="20"/>
      <c r="W480" s="20"/>
      <c r="X480" s="20"/>
      <c r="Y480" s="138">
        <v>1</v>
      </c>
      <c r="Z480" s="1"/>
      <c r="AA480" s="1"/>
      <c r="AC480" s="1">
        <f>H480/G479</f>
        <v>1</v>
      </c>
      <c r="AD480" s="29">
        <v>66</v>
      </c>
      <c r="AE480" s="36">
        <f t="shared" si="265"/>
        <v>1</v>
      </c>
      <c r="AF480" s="1">
        <f t="shared" si="266"/>
        <v>0</v>
      </c>
      <c r="AG480" s="2"/>
      <c r="AH480" s="2"/>
      <c r="AI480" s="2"/>
      <c r="AJ480" s="2"/>
    </row>
    <row r="481" spans="1:36" ht="15" customHeight="1" x14ac:dyDescent="0.25">
      <c r="A481" s="46" t="s">
        <v>82</v>
      </c>
      <c r="I481" s="47"/>
      <c r="K481" s="2">
        <v>27</v>
      </c>
      <c r="O481" s="2">
        <v>19</v>
      </c>
      <c r="P481" s="2">
        <v>1</v>
      </c>
      <c r="Q481" s="2">
        <v>10</v>
      </c>
      <c r="S481" s="43">
        <f t="shared" ref="S481:T481" si="267">K481+M481+O481+Q481</f>
        <v>56</v>
      </c>
      <c r="T481" s="43">
        <f t="shared" si="267"/>
        <v>1</v>
      </c>
      <c r="U481" s="20"/>
      <c r="V481" s="20"/>
      <c r="W481" s="20">
        <v>1</v>
      </c>
      <c r="X481" s="20">
        <v>1</v>
      </c>
      <c r="Y481" s="138">
        <v>1</v>
      </c>
      <c r="Z481" s="1"/>
      <c r="AA481" s="1"/>
      <c r="AC481" s="1">
        <f>IF(S481=0,"",S481/H480)</f>
        <v>0.98245614035087714</v>
      </c>
      <c r="AD481" s="29">
        <v>59</v>
      </c>
      <c r="AE481" s="36">
        <f t="shared" ref="AE481:AE482" si="268">IF(AD481=0,"",AD481/AD480)</f>
        <v>0.89393939393939392</v>
      </c>
      <c r="AF481" s="1">
        <f t="shared" ref="AF481:AF482" si="269">IF(AD481=0,"",100%-AE481)</f>
        <v>0.10606060606060608</v>
      </c>
      <c r="AG481" s="2"/>
      <c r="AH481" s="2"/>
      <c r="AI481" s="2"/>
      <c r="AJ481" s="2"/>
    </row>
    <row r="482" spans="1:36" ht="15" customHeight="1" x14ac:dyDescent="0.25">
      <c r="A482" s="46" t="s">
        <v>83</v>
      </c>
      <c r="J482" s="47"/>
      <c r="K482" s="2">
        <v>3</v>
      </c>
      <c r="L482" s="2">
        <v>21</v>
      </c>
      <c r="O482" s="2">
        <v>2</v>
      </c>
      <c r="P482" s="2">
        <v>19</v>
      </c>
      <c r="Q482" s="2">
        <v>4</v>
      </c>
      <c r="R482" s="2">
        <v>10</v>
      </c>
      <c r="S482" s="43">
        <f t="shared" ref="S482:T482" si="270">K482+M482+O482+Q482</f>
        <v>9</v>
      </c>
      <c r="T482" s="43">
        <f t="shared" si="270"/>
        <v>50</v>
      </c>
      <c r="U482" s="20"/>
      <c r="V482" s="20">
        <v>19</v>
      </c>
      <c r="W482" s="20">
        <v>18</v>
      </c>
      <c r="X482" s="20">
        <v>10</v>
      </c>
      <c r="Y482" s="138">
        <f>SUM(U482:X482)</f>
        <v>47</v>
      </c>
      <c r="Z482" s="1"/>
      <c r="AA482" s="1"/>
      <c r="AC482" s="1">
        <f>IF(T482=0,"",T482/S481)</f>
        <v>0.8928571428571429</v>
      </c>
      <c r="AD482" s="29">
        <v>59</v>
      </c>
      <c r="AE482" s="36">
        <f t="shared" si="268"/>
        <v>1</v>
      </c>
      <c r="AF482" s="1">
        <f t="shared" si="269"/>
        <v>0</v>
      </c>
      <c r="AG482" s="2"/>
      <c r="AH482" s="2"/>
      <c r="AI482" s="2"/>
      <c r="AJ482" s="2"/>
    </row>
    <row r="483" spans="1:36" ht="15" customHeight="1" x14ac:dyDescent="0.25">
      <c r="A483" s="46" t="s">
        <v>85</v>
      </c>
      <c r="J483" s="47"/>
      <c r="K483" s="2">
        <v>6</v>
      </c>
      <c r="L483" s="2">
        <v>5</v>
      </c>
      <c r="O483" s="2">
        <v>1</v>
      </c>
      <c r="P483" s="2">
        <v>2</v>
      </c>
      <c r="R483" s="2">
        <v>4</v>
      </c>
      <c r="S483" s="43">
        <f t="shared" ref="S483:T483" si="271">K483+M483+O483+Q483</f>
        <v>7</v>
      </c>
      <c r="T483" s="43">
        <f t="shared" si="271"/>
        <v>11</v>
      </c>
      <c r="U483" s="20"/>
      <c r="V483" s="20">
        <v>3</v>
      </c>
      <c r="W483" s="20">
        <v>1</v>
      </c>
      <c r="X483" s="20">
        <v>3</v>
      </c>
      <c r="Y483" s="138">
        <v>9</v>
      </c>
      <c r="Z483" s="1"/>
      <c r="AA483" s="1"/>
      <c r="AC483" s="1"/>
      <c r="AD483" s="29">
        <v>17</v>
      </c>
      <c r="AE483" s="36"/>
      <c r="AF483" s="1"/>
      <c r="AG483" s="2"/>
      <c r="AH483" s="2"/>
      <c r="AI483" s="2"/>
      <c r="AJ483" s="2"/>
    </row>
    <row r="484" spans="1:36" ht="15" customHeight="1" x14ac:dyDescent="0.25">
      <c r="A484" s="46" t="s">
        <v>86</v>
      </c>
      <c r="J484" s="47"/>
      <c r="N484" s="2">
        <v>5</v>
      </c>
      <c r="S484" s="43">
        <f t="shared" ref="S484:T484" si="272">K484+M484+O484+Q484</f>
        <v>0</v>
      </c>
      <c r="T484" s="43">
        <f t="shared" si="272"/>
        <v>5</v>
      </c>
      <c r="U484" s="20"/>
      <c r="V484" s="20">
        <v>5</v>
      </c>
      <c r="W484" s="20"/>
      <c r="X484" s="20"/>
      <c r="Y484" s="138">
        <f>SUM(U484:X484)</f>
        <v>5</v>
      </c>
      <c r="Z484" s="1"/>
      <c r="AA484" s="1"/>
      <c r="AC484" s="1"/>
      <c r="AD484" s="29">
        <v>5</v>
      </c>
      <c r="AE484" s="36"/>
      <c r="AF484" s="1"/>
      <c r="AG484" s="2" t="s">
        <v>91</v>
      </c>
      <c r="AH484" s="2">
        <v>63</v>
      </c>
      <c r="AI484" s="2">
        <f>Y487</f>
        <v>65</v>
      </c>
      <c r="AJ484" s="2" t="s">
        <v>19</v>
      </c>
    </row>
    <row r="485" spans="1:36" ht="15" customHeight="1" x14ac:dyDescent="0.25">
      <c r="A485" s="46" t="s">
        <v>89</v>
      </c>
      <c r="J485" s="47"/>
      <c r="O485" s="2">
        <v>1</v>
      </c>
      <c r="S485" s="43">
        <f t="shared" ref="S485:T485" si="273">K485+M485+O485+Q485</f>
        <v>1</v>
      </c>
      <c r="T485" s="43">
        <f t="shared" si="273"/>
        <v>0</v>
      </c>
      <c r="U485" s="20"/>
      <c r="V485" s="20">
        <v>5</v>
      </c>
      <c r="W485" s="20"/>
      <c r="X485" s="20"/>
      <c r="Y485" s="138"/>
      <c r="Z485" s="1"/>
      <c r="AA485" s="1"/>
      <c r="AC485" s="1"/>
      <c r="AD485" s="29">
        <v>1</v>
      </c>
      <c r="AE485" s="36"/>
      <c r="AF485" s="1"/>
      <c r="AG485" s="2" t="s">
        <v>92</v>
      </c>
      <c r="AH485" s="36">
        <f>AH484/B474</f>
        <v>0.75903614457831325</v>
      </c>
      <c r="AI485" s="36">
        <f>AH484/AI484</f>
        <v>0.96923076923076923</v>
      </c>
      <c r="AJ485" s="2" t="s">
        <v>93</v>
      </c>
    </row>
    <row r="486" spans="1:36" ht="15" customHeight="1" x14ac:dyDescent="0.25">
      <c r="A486" s="46" t="s">
        <v>95</v>
      </c>
      <c r="J486" s="47"/>
      <c r="L486" s="2">
        <v>1</v>
      </c>
      <c r="S486" s="43">
        <f t="shared" ref="S486:T486" si="274">K486+M486+O486+Q486</f>
        <v>0</v>
      </c>
      <c r="T486" s="43">
        <f t="shared" si="274"/>
        <v>1</v>
      </c>
      <c r="U486" s="20"/>
      <c r="V486" s="20">
        <v>1</v>
      </c>
      <c r="W486" s="20"/>
      <c r="X486" s="20"/>
      <c r="Y486" s="138">
        <v>2</v>
      </c>
      <c r="Z486" s="1"/>
      <c r="AA486" s="1"/>
      <c r="AC486" s="1"/>
      <c r="AD486" s="29">
        <v>1</v>
      </c>
      <c r="AE486" s="36"/>
      <c r="AF486" s="1"/>
      <c r="AG486" s="2"/>
      <c r="AH486" s="2"/>
      <c r="AI486" s="2"/>
      <c r="AJ486" s="2"/>
    </row>
    <row r="487" spans="1:36" ht="13.5" customHeight="1" x14ac:dyDescent="0.2">
      <c r="Y487" s="245">
        <f>SUM(Y480:Y486)</f>
        <v>65</v>
      </c>
      <c r="Z487" s="1">
        <f>SUM(Y480:Y482)/B474</f>
        <v>0.59036144578313254</v>
      </c>
      <c r="AA487" s="1">
        <f>Y487/B474</f>
        <v>0.7831325301204819</v>
      </c>
      <c r="AB487" s="1">
        <f>AA487-Z487</f>
        <v>0.19277108433734935</v>
      </c>
      <c r="AC487" s="1"/>
      <c r="AD487" s="36"/>
      <c r="AE487" s="36"/>
      <c r="AF487" s="1"/>
      <c r="AG487" s="2"/>
      <c r="AH487" s="2"/>
      <c r="AI487" s="2"/>
      <c r="AJ487" s="2"/>
    </row>
    <row r="488" spans="1:36" ht="13.5" customHeight="1" x14ac:dyDescent="0.3">
      <c r="A488" s="233" t="s">
        <v>96</v>
      </c>
      <c r="Z488" s="1"/>
      <c r="AA488" s="1"/>
      <c r="AC488" s="1"/>
      <c r="AG488" s="2"/>
      <c r="AH488" s="2"/>
      <c r="AI488" s="2"/>
      <c r="AJ488" s="2"/>
    </row>
    <row r="489" spans="1:36" ht="13.5" customHeight="1" x14ac:dyDescent="0.2">
      <c r="B489" s="358" t="s">
        <v>3</v>
      </c>
      <c r="C489" s="359"/>
      <c r="D489" s="359"/>
      <c r="E489" s="359"/>
      <c r="F489" s="359"/>
      <c r="G489" s="359"/>
      <c r="H489" s="359"/>
      <c r="I489" s="359"/>
      <c r="J489" s="359"/>
      <c r="K489" s="359"/>
      <c r="Z489" s="1"/>
      <c r="AA489" s="1"/>
      <c r="AC489" s="1"/>
      <c r="AG489" s="2"/>
      <c r="AH489" s="2"/>
      <c r="AI489" s="2"/>
      <c r="AJ489" s="2"/>
    </row>
    <row r="490" spans="1:36" ht="26.25" customHeight="1" x14ac:dyDescent="0.25">
      <c r="A490" s="230" t="s">
        <v>18</v>
      </c>
      <c r="B490" s="16">
        <v>1</v>
      </c>
      <c r="C490" s="16">
        <v>2</v>
      </c>
      <c r="D490" s="16">
        <v>3</v>
      </c>
      <c r="E490" s="16">
        <v>4</v>
      </c>
      <c r="F490" s="16">
        <v>5</v>
      </c>
      <c r="G490" s="16">
        <v>6</v>
      </c>
      <c r="H490" s="16">
        <v>7</v>
      </c>
      <c r="I490" s="84"/>
      <c r="J490" s="84"/>
      <c r="K490" s="85" t="s">
        <v>73</v>
      </c>
      <c r="L490" s="85" t="s">
        <v>74</v>
      </c>
      <c r="M490" s="85" t="s">
        <v>73</v>
      </c>
      <c r="N490" s="85" t="s">
        <v>74</v>
      </c>
      <c r="O490" s="85" t="s">
        <v>73</v>
      </c>
      <c r="P490" s="85" t="s">
        <v>74</v>
      </c>
      <c r="Q490" s="85" t="s">
        <v>73</v>
      </c>
      <c r="R490" s="85" t="s">
        <v>74</v>
      </c>
      <c r="S490" s="85" t="s">
        <v>73</v>
      </c>
      <c r="T490" s="85" t="s">
        <v>74</v>
      </c>
      <c r="U490" s="18">
        <v>9</v>
      </c>
      <c r="V490" s="19">
        <v>9</v>
      </c>
      <c r="W490" s="19">
        <v>9</v>
      </c>
      <c r="X490" s="19">
        <v>9</v>
      </c>
      <c r="Y490" s="138">
        <v>10</v>
      </c>
      <c r="Z490" s="10" t="s">
        <v>11</v>
      </c>
      <c r="AA490" s="10" t="s">
        <v>12</v>
      </c>
      <c r="AB490" s="11" t="s">
        <v>13</v>
      </c>
      <c r="AC490" s="10" t="s">
        <v>14</v>
      </c>
      <c r="AD490" s="12" t="s">
        <v>15</v>
      </c>
      <c r="AE490" s="12" t="s">
        <v>16</v>
      </c>
      <c r="AF490" s="13" t="s">
        <v>17</v>
      </c>
      <c r="AG490" s="2"/>
      <c r="AH490" s="2"/>
      <c r="AI490" s="2"/>
      <c r="AJ490" s="2"/>
    </row>
    <row r="491" spans="1:36" ht="13.5" customHeight="1" x14ac:dyDescent="0.2">
      <c r="A491" s="46" t="s">
        <v>57</v>
      </c>
      <c r="B491" s="35">
        <v>78</v>
      </c>
      <c r="C491" s="25"/>
      <c r="D491" s="25"/>
      <c r="E491" s="25"/>
      <c r="F491" s="25"/>
      <c r="G491" s="25"/>
      <c r="H491" s="25"/>
      <c r="I491" s="25"/>
      <c r="J491" s="25"/>
      <c r="K491" s="26"/>
      <c r="L491" s="26"/>
      <c r="U491" s="20"/>
      <c r="V491" s="20"/>
      <c r="W491" s="20"/>
      <c r="X491" s="20"/>
      <c r="Y491" s="138"/>
      <c r="Z491" s="1"/>
      <c r="AA491" s="1"/>
      <c r="AC491" s="1"/>
      <c r="AD491" s="29">
        <f>B491</f>
        <v>78</v>
      </c>
      <c r="AE491" s="24"/>
      <c r="AF491" s="1"/>
      <c r="AG491" s="2"/>
      <c r="AH491" s="2"/>
      <c r="AI491" s="2"/>
      <c r="AJ491" s="2"/>
    </row>
    <row r="492" spans="1:36" ht="13.5" customHeight="1" x14ac:dyDescent="0.2">
      <c r="A492" s="46" t="s">
        <v>58</v>
      </c>
      <c r="C492" s="2">
        <v>69</v>
      </c>
      <c r="U492" s="20"/>
      <c r="V492" s="20"/>
      <c r="W492" s="20"/>
      <c r="X492" s="20"/>
      <c r="Y492" s="138"/>
      <c r="Z492" s="1"/>
      <c r="AA492" s="1"/>
      <c r="AC492" s="1">
        <f>C492/B491</f>
        <v>0.88461538461538458</v>
      </c>
      <c r="AD492" s="29">
        <v>70</v>
      </c>
      <c r="AE492" s="36">
        <f t="shared" ref="AE492:AE497" si="275">AD492/AD491</f>
        <v>0.89743589743589747</v>
      </c>
      <c r="AF492" s="1">
        <f t="shared" ref="AF492:AF497" si="276">100%-AE492</f>
        <v>0.10256410256410253</v>
      </c>
      <c r="AG492" s="2"/>
      <c r="AH492" s="2"/>
      <c r="AI492" s="2"/>
      <c r="AJ492" s="2"/>
    </row>
    <row r="493" spans="1:36" ht="13.5" customHeight="1" x14ac:dyDescent="0.2">
      <c r="A493" s="46" t="s">
        <v>59</v>
      </c>
      <c r="D493" s="2">
        <v>67</v>
      </c>
      <c r="U493" s="20"/>
      <c r="V493" s="20"/>
      <c r="W493" s="20"/>
      <c r="X493" s="20"/>
      <c r="Y493" s="138"/>
      <c r="Z493" s="1"/>
      <c r="AA493" s="1"/>
      <c r="AC493" s="1">
        <f>D493/C492</f>
        <v>0.97101449275362317</v>
      </c>
      <c r="AD493" s="29">
        <v>68</v>
      </c>
      <c r="AE493" s="36">
        <f t="shared" si="275"/>
        <v>0.97142857142857142</v>
      </c>
      <c r="AF493" s="1">
        <f t="shared" si="276"/>
        <v>2.8571428571428581E-2</v>
      </c>
      <c r="AG493" s="2"/>
      <c r="AH493" s="2"/>
      <c r="AI493" s="2"/>
      <c r="AJ493" s="2"/>
    </row>
    <row r="494" spans="1:36" ht="13.5" customHeight="1" x14ac:dyDescent="0.2">
      <c r="A494" s="46" t="s">
        <v>70</v>
      </c>
      <c r="E494" s="2">
        <v>66</v>
      </c>
      <c r="U494" s="20"/>
      <c r="V494" s="20"/>
      <c r="W494" s="20"/>
      <c r="X494" s="20"/>
      <c r="Y494" s="138"/>
      <c r="Z494" s="1"/>
      <c r="AA494" s="1"/>
      <c r="AC494" s="1">
        <f>E494/D493</f>
        <v>0.9850746268656716</v>
      </c>
      <c r="AD494" s="29">
        <v>67</v>
      </c>
      <c r="AE494" s="36">
        <f t="shared" si="275"/>
        <v>0.98529411764705888</v>
      </c>
      <c r="AF494" s="1">
        <f t="shared" si="276"/>
        <v>1.4705882352941124E-2</v>
      </c>
      <c r="AG494" s="2"/>
      <c r="AH494" s="2"/>
      <c r="AI494" s="2"/>
      <c r="AJ494" s="2"/>
    </row>
    <row r="495" spans="1:36" ht="13.5" customHeight="1" x14ac:dyDescent="0.2">
      <c r="A495" s="46" t="s">
        <v>71</v>
      </c>
      <c r="F495" s="2">
        <v>63</v>
      </c>
      <c r="U495" s="20"/>
      <c r="V495" s="20"/>
      <c r="W495" s="20"/>
      <c r="X495" s="20"/>
      <c r="Y495" s="138"/>
      <c r="Z495" s="1"/>
      <c r="AA495" s="1"/>
      <c r="AC495" s="1">
        <f>F495/E494</f>
        <v>0.95454545454545459</v>
      </c>
      <c r="AD495" s="29">
        <v>67</v>
      </c>
      <c r="AE495" s="36">
        <f t="shared" si="275"/>
        <v>1</v>
      </c>
      <c r="AF495" s="1">
        <f t="shared" si="276"/>
        <v>0</v>
      </c>
      <c r="AG495" s="2"/>
      <c r="AH495" s="2"/>
      <c r="AI495" s="2"/>
      <c r="AJ495" s="2"/>
    </row>
    <row r="496" spans="1:36" ht="13.5" customHeight="1" x14ac:dyDescent="0.2">
      <c r="A496" s="46" t="s">
        <v>79</v>
      </c>
      <c r="G496" s="2">
        <v>63</v>
      </c>
      <c r="U496" s="20"/>
      <c r="V496" s="20"/>
      <c r="W496" s="20"/>
      <c r="X496" s="20"/>
      <c r="Y496" s="138"/>
      <c r="Z496" s="1"/>
      <c r="AA496" s="1"/>
      <c r="AC496" s="1">
        <f>G496/F495</f>
        <v>1</v>
      </c>
      <c r="AD496" s="29">
        <v>67</v>
      </c>
      <c r="AE496" s="36">
        <f t="shared" si="275"/>
        <v>1</v>
      </c>
      <c r="AF496" s="1">
        <f t="shared" si="276"/>
        <v>0</v>
      </c>
      <c r="AG496" s="2"/>
      <c r="AH496" s="2"/>
      <c r="AI496" s="2"/>
      <c r="AJ496" s="2"/>
    </row>
    <row r="497" spans="1:36" ht="13.5" customHeight="1" x14ac:dyDescent="0.2">
      <c r="A497" s="46" t="s">
        <v>82</v>
      </c>
      <c r="H497" s="2">
        <v>61</v>
      </c>
      <c r="U497" s="20"/>
      <c r="V497" s="20"/>
      <c r="W497" s="20"/>
      <c r="X497" s="20"/>
      <c r="Y497" s="138"/>
      <c r="Z497" s="1"/>
      <c r="AA497" s="1"/>
      <c r="AC497" s="1">
        <f>H497/G496</f>
        <v>0.96825396825396826</v>
      </c>
      <c r="AD497" s="29">
        <v>67</v>
      </c>
      <c r="AE497" s="36">
        <f t="shared" si="275"/>
        <v>1</v>
      </c>
      <c r="AF497" s="1">
        <f t="shared" si="276"/>
        <v>0</v>
      </c>
      <c r="AG497" s="2"/>
      <c r="AH497" s="2"/>
      <c r="AI497" s="2"/>
      <c r="AJ497" s="2"/>
    </row>
    <row r="498" spans="1:36" ht="15" customHeight="1" x14ac:dyDescent="0.25">
      <c r="A498" s="46" t="s">
        <v>83</v>
      </c>
      <c r="I498" s="47"/>
      <c r="K498" s="2">
        <v>27</v>
      </c>
      <c r="M498" s="2">
        <v>5</v>
      </c>
      <c r="O498" s="2">
        <v>11</v>
      </c>
      <c r="P498" s="2">
        <v>1</v>
      </c>
      <c r="Q498" s="2">
        <v>17</v>
      </c>
      <c r="S498" s="43">
        <f t="shared" ref="S498:T498" si="277">K498+M498+O498+Q498</f>
        <v>60</v>
      </c>
      <c r="T498" s="43">
        <f t="shared" si="277"/>
        <v>1</v>
      </c>
      <c r="U498" s="20"/>
      <c r="V498" s="20"/>
      <c r="W498" s="20">
        <v>1</v>
      </c>
      <c r="X498" s="20"/>
      <c r="Y498" s="138">
        <f t="shared" ref="Y498:Y500" si="278">SUM(U498:X498)</f>
        <v>1</v>
      </c>
      <c r="Z498" s="1"/>
      <c r="AA498" s="1"/>
      <c r="AC498" s="1">
        <f>IF(S498=0,"",S498/H497)</f>
        <v>0.98360655737704916</v>
      </c>
      <c r="AD498" s="29">
        <v>64</v>
      </c>
      <c r="AE498" s="36">
        <f t="shared" ref="AE498:AE499" si="279">IF(AD498=0,"",AD498/AD497)</f>
        <v>0.95522388059701491</v>
      </c>
      <c r="AF498" s="1">
        <f t="shared" ref="AF498:AF499" si="280">IF(AD498=0,"",100%-AE498)</f>
        <v>4.4776119402985093E-2</v>
      </c>
      <c r="AG498" s="2"/>
      <c r="AH498" s="2"/>
      <c r="AI498" s="2"/>
      <c r="AJ498" s="2"/>
    </row>
    <row r="499" spans="1:36" ht="15" customHeight="1" x14ac:dyDescent="0.25">
      <c r="A499" s="46" t="s">
        <v>85</v>
      </c>
      <c r="J499" s="47"/>
      <c r="K499" s="2">
        <v>2</v>
      </c>
      <c r="L499" s="2">
        <v>25</v>
      </c>
      <c r="M499" s="2">
        <v>1</v>
      </c>
      <c r="N499" s="2">
        <v>5</v>
      </c>
      <c r="O499" s="2">
        <v>3</v>
      </c>
      <c r="P499" s="2">
        <v>11</v>
      </c>
      <c r="R499" s="2">
        <v>17</v>
      </c>
      <c r="S499" s="43">
        <f t="shared" ref="S499:T499" si="281">K499+M499+O499+Q499</f>
        <v>6</v>
      </c>
      <c r="T499" s="43">
        <f t="shared" si="281"/>
        <v>58</v>
      </c>
      <c r="U499" s="20">
        <v>5</v>
      </c>
      <c r="V499" s="20">
        <v>24</v>
      </c>
      <c r="W499" s="20">
        <v>10</v>
      </c>
      <c r="X499" s="20">
        <v>17</v>
      </c>
      <c r="Y499" s="138">
        <f t="shared" si="278"/>
        <v>56</v>
      </c>
      <c r="Z499" s="1"/>
      <c r="AA499" s="1"/>
      <c r="AC499" s="1">
        <f>IF(T499=0,"",T499/S498)</f>
        <v>0.96666666666666667</v>
      </c>
      <c r="AD499" s="29">
        <v>64</v>
      </c>
      <c r="AE499" s="36">
        <f t="shared" si="279"/>
        <v>1</v>
      </c>
      <c r="AF499" s="1">
        <f t="shared" si="280"/>
        <v>0</v>
      </c>
      <c r="AG499" s="2"/>
      <c r="AH499" s="2"/>
      <c r="AI499" s="2"/>
      <c r="AJ499" s="2"/>
    </row>
    <row r="500" spans="1:36" ht="15" customHeight="1" x14ac:dyDescent="0.25">
      <c r="A500" s="46" t="s">
        <v>86</v>
      </c>
      <c r="J500" s="47"/>
      <c r="K500" s="2">
        <v>1</v>
      </c>
      <c r="L500" s="2">
        <v>3</v>
      </c>
      <c r="N500" s="2">
        <v>1</v>
      </c>
      <c r="O500" s="2">
        <v>2</v>
      </c>
      <c r="P500" s="2">
        <v>2</v>
      </c>
      <c r="S500" s="43">
        <f t="shared" ref="S500:T500" si="282">K500+M500+O500+Q500</f>
        <v>3</v>
      </c>
      <c r="T500" s="43">
        <f t="shared" si="282"/>
        <v>6</v>
      </c>
      <c r="U500" s="20"/>
      <c r="V500" s="20">
        <v>3</v>
      </c>
      <c r="W500" s="20">
        <v>3</v>
      </c>
      <c r="X500" s="20"/>
      <c r="Y500" s="138">
        <f t="shared" si="278"/>
        <v>6</v>
      </c>
      <c r="Z500" s="1"/>
      <c r="AA500" s="1"/>
      <c r="AC500" s="1"/>
      <c r="AD500" s="29">
        <v>8</v>
      </c>
      <c r="AE500" s="36"/>
      <c r="AF500" s="1"/>
      <c r="AG500" s="2"/>
      <c r="AH500" s="2"/>
      <c r="AI500" s="2"/>
      <c r="AJ500" s="2"/>
    </row>
    <row r="501" spans="1:36" ht="15" customHeight="1" x14ac:dyDescent="0.25">
      <c r="A501" s="46" t="s">
        <v>89</v>
      </c>
      <c r="J501" s="47"/>
      <c r="O501" s="2">
        <v>1</v>
      </c>
      <c r="P501" s="2">
        <v>1</v>
      </c>
      <c r="S501" s="43">
        <f t="shared" ref="S501:T501" si="283">K501+M501+O501+Q501</f>
        <v>1</v>
      </c>
      <c r="T501" s="43">
        <f t="shared" si="283"/>
        <v>1</v>
      </c>
      <c r="U501" s="20"/>
      <c r="V501" s="20"/>
      <c r="W501" s="20">
        <v>1</v>
      </c>
      <c r="X501" s="20"/>
      <c r="Y501" s="138">
        <v>1</v>
      </c>
      <c r="Z501" s="1"/>
      <c r="AA501" s="1"/>
      <c r="AC501" s="1"/>
      <c r="AD501" s="29">
        <v>2</v>
      </c>
      <c r="AE501" s="36"/>
      <c r="AF501" s="1"/>
      <c r="AG501" s="2" t="s">
        <v>91</v>
      </c>
      <c r="AH501" s="2">
        <v>60</v>
      </c>
      <c r="AI501" s="2">
        <f>Y505</f>
        <v>65</v>
      </c>
      <c r="AJ501" s="2" t="s">
        <v>19</v>
      </c>
    </row>
    <row r="502" spans="1:36" ht="15" customHeight="1" x14ac:dyDescent="0.25">
      <c r="A502" s="46" t="s">
        <v>95</v>
      </c>
      <c r="J502" s="47"/>
      <c r="S502" s="43">
        <f t="shared" ref="S502:T502" si="284">K502+M502+O502+Q502</f>
        <v>0</v>
      </c>
      <c r="T502" s="43">
        <f t="shared" si="284"/>
        <v>0</v>
      </c>
      <c r="U502" s="20"/>
      <c r="V502" s="20"/>
      <c r="W502" s="20"/>
      <c r="X502" s="20"/>
      <c r="Y502" s="138"/>
      <c r="Z502" s="1"/>
      <c r="AA502" s="1"/>
      <c r="AC502" s="1"/>
      <c r="AD502" s="29">
        <v>1</v>
      </c>
      <c r="AE502" s="36"/>
      <c r="AF502" s="1"/>
      <c r="AG502" s="2" t="s">
        <v>92</v>
      </c>
      <c r="AH502" s="36">
        <f>AH501/B491</f>
        <v>0.76923076923076927</v>
      </c>
      <c r="AI502" s="36">
        <f>AH501/AI501</f>
        <v>0.92307692307692313</v>
      </c>
      <c r="AJ502" s="2" t="s">
        <v>93</v>
      </c>
    </row>
    <row r="503" spans="1:36" ht="15" customHeight="1" x14ac:dyDescent="0.25">
      <c r="A503" s="46" t="s">
        <v>97</v>
      </c>
      <c r="J503" s="47"/>
      <c r="K503" s="2">
        <v>1</v>
      </c>
      <c r="S503" s="43">
        <f t="shared" ref="S503:T503" si="285">K503+M503+O503+Q503</f>
        <v>1</v>
      </c>
      <c r="T503" s="43">
        <f t="shared" si="285"/>
        <v>0</v>
      </c>
      <c r="U503" s="20"/>
      <c r="V503" s="20"/>
      <c r="W503" s="20"/>
      <c r="X503" s="20"/>
      <c r="Y503" s="138"/>
      <c r="Z503" s="1"/>
      <c r="AA503" s="1"/>
      <c r="AC503" s="1"/>
      <c r="AD503" s="29">
        <v>1</v>
      </c>
      <c r="AE503" s="36"/>
      <c r="AF503" s="1"/>
      <c r="AG503" s="2"/>
      <c r="AH503" s="2"/>
      <c r="AI503" s="2"/>
      <c r="AJ503" s="2"/>
    </row>
    <row r="504" spans="1:36" ht="15" customHeight="1" x14ac:dyDescent="0.25">
      <c r="A504" s="46" t="s">
        <v>98</v>
      </c>
      <c r="J504" s="47"/>
      <c r="L504" s="2">
        <v>1</v>
      </c>
      <c r="S504" s="43">
        <f t="shared" ref="S504:T504" si="286">K504+M504+O504+Q504</f>
        <v>0</v>
      </c>
      <c r="T504" s="43">
        <f t="shared" si="286"/>
        <v>1</v>
      </c>
      <c r="U504" s="20"/>
      <c r="V504" s="20">
        <v>1</v>
      </c>
      <c r="W504" s="20"/>
      <c r="X504" s="20"/>
      <c r="Y504" s="138">
        <v>1</v>
      </c>
      <c r="Z504" s="1"/>
      <c r="AA504" s="1"/>
      <c r="AC504" s="1"/>
      <c r="AD504" s="29">
        <v>1</v>
      </c>
      <c r="AE504" s="36"/>
      <c r="AF504" s="1"/>
      <c r="AG504" s="2"/>
      <c r="AH504" s="2"/>
      <c r="AI504" s="2"/>
      <c r="AJ504" s="2"/>
    </row>
    <row r="505" spans="1:36" ht="13.5" customHeight="1" x14ac:dyDescent="0.2">
      <c r="Y505" s="245">
        <f>SUM(Y498:Y504)</f>
        <v>65</v>
      </c>
      <c r="Z505" s="1">
        <f>SUM(Y498:Y499)/B491</f>
        <v>0.73076923076923073</v>
      </c>
      <c r="AA505" s="1">
        <f>Y505/B491</f>
        <v>0.83333333333333337</v>
      </c>
      <c r="AB505" s="1">
        <f>AA505-Z505</f>
        <v>0.10256410256410264</v>
      </c>
      <c r="AC505" s="1"/>
      <c r="AG505" s="2"/>
      <c r="AH505" s="2"/>
      <c r="AI505" s="2"/>
      <c r="AJ505" s="2"/>
    </row>
    <row r="506" spans="1:36" ht="13.5" customHeight="1" x14ac:dyDescent="0.3">
      <c r="A506" s="233" t="s">
        <v>99</v>
      </c>
      <c r="Z506" s="1"/>
      <c r="AA506" s="1"/>
      <c r="AC506" s="1"/>
      <c r="AG506" s="2"/>
      <c r="AH506" s="2"/>
      <c r="AI506" s="2"/>
      <c r="AJ506" s="2"/>
    </row>
    <row r="507" spans="1:36" ht="13.5" customHeight="1" x14ac:dyDescent="0.2">
      <c r="B507" s="358" t="s">
        <v>3</v>
      </c>
      <c r="C507" s="359"/>
      <c r="D507" s="359"/>
      <c r="E507" s="359"/>
      <c r="F507" s="359"/>
      <c r="G507" s="359"/>
      <c r="H507" s="359"/>
      <c r="I507" s="359"/>
      <c r="J507" s="359"/>
      <c r="K507" s="359"/>
      <c r="Z507" s="1"/>
      <c r="AA507" s="1"/>
      <c r="AC507" s="1"/>
      <c r="AG507" s="2"/>
      <c r="AH507" s="2"/>
      <c r="AI507" s="2"/>
      <c r="AJ507" s="2"/>
    </row>
    <row r="508" spans="1:36" ht="26.25" customHeight="1" x14ac:dyDescent="0.25">
      <c r="A508" s="230" t="s">
        <v>18</v>
      </c>
      <c r="B508" s="16">
        <v>1</v>
      </c>
      <c r="C508" s="16">
        <v>2</v>
      </c>
      <c r="D508" s="16">
        <v>3</v>
      </c>
      <c r="E508" s="16">
        <v>4</v>
      </c>
      <c r="F508" s="16">
        <v>5</v>
      </c>
      <c r="G508" s="16">
        <v>6</v>
      </c>
      <c r="H508" s="16">
        <v>7</v>
      </c>
      <c r="I508" s="84"/>
      <c r="J508" s="84"/>
      <c r="K508" s="85" t="s">
        <v>73</v>
      </c>
      <c r="L508" s="85" t="s">
        <v>74</v>
      </c>
      <c r="M508" s="85" t="s">
        <v>73</v>
      </c>
      <c r="N508" s="85" t="s">
        <v>74</v>
      </c>
      <c r="O508" s="85" t="s">
        <v>73</v>
      </c>
      <c r="P508" s="85" t="s">
        <v>74</v>
      </c>
      <c r="Q508" s="85" t="s">
        <v>73</v>
      </c>
      <c r="R508" s="85" t="s">
        <v>74</v>
      </c>
      <c r="S508" s="85" t="s">
        <v>73</v>
      </c>
      <c r="T508" s="85" t="s">
        <v>74</v>
      </c>
      <c r="U508" s="18">
        <v>9</v>
      </c>
      <c r="V508" s="19">
        <v>9</v>
      </c>
      <c r="W508" s="19">
        <v>9</v>
      </c>
      <c r="X508" s="19">
        <v>9</v>
      </c>
      <c r="Y508" s="138">
        <v>10</v>
      </c>
      <c r="Z508" s="10" t="s">
        <v>11</v>
      </c>
      <c r="AA508" s="10" t="s">
        <v>12</v>
      </c>
      <c r="AB508" s="11" t="s">
        <v>13</v>
      </c>
      <c r="AC508" s="10" t="s">
        <v>14</v>
      </c>
      <c r="AD508" s="12" t="s">
        <v>15</v>
      </c>
      <c r="AE508" s="12" t="s">
        <v>16</v>
      </c>
      <c r="AF508" s="13" t="s">
        <v>17</v>
      </c>
      <c r="AG508" s="2"/>
      <c r="AH508" s="2"/>
      <c r="AI508" s="2"/>
      <c r="AJ508" s="2"/>
    </row>
    <row r="509" spans="1:36" ht="13.5" customHeight="1" x14ac:dyDescent="0.2">
      <c r="A509" s="46" t="s">
        <v>58</v>
      </c>
      <c r="B509" s="35">
        <v>80</v>
      </c>
      <c r="C509" s="25"/>
      <c r="D509" s="25"/>
      <c r="E509" s="25"/>
      <c r="F509" s="25"/>
      <c r="G509" s="25"/>
      <c r="H509" s="25"/>
      <c r="I509" s="25"/>
      <c r="J509" s="25"/>
      <c r="K509" s="26"/>
      <c r="L509" s="26"/>
      <c r="U509" s="20"/>
      <c r="V509" s="20"/>
      <c r="W509" s="20"/>
      <c r="X509" s="20"/>
      <c r="Y509" s="138"/>
      <c r="Z509" s="1"/>
      <c r="AA509" s="1"/>
      <c r="AC509" s="1"/>
      <c r="AD509" s="29">
        <f>B509</f>
        <v>80</v>
      </c>
      <c r="AE509" s="24"/>
      <c r="AF509" s="1"/>
      <c r="AG509" s="2"/>
      <c r="AH509" s="2"/>
      <c r="AI509" s="2"/>
      <c r="AJ509" s="2"/>
    </row>
    <row r="510" spans="1:36" ht="13.5" customHeight="1" x14ac:dyDescent="0.2">
      <c r="A510" s="46" t="s">
        <v>59</v>
      </c>
      <c r="C510" s="2">
        <v>71</v>
      </c>
      <c r="U510" s="20"/>
      <c r="V510" s="20"/>
      <c r="W510" s="20"/>
      <c r="X510" s="20"/>
      <c r="Y510" s="138"/>
      <c r="Z510" s="1"/>
      <c r="AA510" s="1"/>
      <c r="AC510" s="1">
        <f>C510/B509</f>
        <v>0.88749999999999996</v>
      </c>
      <c r="AD510" s="29">
        <v>72</v>
      </c>
      <c r="AE510" s="36">
        <f t="shared" ref="AE510:AE515" si="287">AD510/AD509</f>
        <v>0.9</v>
      </c>
      <c r="AF510" s="1">
        <f t="shared" ref="AF510:AF515" si="288">100%-AE510</f>
        <v>9.9999999999999978E-2</v>
      </c>
      <c r="AG510" s="2"/>
      <c r="AH510" s="2"/>
      <c r="AI510" s="2"/>
      <c r="AJ510" s="2"/>
    </row>
    <row r="511" spans="1:36" ht="13.5" customHeight="1" x14ac:dyDescent="0.2">
      <c r="A511" s="46" t="s">
        <v>70</v>
      </c>
      <c r="D511" s="2">
        <v>69</v>
      </c>
      <c r="U511" s="20"/>
      <c r="V511" s="20"/>
      <c r="W511" s="20"/>
      <c r="X511" s="20"/>
      <c r="Y511" s="138"/>
      <c r="Z511" s="1"/>
      <c r="AA511" s="1"/>
      <c r="AC511" s="1">
        <f>D511/C510</f>
        <v>0.971830985915493</v>
      </c>
      <c r="AD511" s="29">
        <v>71</v>
      </c>
      <c r="AE511" s="36">
        <f t="shared" si="287"/>
        <v>0.98611111111111116</v>
      </c>
      <c r="AF511" s="1">
        <f t="shared" si="288"/>
        <v>1.388888888888884E-2</v>
      </c>
      <c r="AG511" s="2"/>
      <c r="AH511" s="2"/>
      <c r="AI511" s="2"/>
      <c r="AJ511" s="2"/>
    </row>
    <row r="512" spans="1:36" ht="13.5" customHeight="1" x14ac:dyDescent="0.2">
      <c r="A512" s="235">
        <v>1002</v>
      </c>
      <c r="E512" s="2">
        <v>66</v>
      </c>
      <c r="U512" s="20"/>
      <c r="V512" s="20"/>
      <c r="W512" s="20"/>
      <c r="X512" s="20"/>
      <c r="Y512" s="138"/>
      <c r="Z512" s="1"/>
      <c r="AA512" s="1"/>
      <c r="AC512" s="1">
        <f>E512/D511</f>
        <v>0.95652173913043481</v>
      </c>
      <c r="AD512" s="29">
        <v>71</v>
      </c>
      <c r="AE512" s="36">
        <f t="shared" si="287"/>
        <v>1</v>
      </c>
      <c r="AF512" s="1">
        <f t="shared" si="288"/>
        <v>0</v>
      </c>
      <c r="AG512" s="2"/>
      <c r="AH512" s="2"/>
      <c r="AI512" s="2"/>
      <c r="AJ512" s="2"/>
    </row>
    <row r="513" spans="1:36" ht="13.5" customHeight="1" x14ac:dyDescent="0.2">
      <c r="A513" s="235">
        <v>1101</v>
      </c>
      <c r="F513" s="2">
        <v>63</v>
      </c>
      <c r="U513" s="20"/>
      <c r="V513" s="20"/>
      <c r="W513" s="20"/>
      <c r="X513" s="20"/>
      <c r="Y513" s="138"/>
      <c r="Z513" s="1"/>
      <c r="AA513" s="1"/>
      <c r="AC513" s="1">
        <f>F513/E512</f>
        <v>0.95454545454545459</v>
      </c>
      <c r="AD513" s="29">
        <v>71</v>
      </c>
      <c r="AE513" s="36">
        <f t="shared" si="287"/>
        <v>1</v>
      </c>
      <c r="AF513" s="1">
        <f t="shared" si="288"/>
        <v>0</v>
      </c>
      <c r="AG513" s="2"/>
      <c r="AH513" s="2"/>
      <c r="AI513" s="2"/>
      <c r="AJ513" s="2"/>
    </row>
    <row r="514" spans="1:36" ht="13.5" customHeight="1" x14ac:dyDescent="0.2">
      <c r="A514" s="46" t="s">
        <v>82</v>
      </c>
      <c r="G514" s="2">
        <v>64</v>
      </c>
      <c r="U514" s="20"/>
      <c r="V514" s="20"/>
      <c r="W514" s="20"/>
      <c r="X514" s="20"/>
      <c r="Y514" s="138"/>
      <c r="Z514" s="1"/>
      <c r="AA514" s="1"/>
      <c r="AC514" s="1">
        <f>G514/F513</f>
        <v>1.0158730158730158</v>
      </c>
      <c r="AD514" s="29">
        <v>69</v>
      </c>
      <c r="AE514" s="36">
        <f t="shared" si="287"/>
        <v>0.971830985915493</v>
      </c>
      <c r="AF514" s="1">
        <f t="shared" si="288"/>
        <v>2.8169014084507005E-2</v>
      </c>
      <c r="AG514" s="2"/>
      <c r="AH514" s="2"/>
      <c r="AI514" s="2"/>
      <c r="AJ514" s="2"/>
    </row>
    <row r="515" spans="1:36" ht="13.5" customHeight="1" x14ac:dyDescent="0.2">
      <c r="A515" s="46" t="s">
        <v>83</v>
      </c>
      <c r="H515" s="2">
        <v>64</v>
      </c>
      <c r="U515" s="20"/>
      <c r="V515" s="20"/>
      <c r="W515" s="20"/>
      <c r="X515" s="20"/>
      <c r="Y515" s="138"/>
      <c r="Z515" s="1"/>
      <c r="AA515" s="1"/>
      <c r="AC515" s="1">
        <f>H515/G514</f>
        <v>1</v>
      </c>
      <c r="AD515" s="29">
        <v>68</v>
      </c>
      <c r="AE515" s="36">
        <f t="shared" si="287"/>
        <v>0.98550724637681164</v>
      </c>
      <c r="AF515" s="1">
        <f t="shared" si="288"/>
        <v>1.4492753623188359E-2</v>
      </c>
      <c r="AG515" s="2"/>
      <c r="AH515" s="2"/>
      <c r="AI515" s="2"/>
      <c r="AJ515" s="2"/>
    </row>
    <row r="516" spans="1:36" ht="15" customHeight="1" x14ac:dyDescent="0.25">
      <c r="A516" s="46" t="s">
        <v>85</v>
      </c>
      <c r="I516" s="47"/>
      <c r="K516" s="2">
        <v>21</v>
      </c>
      <c r="M516" s="2">
        <v>6</v>
      </c>
      <c r="O516" s="2">
        <v>3</v>
      </c>
      <c r="Q516" s="2">
        <v>27</v>
      </c>
      <c r="R516" s="2">
        <v>1</v>
      </c>
      <c r="S516" s="43">
        <f t="shared" ref="S516:T516" si="289">K516+M516+O516+Q516</f>
        <v>57</v>
      </c>
      <c r="T516" s="43">
        <f t="shared" si="289"/>
        <v>1</v>
      </c>
      <c r="U516" s="20"/>
      <c r="V516" s="20"/>
      <c r="W516" s="20"/>
      <c r="X516" s="20">
        <v>1</v>
      </c>
      <c r="Y516" s="138">
        <f t="shared" ref="Y516:Y518" si="290">SUM(U516:X516)</f>
        <v>1</v>
      </c>
      <c r="Z516" s="1"/>
      <c r="AA516" s="1"/>
      <c r="AC516" s="1">
        <f>IF(S516=0,"",S516/H515)</f>
        <v>0.890625</v>
      </c>
      <c r="AD516" s="29">
        <v>62</v>
      </c>
      <c r="AE516" s="36">
        <f t="shared" ref="AE516:AE517" si="291">IF(AD516=0,"",AD516/AD515)</f>
        <v>0.91176470588235292</v>
      </c>
      <c r="AF516" s="1">
        <f t="shared" ref="AF516:AF517" si="292">IF(AD516=0,"",100%-AE516)</f>
        <v>8.8235294117647078E-2</v>
      </c>
      <c r="AG516" s="2"/>
      <c r="AH516" s="2"/>
      <c r="AI516" s="2"/>
      <c r="AJ516" s="2"/>
    </row>
    <row r="517" spans="1:36" ht="15" customHeight="1" x14ac:dyDescent="0.25">
      <c r="A517" s="46" t="s">
        <v>86</v>
      </c>
      <c r="J517" s="47"/>
      <c r="K517" s="2">
        <v>4</v>
      </c>
      <c r="L517" s="2">
        <v>20</v>
      </c>
      <c r="N517" s="2">
        <v>6</v>
      </c>
      <c r="O517" s="2">
        <v>1</v>
      </c>
      <c r="P517" s="2">
        <v>3</v>
      </c>
      <c r="Q517" s="2">
        <v>1</v>
      </c>
      <c r="R517" s="2">
        <v>27</v>
      </c>
      <c r="S517" s="43">
        <f t="shared" ref="S517:T517" si="293">K517+M517+O517+Q517</f>
        <v>6</v>
      </c>
      <c r="T517" s="43">
        <f t="shared" si="293"/>
        <v>56</v>
      </c>
      <c r="U517" s="20">
        <v>6</v>
      </c>
      <c r="V517" s="20">
        <v>18</v>
      </c>
      <c r="W517" s="20">
        <v>3</v>
      </c>
      <c r="X517" s="20">
        <v>27</v>
      </c>
      <c r="Y517" s="138">
        <f t="shared" si="290"/>
        <v>54</v>
      </c>
      <c r="Z517" s="1"/>
      <c r="AA517" s="1"/>
      <c r="AC517" s="1">
        <f>IF(T517=0,"",T517/S516)</f>
        <v>0.98245614035087714</v>
      </c>
      <c r="AD517" s="29">
        <v>62</v>
      </c>
      <c r="AE517" s="36">
        <f t="shared" si="291"/>
        <v>1</v>
      </c>
      <c r="AF517" s="1">
        <f t="shared" si="292"/>
        <v>0</v>
      </c>
      <c r="AG517" s="2"/>
      <c r="AH517" s="2"/>
      <c r="AI517" s="2"/>
      <c r="AJ517" s="2"/>
    </row>
    <row r="518" spans="1:36" ht="15" customHeight="1" x14ac:dyDescent="0.25">
      <c r="A518" s="46" t="s">
        <v>89</v>
      </c>
      <c r="J518" s="47"/>
      <c r="K518" s="2">
        <v>2</v>
      </c>
      <c r="L518" s="2">
        <v>3</v>
      </c>
      <c r="M518" s="2">
        <v>2</v>
      </c>
      <c r="P518" s="2">
        <v>1</v>
      </c>
      <c r="Q518" s="2">
        <v>1</v>
      </c>
      <c r="R518" s="2">
        <v>1</v>
      </c>
      <c r="S518" s="43">
        <f t="shared" ref="S518:T518" si="294">K518+M518+O518+Q518</f>
        <v>5</v>
      </c>
      <c r="T518" s="43">
        <f t="shared" si="294"/>
        <v>5</v>
      </c>
      <c r="U518" s="20"/>
      <c r="V518" s="20">
        <v>4</v>
      </c>
      <c r="W518" s="20">
        <v>1</v>
      </c>
      <c r="X518" s="20">
        <v>1</v>
      </c>
      <c r="Y518" s="138">
        <f t="shared" si="290"/>
        <v>6</v>
      </c>
      <c r="Z518" s="1"/>
      <c r="AA518" s="1"/>
      <c r="AC518" s="1"/>
      <c r="AD518" s="29">
        <v>10</v>
      </c>
      <c r="AE518" s="36"/>
      <c r="AF518" s="1"/>
      <c r="AG518" s="2"/>
      <c r="AH518" s="2"/>
      <c r="AI518" s="2"/>
      <c r="AJ518" s="2"/>
    </row>
    <row r="519" spans="1:36" ht="15" customHeight="1" x14ac:dyDescent="0.25">
      <c r="A519" s="46" t="s">
        <v>95</v>
      </c>
      <c r="J519" s="47"/>
      <c r="L519" s="2">
        <v>1</v>
      </c>
      <c r="N519" s="2">
        <v>2</v>
      </c>
      <c r="R519" s="2">
        <v>1</v>
      </c>
      <c r="S519" s="43">
        <f t="shared" ref="S519:T519" si="295">K519+M519+O519+Q519</f>
        <v>0</v>
      </c>
      <c r="T519" s="43">
        <f t="shared" si="295"/>
        <v>4</v>
      </c>
      <c r="U519" s="20">
        <v>1</v>
      </c>
      <c r="V519" s="20">
        <v>1</v>
      </c>
      <c r="W519" s="20"/>
      <c r="X519" s="20">
        <v>1</v>
      </c>
      <c r="Y519" s="138">
        <v>6</v>
      </c>
      <c r="Z519" s="1"/>
      <c r="AA519" s="1"/>
      <c r="AC519" s="1"/>
      <c r="AD519" s="29">
        <v>4</v>
      </c>
      <c r="AE519" s="36"/>
      <c r="AF519" s="1"/>
      <c r="AG519" s="2" t="s">
        <v>91</v>
      </c>
      <c r="AH519" s="2">
        <v>63</v>
      </c>
      <c r="AI519" s="2">
        <f>SUM(Y516:Y519)</f>
        <v>67</v>
      </c>
      <c r="AJ519" s="2" t="s">
        <v>19</v>
      </c>
    </row>
    <row r="520" spans="1:36" ht="15" customHeight="1" x14ac:dyDescent="0.25">
      <c r="A520" s="46" t="s">
        <v>97</v>
      </c>
      <c r="J520" s="47"/>
      <c r="N520" s="2">
        <v>1</v>
      </c>
      <c r="S520" s="43">
        <f t="shared" ref="S520:T520" si="296">K520+M520+O520+Q520</f>
        <v>0</v>
      </c>
      <c r="T520" s="43">
        <f t="shared" si="296"/>
        <v>1</v>
      </c>
      <c r="U520" s="20"/>
      <c r="V520" s="20"/>
      <c r="W520" s="20"/>
      <c r="X520" s="20"/>
      <c r="Y520" s="138"/>
      <c r="Z520" s="1"/>
      <c r="AA520" s="1"/>
      <c r="AC520" s="1"/>
      <c r="AD520" s="29">
        <v>1</v>
      </c>
      <c r="AE520" s="36"/>
      <c r="AF520" s="1"/>
      <c r="AG520" s="2" t="s">
        <v>92</v>
      </c>
      <c r="AH520" s="36">
        <f>AH519/B509</f>
        <v>0.78749999999999998</v>
      </c>
      <c r="AI520" s="36">
        <f>AH519/AI519</f>
        <v>0.94029850746268662</v>
      </c>
      <c r="AJ520" s="2" t="s">
        <v>93</v>
      </c>
    </row>
    <row r="521" spans="1:36" ht="15" customHeight="1" x14ac:dyDescent="0.25">
      <c r="A521" s="46" t="s">
        <v>98</v>
      </c>
      <c r="J521" s="47"/>
      <c r="M521" s="2">
        <v>1</v>
      </c>
      <c r="S521" s="43">
        <f t="shared" ref="S521:T521" si="297">K521+M521+O521+Q521</f>
        <v>1</v>
      </c>
      <c r="T521" s="43">
        <f t="shared" si="297"/>
        <v>0</v>
      </c>
      <c r="U521" s="20"/>
      <c r="V521" s="20"/>
      <c r="W521" s="20"/>
      <c r="X521" s="20"/>
      <c r="Y521" s="138"/>
      <c r="Z521" s="1"/>
      <c r="AA521" s="1"/>
      <c r="AC521" s="1"/>
      <c r="AD521" s="29">
        <v>1</v>
      </c>
      <c r="AE521" s="36"/>
      <c r="AF521" s="1"/>
      <c r="AG521" s="2"/>
      <c r="AH521" s="2"/>
      <c r="AI521" s="2"/>
      <c r="AJ521" s="2"/>
    </row>
    <row r="522" spans="1:36" ht="13.5" customHeight="1" x14ac:dyDescent="0.2">
      <c r="Y522" s="245">
        <f>SUM(Y516:Y519)</f>
        <v>67</v>
      </c>
      <c r="Z522" s="1">
        <f>SUM(Y516:Y517)/B509</f>
        <v>0.6875</v>
      </c>
      <c r="AA522" s="1">
        <f>Y522/B509</f>
        <v>0.83750000000000002</v>
      </c>
      <c r="AB522" s="1">
        <f>AA522-Z522</f>
        <v>0.15000000000000002</v>
      </c>
      <c r="AC522" s="1"/>
      <c r="AG522" s="2"/>
      <c r="AH522" s="2"/>
      <c r="AI522" s="2"/>
      <c r="AJ522" s="2"/>
    </row>
    <row r="523" spans="1:36" ht="13.5" customHeight="1" x14ac:dyDescent="0.3">
      <c r="A523" s="233" t="s">
        <v>100</v>
      </c>
      <c r="Z523" s="1"/>
      <c r="AA523" s="1"/>
      <c r="AC523" s="1"/>
      <c r="AG523" s="2"/>
      <c r="AH523" s="2"/>
      <c r="AI523" s="2"/>
      <c r="AJ523" s="2"/>
    </row>
    <row r="524" spans="1:36" ht="13.5" customHeight="1" x14ac:dyDescent="0.2">
      <c r="B524" s="358" t="s">
        <v>3</v>
      </c>
      <c r="C524" s="359"/>
      <c r="D524" s="359"/>
      <c r="E524" s="359"/>
      <c r="F524" s="359"/>
      <c r="G524" s="359"/>
      <c r="H524" s="359"/>
      <c r="I524" s="359"/>
      <c r="J524" s="359"/>
      <c r="K524" s="359"/>
      <c r="Z524" s="1"/>
      <c r="AA524" s="1"/>
      <c r="AC524" s="1"/>
      <c r="AG524" s="2"/>
      <c r="AH524" s="2"/>
      <c r="AI524" s="2"/>
      <c r="AJ524" s="2"/>
    </row>
    <row r="525" spans="1:36" ht="26.25" customHeight="1" x14ac:dyDescent="0.25">
      <c r="A525" s="230" t="s">
        <v>18</v>
      </c>
      <c r="B525" s="16">
        <v>1</v>
      </c>
      <c r="C525" s="16">
        <v>2</v>
      </c>
      <c r="D525" s="16">
        <v>3</v>
      </c>
      <c r="E525" s="16">
        <v>4</v>
      </c>
      <c r="F525" s="16">
        <v>5</v>
      </c>
      <c r="G525" s="16">
        <v>6</v>
      </c>
      <c r="H525" s="16">
        <v>7</v>
      </c>
      <c r="I525" s="84"/>
      <c r="J525" s="84"/>
      <c r="K525" s="85" t="s">
        <v>73</v>
      </c>
      <c r="L525" s="85" t="s">
        <v>74</v>
      </c>
      <c r="M525" s="85" t="s">
        <v>73</v>
      </c>
      <c r="N525" s="85" t="s">
        <v>74</v>
      </c>
      <c r="O525" s="85" t="s">
        <v>73</v>
      </c>
      <c r="P525" s="85" t="s">
        <v>74</v>
      </c>
      <c r="Q525" s="85" t="s">
        <v>73</v>
      </c>
      <c r="R525" s="85" t="s">
        <v>74</v>
      </c>
      <c r="S525" s="85" t="s">
        <v>73</v>
      </c>
      <c r="T525" s="85" t="s">
        <v>74</v>
      </c>
      <c r="U525" s="18">
        <v>9</v>
      </c>
      <c r="V525" s="19">
        <v>9</v>
      </c>
      <c r="W525" s="19">
        <v>9</v>
      </c>
      <c r="X525" s="19">
        <v>9</v>
      </c>
      <c r="Y525" s="138">
        <v>10</v>
      </c>
      <c r="Z525" s="10" t="s">
        <v>11</v>
      </c>
      <c r="AA525" s="10" t="s">
        <v>12</v>
      </c>
      <c r="AB525" s="11" t="s">
        <v>13</v>
      </c>
      <c r="AC525" s="10" t="s">
        <v>14</v>
      </c>
      <c r="AD525" s="12" t="s">
        <v>15</v>
      </c>
      <c r="AE525" s="12" t="s">
        <v>16</v>
      </c>
      <c r="AF525" s="13" t="s">
        <v>17</v>
      </c>
      <c r="AG525" s="2"/>
      <c r="AH525" s="2"/>
      <c r="AI525" s="2"/>
      <c r="AJ525" s="2"/>
    </row>
    <row r="526" spans="1:36" ht="13.5" customHeight="1" x14ac:dyDescent="0.2">
      <c r="A526" s="46" t="s">
        <v>59</v>
      </c>
      <c r="B526" s="35">
        <v>74</v>
      </c>
      <c r="C526" s="25"/>
      <c r="D526" s="25"/>
      <c r="E526" s="25"/>
      <c r="F526" s="25"/>
      <c r="G526" s="25"/>
      <c r="H526" s="25"/>
      <c r="I526" s="25"/>
      <c r="J526" s="25"/>
      <c r="K526" s="26"/>
      <c r="L526" s="26"/>
      <c r="U526" s="20"/>
      <c r="V526" s="20"/>
      <c r="W526" s="20"/>
      <c r="X526" s="20"/>
      <c r="Y526" s="138"/>
      <c r="Z526" s="1"/>
      <c r="AA526" s="1"/>
      <c r="AC526" s="1"/>
      <c r="AD526" s="29">
        <f>B526</f>
        <v>74</v>
      </c>
      <c r="AE526" s="24"/>
      <c r="AF526" s="1"/>
      <c r="AG526" s="2"/>
      <c r="AH526" s="2"/>
      <c r="AI526" s="2"/>
      <c r="AJ526" s="2"/>
    </row>
    <row r="527" spans="1:36" ht="13.5" customHeight="1" x14ac:dyDescent="0.2">
      <c r="A527" s="46" t="s">
        <v>70</v>
      </c>
      <c r="C527" s="2">
        <v>71</v>
      </c>
      <c r="U527" s="20"/>
      <c r="V527" s="20"/>
      <c r="W527" s="20"/>
      <c r="X527" s="20"/>
      <c r="Y527" s="138"/>
      <c r="Z527" s="1"/>
      <c r="AA527" s="1"/>
      <c r="AC527" s="1">
        <f>C527/B526</f>
        <v>0.95945945945945943</v>
      </c>
      <c r="AD527" s="29">
        <v>74</v>
      </c>
      <c r="AE527" s="36">
        <f t="shared" ref="AE527:AE532" si="298">AD527/AD526</f>
        <v>1</v>
      </c>
      <c r="AF527" s="1">
        <f t="shared" ref="AF527:AF532" si="299">100%-AE527</f>
        <v>0</v>
      </c>
      <c r="AG527" s="2"/>
      <c r="AH527" s="2"/>
      <c r="AI527" s="2"/>
      <c r="AJ527" s="2"/>
    </row>
    <row r="528" spans="1:36" ht="13.5" customHeight="1" x14ac:dyDescent="0.2">
      <c r="A528" s="235">
        <v>1002</v>
      </c>
      <c r="D528" s="2">
        <v>73</v>
      </c>
      <c r="U528" s="20"/>
      <c r="V528" s="20"/>
      <c r="W528" s="20"/>
      <c r="X528" s="20"/>
      <c r="Y528" s="138"/>
      <c r="Z528" s="1"/>
      <c r="AA528" s="1"/>
      <c r="AC528" s="1">
        <f>D528/C527</f>
        <v>1.028169014084507</v>
      </c>
      <c r="AD528" s="29">
        <v>74</v>
      </c>
      <c r="AE528" s="36">
        <f t="shared" si="298"/>
        <v>1</v>
      </c>
      <c r="AF528" s="1">
        <f t="shared" si="299"/>
        <v>0</v>
      </c>
      <c r="AG528" s="2"/>
      <c r="AH528" s="2"/>
      <c r="AI528" s="2"/>
      <c r="AJ528" s="2"/>
    </row>
    <row r="529" spans="1:36" ht="13.5" customHeight="1" x14ac:dyDescent="0.2">
      <c r="A529" s="235">
        <v>1101</v>
      </c>
      <c r="E529" s="2">
        <v>63</v>
      </c>
      <c r="U529" s="20"/>
      <c r="V529" s="20"/>
      <c r="W529" s="20"/>
      <c r="X529" s="20"/>
      <c r="Y529" s="138"/>
      <c r="Z529" s="1"/>
      <c r="AA529" s="1"/>
      <c r="AC529" s="1">
        <f>E529/D528</f>
        <v>0.86301369863013699</v>
      </c>
      <c r="AD529" s="29">
        <v>70</v>
      </c>
      <c r="AE529" s="36">
        <f t="shared" si="298"/>
        <v>0.94594594594594594</v>
      </c>
      <c r="AF529" s="1">
        <f t="shared" si="299"/>
        <v>5.4054054054054057E-2</v>
      </c>
      <c r="AG529" s="2"/>
      <c r="AH529" s="2"/>
      <c r="AI529" s="2"/>
      <c r="AJ529" s="2"/>
    </row>
    <row r="530" spans="1:36" ht="13.5" customHeight="1" x14ac:dyDescent="0.2">
      <c r="A530" s="46" t="s">
        <v>82</v>
      </c>
      <c r="F530" s="2">
        <v>62</v>
      </c>
      <c r="U530" s="20"/>
      <c r="V530" s="20"/>
      <c r="W530" s="20"/>
      <c r="X530" s="20"/>
      <c r="Y530" s="138"/>
      <c r="Z530" s="1"/>
      <c r="AA530" s="1"/>
      <c r="AC530" s="1">
        <f>F530/E529</f>
        <v>0.98412698412698407</v>
      </c>
      <c r="AD530" s="29">
        <v>69</v>
      </c>
      <c r="AE530" s="36">
        <f t="shared" si="298"/>
        <v>0.98571428571428577</v>
      </c>
      <c r="AF530" s="1">
        <f t="shared" si="299"/>
        <v>1.4285714285714235E-2</v>
      </c>
      <c r="AG530" s="2"/>
      <c r="AH530" s="2"/>
      <c r="AI530" s="2"/>
      <c r="AJ530" s="2"/>
    </row>
    <row r="531" spans="1:36" ht="13.5" customHeight="1" x14ac:dyDescent="0.2">
      <c r="A531" s="46" t="s">
        <v>83</v>
      </c>
      <c r="G531" s="2">
        <v>60</v>
      </c>
      <c r="U531" s="20"/>
      <c r="V531" s="20"/>
      <c r="W531" s="20"/>
      <c r="X531" s="20"/>
      <c r="Y531" s="138"/>
      <c r="Z531" s="1"/>
      <c r="AA531" s="1"/>
      <c r="AC531" s="1">
        <f>G531/F530</f>
        <v>0.967741935483871</v>
      </c>
      <c r="AD531" s="29">
        <v>68</v>
      </c>
      <c r="AE531" s="36">
        <f t="shared" si="298"/>
        <v>0.98550724637681164</v>
      </c>
      <c r="AF531" s="1">
        <f t="shared" si="299"/>
        <v>1.4492753623188359E-2</v>
      </c>
      <c r="AG531" s="2"/>
      <c r="AH531" s="2"/>
      <c r="AI531" s="2"/>
      <c r="AJ531" s="2"/>
    </row>
    <row r="532" spans="1:36" ht="13.5" customHeight="1" x14ac:dyDescent="0.2">
      <c r="A532" s="46" t="s">
        <v>85</v>
      </c>
      <c r="H532" s="2">
        <v>60</v>
      </c>
      <c r="U532" s="20"/>
      <c r="V532" s="20"/>
      <c r="W532" s="20"/>
      <c r="X532" s="20"/>
      <c r="Y532" s="138"/>
      <c r="Z532" s="1"/>
      <c r="AA532" s="1"/>
      <c r="AC532" s="1">
        <f>H532/G531</f>
        <v>1</v>
      </c>
      <c r="AD532" s="29">
        <v>63</v>
      </c>
      <c r="AE532" s="36">
        <f t="shared" si="298"/>
        <v>0.92647058823529416</v>
      </c>
      <c r="AF532" s="1">
        <f t="shared" si="299"/>
        <v>7.3529411764705843E-2</v>
      </c>
      <c r="AG532" s="2"/>
      <c r="AH532" s="2"/>
      <c r="AI532" s="2"/>
      <c r="AJ532" s="2"/>
    </row>
    <row r="533" spans="1:36" ht="15" customHeight="1" x14ac:dyDescent="0.25">
      <c r="A533" s="46" t="s">
        <v>86</v>
      </c>
      <c r="I533" s="47"/>
      <c r="K533" s="2">
        <v>27</v>
      </c>
      <c r="L533" s="2">
        <v>2</v>
      </c>
      <c r="O533" s="2">
        <v>9</v>
      </c>
      <c r="P533" s="2">
        <v>1</v>
      </c>
      <c r="Q533" s="2">
        <v>20</v>
      </c>
      <c r="R533" s="2">
        <v>3</v>
      </c>
      <c r="S533" s="43">
        <f t="shared" ref="S533:T533" si="300">K533+M533+O533+Q533</f>
        <v>56</v>
      </c>
      <c r="T533" s="43">
        <f t="shared" si="300"/>
        <v>6</v>
      </c>
      <c r="U533" s="20"/>
      <c r="V533" s="20"/>
      <c r="W533" s="20"/>
      <c r="X533" s="20"/>
      <c r="Y533" s="138">
        <v>2</v>
      </c>
      <c r="Z533" s="1"/>
      <c r="AA533" s="1"/>
      <c r="AC533" s="1">
        <f>IF(S533=0,"",S533/H532)</f>
        <v>0.93333333333333335</v>
      </c>
      <c r="AD533" s="29">
        <v>61</v>
      </c>
      <c r="AE533" s="36">
        <f t="shared" ref="AE533:AE534" si="301">IF(AD533=0,"",AD533/AD532)</f>
        <v>0.96825396825396826</v>
      </c>
      <c r="AF533" s="1">
        <f t="shared" ref="AF533:AF534" si="302">IF(AD533=0,"",100%-AE533)</f>
        <v>3.1746031746031744E-2</v>
      </c>
      <c r="AG533" s="2"/>
      <c r="AH533" s="2"/>
      <c r="AI533" s="2"/>
      <c r="AJ533" s="2"/>
    </row>
    <row r="534" spans="1:36" ht="15" customHeight="1" x14ac:dyDescent="0.25">
      <c r="A534" s="46" t="s">
        <v>89</v>
      </c>
      <c r="J534" s="47"/>
      <c r="K534" s="2">
        <v>2</v>
      </c>
      <c r="L534" s="2">
        <v>24</v>
      </c>
      <c r="M534" s="2">
        <v>5</v>
      </c>
      <c r="P534" s="2">
        <v>9</v>
      </c>
      <c r="Q534" s="2">
        <v>1</v>
      </c>
      <c r="R534" s="2">
        <v>20</v>
      </c>
      <c r="S534" s="43">
        <f t="shared" ref="S534:T534" si="303">K534+M534+O534+Q534</f>
        <v>8</v>
      </c>
      <c r="T534" s="43">
        <f t="shared" si="303"/>
        <v>53</v>
      </c>
      <c r="U534" s="20"/>
      <c r="V534" s="20">
        <v>25</v>
      </c>
      <c r="W534" s="20">
        <v>10</v>
      </c>
      <c r="X534" s="20">
        <v>21</v>
      </c>
      <c r="Y534" s="138">
        <v>54</v>
      </c>
      <c r="Z534" s="1"/>
      <c r="AA534" s="1"/>
      <c r="AC534" s="1">
        <f>IF(T534=0,"",T534/S533)</f>
        <v>0.9464285714285714</v>
      </c>
      <c r="AD534" s="29">
        <v>61</v>
      </c>
      <c r="AE534" s="36">
        <f t="shared" si="301"/>
        <v>1</v>
      </c>
      <c r="AF534" s="1">
        <f t="shared" si="302"/>
        <v>0</v>
      </c>
      <c r="AG534" s="2"/>
      <c r="AH534" s="2"/>
      <c r="AI534" s="2"/>
      <c r="AJ534" s="2"/>
    </row>
    <row r="535" spans="1:36" ht="15" customHeight="1" x14ac:dyDescent="0.25">
      <c r="A535" s="46" t="s">
        <v>95</v>
      </c>
      <c r="J535" s="47"/>
      <c r="K535" s="2">
        <v>1</v>
      </c>
      <c r="L535" s="2">
        <v>2</v>
      </c>
      <c r="N535" s="2">
        <v>5</v>
      </c>
      <c r="R535" s="2">
        <v>1</v>
      </c>
      <c r="S535" s="43">
        <f t="shared" ref="S535:T535" si="304">K535+M535+O535+Q535</f>
        <v>1</v>
      </c>
      <c r="T535" s="43">
        <f t="shared" si="304"/>
        <v>8</v>
      </c>
      <c r="U535" s="20">
        <v>5</v>
      </c>
      <c r="V535" s="20">
        <v>2</v>
      </c>
      <c r="W535" s="20"/>
      <c r="X535" s="20">
        <v>1</v>
      </c>
      <c r="Y535" s="138">
        <v>16</v>
      </c>
      <c r="Z535" s="1"/>
      <c r="AA535" s="1"/>
      <c r="AC535" s="1"/>
      <c r="AD535" s="29">
        <v>9</v>
      </c>
      <c r="AE535" s="36"/>
      <c r="AF535" s="1"/>
      <c r="AG535" s="2"/>
      <c r="AH535" s="2"/>
      <c r="AI535" s="2"/>
      <c r="AJ535" s="2"/>
    </row>
    <row r="536" spans="1:36" ht="15" customHeight="1" x14ac:dyDescent="0.25">
      <c r="A536" s="46" t="s">
        <v>97</v>
      </c>
      <c r="J536" s="47"/>
      <c r="L536" s="2">
        <v>1</v>
      </c>
      <c r="Q536" s="2">
        <v>1</v>
      </c>
      <c r="S536" s="43">
        <f t="shared" ref="S536:T536" si="305">K536+M536+O536+Q536</f>
        <v>1</v>
      </c>
      <c r="T536" s="43">
        <f t="shared" si="305"/>
        <v>1</v>
      </c>
      <c r="U536" s="20"/>
      <c r="V536" s="20"/>
      <c r="W536" s="20"/>
      <c r="X536" s="20"/>
      <c r="Y536" s="138"/>
      <c r="Z536" s="1"/>
      <c r="AA536" s="1"/>
      <c r="AC536" s="1"/>
      <c r="AD536" s="29">
        <v>2</v>
      </c>
      <c r="AE536" s="36"/>
      <c r="AF536" s="1"/>
      <c r="AG536" s="2" t="s">
        <v>91</v>
      </c>
      <c r="AH536" s="2">
        <v>64</v>
      </c>
      <c r="AI536" s="2">
        <f>Y538</f>
        <v>73</v>
      </c>
      <c r="AJ536" s="2" t="s">
        <v>19</v>
      </c>
    </row>
    <row r="537" spans="1:36" ht="15" customHeight="1" x14ac:dyDescent="0.25">
      <c r="A537" s="46" t="s">
        <v>98</v>
      </c>
      <c r="J537" s="47"/>
      <c r="R537" s="2">
        <v>1</v>
      </c>
      <c r="S537" s="43">
        <f t="shared" ref="S537:T537" si="306">K537+M537+O537+Q537</f>
        <v>0</v>
      </c>
      <c r="T537" s="43">
        <f t="shared" si="306"/>
        <v>1</v>
      </c>
      <c r="U537" s="20"/>
      <c r="V537" s="20"/>
      <c r="W537" s="20"/>
      <c r="X537" s="20"/>
      <c r="Y537" s="138">
        <v>1</v>
      </c>
      <c r="Z537" s="1"/>
      <c r="AA537" s="1"/>
      <c r="AC537" s="1"/>
      <c r="AD537" s="29">
        <v>1</v>
      </c>
      <c r="AE537" s="36"/>
      <c r="AF537" s="1"/>
      <c r="AG537" s="2" t="s">
        <v>92</v>
      </c>
      <c r="AH537" s="36">
        <f>AH536/B526</f>
        <v>0.86486486486486491</v>
      </c>
      <c r="AI537" s="36">
        <f>AH536/AI536</f>
        <v>0.87671232876712324</v>
      </c>
      <c r="AJ537" s="2" t="s">
        <v>93</v>
      </c>
    </row>
    <row r="538" spans="1:36" ht="13.5" customHeight="1" x14ac:dyDescent="0.2">
      <c r="Y538" s="245">
        <f>SUM(Y533:Y537)</f>
        <v>73</v>
      </c>
      <c r="Z538" s="1">
        <f>SUM(Y532:Y534)/B526</f>
        <v>0.7567567567567568</v>
      </c>
      <c r="AA538" s="1">
        <f>Y538/B526</f>
        <v>0.98648648648648651</v>
      </c>
      <c r="AB538" s="1">
        <f>AA538-Z538</f>
        <v>0.22972972972972971</v>
      </c>
      <c r="AC538" s="1"/>
      <c r="AG538" s="2"/>
      <c r="AH538" s="2"/>
      <c r="AI538" s="2"/>
      <c r="AJ538" s="2"/>
    </row>
    <row r="539" spans="1:36" ht="13.5" customHeight="1" x14ac:dyDescent="0.2">
      <c r="Z539" s="1"/>
      <c r="AA539" s="1"/>
      <c r="AC539" s="1"/>
      <c r="AG539" s="2"/>
      <c r="AH539" s="48"/>
      <c r="AI539" s="2"/>
      <c r="AJ539" s="2"/>
    </row>
    <row r="540" spans="1:36" ht="13.5" customHeight="1" x14ac:dyDescent="0.2">
      <c r="Z540" s="1"/>
      <c r="AA540" s="1"/>
      <c r="AC540" s="1"/>
      <c r="AG540" s="2"/>
      <c r="AH540" s="48"/>
      <c r="AI540" s="2"/>
      <c r="AJ540" s="2"/>
    </row>
    <row r="541" spans="1:36" ht="26.25" x14ac:dyDescent="0.4">
      <c r="B541" s="341" t="s">
        <v>101</v>
      </c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223" t="s">
        <v>70</v>
      </c>
      <c r="Z541" s="1"/>
      <c r="AA541" s="1"/>
      <c r="AB541" s="2"/>
      <c r="AC541" s="1"/>
      <c r="AD541" s="2"/>
      <c r="AE541" s="2"/>
      <c r="AF541" s="2"/>
      <c r="AH541" s="48"/>
      <c r="AI541" s="2"/>
      <c r="AJ541" s="2"/>
    </row>
    <row r="542" spans="1:36" ht="20.25" x14ac:dyDescent="0.2">
      <c r="A542" s="342" t="s">
        <v>18</v>
      </c>
      <c r="B542" s="344" t="s">
        <v>102</v>
      </c>
      <c r="C542" s="345"/>
      <c r="D542" s="345"/>
      <c r="E542" s="345"/>
      <c r="F542" s="345"/>
      <c r="G542" s="345"/>
      <c r="H542" s="345"/>
      <c r="I542" s="345"/>
      <c r="J542" s="346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68" t="s">
        <v>19</v>
      </c>
      <c r="Z542" s="339" t="s">
        <v>11</v>
      </c>
      <c r="AA542" s="339" t="s">
        <v>12</v>
      </c>
      <c r="AB542" s="350" t="s">
        <v>13</v>
      </c>
      <c r="AC542" s="339" t="s">
        <v>14</v>
      </c>
      <c r="AD542" s="337" t="s">
        <v>15</v>
      </c>
      <c r="AE542" s="337" t="s">
        <v>16</v>
      </c>
      <c r="AF542" s="339" t="s">
        <v>103</v>
      </c>
      <c r="AH542" s="48"/>
      <c r="AI542" s="2"/>
      <c r="AJ542" s="2"/>
    </row>
    <row r="543" spans="1:36" ht="15.75" x14ac:dyDescent="0.25">
      <c r="A543" s="343"/>
      <c r="B543" s="84" t="s">
        <v>104</v>
      </c>
      <c r="C543" s="84" t="s">
        <v>105</v>
      </c>
      <c r="D543" s="84" t="s">
        <v>106</v>
      </c>
      <c r="E543" s="84" t="s">
        <v>107</v>
      </c>
      <c r="F543" s="84" t="s">
        <v>108</v>
      </c>
      <c r="G543" s="84" t="s">
        <v>109</v>
      </c>
      <c r="H543" s="84" t="s">
        <v>110</v>
      </c>
      <c r="I543" s="84"/>
      <c r="J543" s="84"/>
      <c r="K543" s="227" t="s">
        <v>73</v>
      </c>
      <c r="L543" s="227" t="s">
        <v>74</v>
      </c>
      <c r="M543" s="227" t="s">
        <v>73</v>
      </c>
      <c r="N543" s="227" t="s">
        <v>74</v>
      </c>
      <c r="O543" s="227" t="s">
        <v>73</v>
      </c>
      <c r="P543" s="227" t="s">
        <v>74</v>
      </c>
      <c r="Q543" s="227" t="s">
        <v>73</v>
      </c>
      <c r="R543" s="227" t="s">
        <v>74</v>
      </c>
      <c r="S543" s="227" t="s">
        <v>73</v>
      </c>
      <c r="T543" s="227" t="s">
        <v>74</v>
      </c>
      <c r="U543" s="212"/>
      <c r="V543" s="212"/>
      <c r="W543" s="212"/>
      <c r="X543" s="212"/>
      <c r="Y543" s="349"/>
      <c r="Z543" s="338"/>
      <c r="AA543" s="338"/>
      <c r="AB543" s="338"/>
      <c r="AC543" s="338"/>
      <c r="AD543" s="338"/>
      <c r="AE543" s="338"/>
      <c r="AF543" s="338"/>
      <c r="AH543" s="48"/>
      <c r="AI543" s="2"/>
      <c r="AJ543" s="2"/>
    </row>
    <row r="544" spans="1:36" ht="15.75" x14ac:dyDescent="0.25">
      <c r="A544" s="84">
        <v>1001</v>
      </c>
      <c r="B544" s="87">
        <v>80</v>
      </c>
      <c r="C544" s="87"/>
      <c r="D544" s="87"/>
      <c r="E544" s="87"/>
      <c r="F544" s="87"/>
      <c r="G544" s="87"/>
      <c r="H544" s="87"/>
      <c r="I544" s="87"/>
      <c r="J544" s="87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129"/>
      <c r="Z544" s="156"/>
      <c r="AA544" s="157"/>
      <c r="AB544" s="158"/>
      <c r="AC544" s="91"/>
      <c r="AD544" s="92">
        <f>B544</f>
        <v>80</v>
      </c>
      <c r="AE544" s="93"/>
      <c r="AF544" s="91"/>
      <c r="AH544" s="48"/>
    </row>
    <row r="545" spans="1:34" ht="15.75" customHeight="1" x14ac:dyDescent="0.25">
      <c r="A545" s="84">
        <v>1002</v>
      </c>
      <c r="B545" s="87"/>
      <c r="C545" s="87">
        <v>74</v>
      </c>
      <c r="D545" s="87"/>
      <c r="E545" s="87"/>
      <c r="F545" s="87"/>
      <c r="G545" s="87"/>
      <c r="H545" s="87"/>
      <c r="I545" s="87"/>
      <c r="J545" s="87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129"/>
      <c r="Z545" s="159"/>
      <c r="AA545" s="108"/>
      <c r="AB545" s="160"/>
      <c r="AC545" s="96">
        <f>IF(C545=0,"",C545/B544)</f>
        <v>0.92500000000000004</v>
      </c>
      <c r="AD545" s="97">
        <v>74</v>
      </c>
      <c r="AE545" s="98">
        <f t="shared" ref="AE545:AE552" si="307">IF(AD545=0,"",AD545/AD544)</f>
        <v>0.92500000000000004</v>
      </c>
      <c r="AF545" s="98">
        <f t="shared" ref="AF545:AF552" si="308">IF(AD545=0,"",100%-AE545)</f>
        <v>7.4999999999999956E-2</v>
      </c>
      <c r="AH545" s="48"/>
    </row>
    <row r="546" spans="1:34" ht="15.75" customHeight="1" x14ac:dyDescent="0.25">
      <c r="A546" s="84">
        <v>1101</v>
      </c>
      <c r="B546" s="87"/>
      <c r="C546" s="87"/>
      <c r="D546" s="87">
        <v>70</v>
      </c>
      <c r="E546" s="87"/>
      <c r="F546" s="87"/>
      <c r="G546" s="87"/>
      <c r="H546" s="87"/>
      <c r="I546" s="87"/>
      <c r="J546" s="87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129"/>
      <c r="Z546" s="159"/>
      <c r="AA546" s="108"/>
      <c r="AB546" s="160"/>
      <c r="AC546" s="96">
        <f>IF(D546=0,"",D546/C545)</f>
        <v>0.94594594594594594</v>
      </c>
      <c r="AD546" s="97">
        <v>71</v>
      </c>
      <c r="AE546" s="98">
        <f t="shared" si="307"/>
        <v>0.95945945945945943</v>
      </c>
      <c r="AF546" s="98">
        <f t="shared" si="308"/>
        <v>4.0540540540540571E-2</v>
      </c>
      <c r="AG546" s="14">
        <f>AD546/AD544</f>
        <v>0.88749999999999996</v>
      </c>
      <c r="AH546" s="48"/>
    </row>
    <row r="547" spans="1:34" ht="15.75" customHeight="1" x14ac:dyDescent="0.25">
      <c r="A547" s="84">
        <v>1102</v>
      </c>
      <c r="B547" s="87"/>
      <c r="C547" s="87"/>
      <c r="D547" s="87"/>
      <c r="E547" s="87">
        <v>59</v>
      </c>
      <c r="F547" s="87"/>
      <c r="G547" s="87"/>
      <c r="H547" s="87"/>
      <c r="I547" s="87"/>
      <c r="J547" s="87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129"/>
      <c r="Z547" s="159"/>
      <c r="AA547" s="108"/>
      <c r="AB547" s="160"/>
      <c r="AC547" s="96">
        <f>IF(E547=0,"",E547/D546)</f>
        <v>0.84285714285714286</v>
      </c>
      <c r="AD547" s="97">
        <v>61</v>
      </c>
      <c r="AE547" s="98">
        <f t="shared" si="307"/>
        <v>0.85915492957746475</v>
      </c>
      <c r="AF547" s="98">
        <f t="shared" si="308"/>
        <v>0.14084507042253525</v>
      </c>
      <c r="AH547" s="48"/>
    </row>
    <row r="548" spans="1:34" ht="15.75" customHeight="1" x14ac:dyDescent="0.25">
      <c r="A548" s="84">
        <v>1201</v>
      </c>
      <c r="B548" s="87"/>
      <c r="C548" s="87"/>
      <c r="D548" s="87"/>
      <c r="E548" s="87"/>
      <c r="F548" s="87">
        <v>57</v>
      </c>
      <c r="G548" s="87"/>
      <c r="H548" s="87"/>
      <c r="I548" s="87"/>
      <c r="J548" s="87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129"/>
      <c r="Z548" s="159"/>
      <c r="AA548" s="108"/>
      <c r="AB548" s="160"/>
      <c r="AC548" s="96">
        <f>IF(F548=0,"",F548/E547)</f>
        <v>0.96610169491525422</v>
      </c>
      <c r="AD548" s="97">
        <v>61</v>
      </c>
      <c r="AE548" s="98">
        <f t="shared" si="307"/>
        <v>1</v>
      </c>
      <c r="AF548" s="98">
        <f t="shared" si="308"/>
        <v>0</v>
      </c>
      <c r="AH548" s="48"/>
    </row>
    <row r="549" spans="1:34" ht="15.75" customHeight="1" x14ac:dyDescent="0.25">
      <c r="A549" s="84" t="s">
        <v>85</v>
      </c>
      <c r="B549" s="87"/>
      <c r="C549" s="87"/>
      <c r="D549" s="87"/>
      <c r="E549" s="87"/>
      <c r="F549" s="87"/>
      <c r="G549" s="87">
        <v>48</v>
      </c>
      <c r="H549" s="87"/>
      <c r="I549" s="87"/>
      <c r="J549" s="87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129"/>
      <c r="Z549" s="159"/>
      <c r="AA549" s="108"/>
      <c r="AB549" s="160"/>
      <c r="AC549" s="96">
        <f>IF(G549=0,"",G549/F548)</f>
        <v>0.84210526315789469</v>
      </c>
      <c r="AD549" s="97">
        <v>60</v>
      </c>
      <c r="AE549" s="98">
        <f t="shared" si="307"/>
        <v>0.98360655737704916</v>
      </c>
      <c r="AF549" s="98">
        <f t="shared" si="308"/>
        <v>1.6393442622950838E-2</v>
      </c>
      <c r="AH549" s="48"/>
    </row>
    <row r="550" spans="1:34" ht="15.75" customHeight="1" x14ac:dyDescent="0.25">
      <c r="A550" s="84">
        <v>1301</v>
      </c>
      <c r="B550" s="87"/>
      <c r="C550" s="87"/>
      <c r="D550" s="87"/>
      <c r="E550" s="87"/>
      <c r="F550" s="87"/>
      <c r="G550" s="87"/>
      <c r="H550" s="87">
        <v>50</v>
      </c>
      <c r="I550" s="87"/>
      <c r="J550" s="87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129"/>
      <c r="Z550" s="159"/>
      <c r="AA550" s="108"/>
      <c r="AB550" s="160"/>
      <c r="AC550" s="96">
        <f>IF(H550=0,"",H550/G549)</f>
        <v>1.0416666666666667</v>
      </c>
      <c r="AD550" s="97">
        <v>59</v>
      </c>
      <c r="AE550" s="98">
        <f t="shared" si="307"/>
        <v>0.98333333333333328</v>
      </c>
      <c r="AF550" s="98">
        <f t="shared" si="308"/>
        <v>1.6666666666666718E-2</v>
      </c>
      <c r="AH550" s="48"/>
    </row>
    <row r="551" spans="1:34" ht="15.75" customHeight="1" x14ac:dyDescent="0.25">
      <c r="A551" s="84">
        <v>1302</v>
      </c>
      <c r="B551" s="87"/>
      <c r="C551" s="87"/>
      <c r="D551" s="87"/>
      <c r="E551" s="87"/>
      <c r="F551" s="87"/>
      <c r="G551" s="87"/>
      <c r="H551" s="87"/>
      <c r="I551" s="99"/>
      <c r="J551" s="87"/>
      <c r="K551" s="256">
        <v>16</v>
      </c>
      <c r="L551" s="256"/>
      <c r="M551" s="256">
        <v>24</v>
      </c>
      <c r="N551" s="256"/>
      <c r="O551" s="256"/>
      <c r="P551" s="256"/>
      <c r="Q551" s="256">
        <v>8</v>
      </c>
      <c r="R551" s="256"/>
      <c r="S551" s="87">
        <f t="shared" ref="S551:T551" si="309">K551+M551+O551+Q551</f>
        <v>48</v>
      </c>
      <c r="T551" s="87">
        <f t="shared" si="309"/>
        <v>0</v>
      </c>
      <c r="U551" s="256"/>
      <c r="V551" s="256"/>
      <c r="W551" s="256"/>
      <c r="X551" s="256"/>
      <c r="Y551" s="129"/>
      <c r="Z551" s="159"/>
      <c r="AA551" s="108"/>
      <c r="AB551" s="160"/>
      <c r="AC551" s="96">
        <f>IF(S551=0,"",S551/H550)</f>
        <v>0.96</v>
      </c>
      <c r="AD551" s="97">
        <v>58</v>
      </c>
      <c r="AE551" s="98">
        <f t="shared" si="307"/>
        <v>0.98305084745762716</v>
      </c>
      <c r="AF551" s="98">
        <f t="shared" si="308"/>
        <v>1.6949152542372836E-2</v>
      </c>
      <c r="AH551" s="48"/>
    </row>
    <row r="552" spans="1:34" ht="15.75" customHeight="1" x14ac:dyDescent="0.25">
      <c r="A552" s="84">
        <v>1401</v>
      </c>
      <c r="B552" s="87"/>
      <c r="C552" s="87"/>
      <c r="D552" s="87"/>
      <c r="E552" s="87"/>
      <c r="F552" s="87"/>
      <c r="G552" s="87"/>
      <c r="H552" s="87"/>
      <c r="I552" s="87"/>
      <c r="J552" s="99"/>
      <c r="K552" s="256"/>
      <c r="L552" s="256">
        <v>15</v>
      </c>
      <c r="M552" s="256">
        <v>2</v>
      </c>
      <c r="N552" s="256">
        <v>24</v>
      </c>
      <c r="O552" s="256">
        <v>4</v>
      </c>
      <c r="P552" s="256"/>
      <c r="Q552" s="256"/>
      <c r="R552" s="256">
        <v>8</v>
      </c>
      <c r="S552" s="87">
        <f t="shared" ref="S552:T552" si="310">K552+M552+O552+Q552</f>
        <v>6</v>
      </c>
      <c r="T552" s="87">
        <f t="shared" si="310"/>
        <v>47</v>
      </c>
      <c r="U552" s="256">
        <v>23</v>
      </c>
      <c r="V552" s="256">
        <v>14</v>
      </c>
      <c r="W552" s="256"/>
      <c r="X552" s="256">
        <v>8</v>
      </c>
      <c r="Y552" s="129">
        <v>45</v>
      </c>
      <c r="Z552" s="159"/>
      <c r="AA552" s="108"/>
      <c r="AB552" s="160"/>
      <c r="AC552" s="96">
        <f>IF(T552=0,"",T552/S551)</f>
        <v>0.97916666666666663</v>
      </c>
      <c r="AD552" s="97">
        <v>53</v>
      </c>
      <c r="AE552" s="100">
        <f t="shared" si="307"/>
        <v>0.91379310344827591</v>
      </c>
      <c r="AF552" s="100">
        <f t="shared" si="308"/>
        <v>8.6206896551724088E-2</v>
      </c>
      <c r="AH552" s="48"/>
    </row>
    <row r="553" spans="1:34" ht="15.75" customHeight="1" x14ac:dyDescent="0.25">
      <c r="A553" s="84">
        <v>1402</v>
      </c>
      <c r="B553" s="87"/>
      <c r="C553" s="87"/>
      <c r="D553" s="87"/>
      <c r="E553" s="87"/>
      <c r="F553" s="87"/>
      <c r="G553" s="87"/>
      <c r="H553" s="87"/>
      <c r="I553" s="87"/>
      <c r="J553" s="99"/>
      <c r="K553" s="256">
        <v>1</v>
      </c>
      <c r="L553" s="256"/>
      <c r="M553" s="256"/>
      <c r="N553" s="256">
        <v>3</v>
      </c>
      <c r="O553" s="256">
        <v>2</v>
      </c>
      <c r="P553" s="256">
        <v>4</v>
      </c>
      <c r="Q553" s="256"/>
      <c r="R553" s="256"/>
      <c r="S553" s="87">
        <f t="shared" ref="S553:T553" si="311">K553+M553+O553+Q553</f>
        <v>3</v>
      </c>
      <c r="T553" s="87">
        <f t="shared" si="311"/>
        <v>7</v>
      </c>
      <c r="U553" s="256">
        <v>2</v>
      </c>
      <c r="V553" s="256">
        <v>1</v>
      </c>
      <c r="W553" s="256">
        <v>4</v>
      </c>
      <c r="X553" s="256"/>
      <c r="Y553" s="129">
        <v>7</v>
      </c>
      <c r="Z553" s="159"/>
      <c r="AA553" s="108"/>
      <c r="AB553" s="88"/>
      <c r="AC553" s="101"/>
      <c r="AD553" s="97">
        <v>10</v>
      </c>
      <c r="AE553" s="102"/>
      <c r="AF553" s="103"/>
      <c r="AH553" s="48"/>
    </row>
    <row r="554" spans="1:34" ht="15.75" customHeight="1" x14ac:dyDescent="0.25">
      <c r="A554" s="84">
        <v>1501</v>
      </c>
      <c r="B554" s="87"/>
      <c r="C554" s="87"/>
      <c r="D554" s="87"/>
      <c r="E554" s="87"/>
      <c r="F554" s="87"/>
      <c r="G554" s="87"/>
      <c r="H554" s="87"/>
      <c r="I554" s="87"/>
      <c r="J554" s="99"/>
      <c r="K554" s="257"/>
      <c r="L554" s="257"/>
      <c r="M554" s="257"/>
      <c r="N554" s="257"/>
      <c r="O554" s="256">
        <v>1</v>
      </c>
      <c r="P554" s="256">
        <v>1</v>
      </c>
      <c r="Q554" s="256">
        <v>1</v>
      </c>
      <c r="R554" s="257"/>
      <c r="S554" s="87">
        <f t="shared" ref="S554:T554" si="312">K554+M554+O554+Q554</f>
        <v>2</v>
      </c>
      <c r="T554" s="87">
        <f t="shared" si="312"/>
        <v>1</v>
      </c>
      <c r="U554" s="257"/>
      <c r="V554" s="257"/>
      <c r="W554" s="256">
        <v>1</v>
      </c>
      <c r="X554" s="257"/>
      <c r="Y554" s="129">
        <v>2</v>
      </c>
      <c r="Z554" s="159"/>
      <c r="AA554" s="108"/>
      <c r="AB554" s="88"/>
      <c r="AC554" s="105"/>
      <c r="AD554" s="106">
        <v>3</v>
      </c>
      <c r="AE554" s="107"/>
      <c r="AF554" s="105"/>
      <c r="AH554" s="48"/>
    </row>
    <row r="555" spans="1:34" ht="15.75" customHeight="1" x14ac:dyDescent="0.25">
      <c r="A555" s="84">
        <v>1502</v>
      </c>
      <c r="B555" s="87"/>
      <c r="C555" s="87"/>
      <c r="D555" s="87"/>
      <c r="E555" s="87"/>
      <c r="F555" s="87"/>
      <c r="G555" s="87"/>
      <c r="H555" s="87"/>
      <c r="I555" s="87"/>
      <c r="J555" s="99"/>
      <c r="K555" s="257"/>
      <c r="L555" s="257"/>
      <c r="M555" s="257"/>
      <c r="N555" s="256">
        <v>1</v>
      </c>
      <c r="O555" s="257"/>
      <c r="P555" s="256">
        <v>1</v>
      </c>
      <c r="Q555" s="257"/>
      <c r="R555" s="256">
        <v>1</v>
      </c>
      <c r="S555" s="87">
        <f t="shared" ref="S555:T555" si="313">K555+M555+O555+Q555</f>
        <v>0</v>
      </c>
      <c r="T555" s="87">
        <f t="shared" si="313"/>
        <v>3</v>
      </c>
      <c r="U555" s="257"/>
      <c r="V555" s="256">
        <v>1</v>
      </c>
      <c r="W555" s="256">
        <v>1</v>
      </c>
      <c r="X555" s="256">
        <v>1</v>
      </c>
      <c r="Y555" s="129">
        <v>3</v>
      </c>
      <c r="Z555" s="159"/>
      <c r="AA555" s="108"/>
      <c r="AB555" s="88"/>
      <c r="AC555" s="105"/>
      <c r="AD555" s="106">
        <v>3</v>
      </c>
      <c r="AE555" s="107"/>
      <c r="AF555" s="105"/>
      <c r="AH555" s="48"/>
    </row>
    <row r="556" spans="1:34" ht="15.75" customHeight="1" x14ac:dyDescent="0.25">
      <c r="A556" s="84">
        <v>1601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129"/>
      <c r="Z556" s="159"/>
      <c r="AA556" s="108"/>
      <c r="AB556" s="88"/>
      <c r="AC556" s="105"/>
      <c r="AD556" s="106"/>
      <c r="AE556" s="107"/>
      <c r="AF556" s="105"/>
      <c r="AH556" s="48"/>
    </row>
    <row r="557" spans="1:34" ht="15.75" customHeight="1" x14ac:dyDescent="0.25">
      <c r="A557" s="84">
        <v>1602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129"/>
      <c r="Z557" s="159"/>
      <c r="AA557" s="108"/>
      <c r="AB557" s="88"/>
      <c r="AC557" s="108"/>
      <c r="AD557" s="109"/>
      <c r="AE557" s="110"/>
      <c r="AF557" s="105"/>
      <c r="AH557" s="48"/>
    </row>
    <row r="558" spans="1:34" ht="15.75" customHeight="1" x14ac:dyDescent="0.25">
      <c r="A558" s="84">
        <v>1701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129"/>
      <c r="Z558" s="159"/>
      <c r="AA558" s="108"/>
      <c r="AB558" s="88"/>
      <c r="AC558" s="111" t="s">
        <v>91</v>
      </c>
      <c r="AD558" s="112">
        <v>50</v>
      </c>
      <c r="AE558" s="113">
        <f>Y561</f>
        <v>57</v>
      </c>
      <c r="AF558" s="114" t="s">
        <v>19</v>
      </c>
      <c r="AH558" s="48"/>
    </row>
    <row r="559" spans="1:34" ht="15.75" customHeight="1" x14ac:dyDescent="0.25">
      <c r="A559" s="84">
        <v>1702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129"/>
      <c r="Z559" s="159"/>
      <c r="AA559" s="108"/>
      <c r="AB559" s="88"/>
      <c r="AC559" s="115" t="s">
        <v>92</v>
      </c>
      <c r="AD559" s="116">
        <f>IF(AD558/B544=0,"",AD558/B544)</f>
        <v>0.625</v>
      </c>
      <c r="AE559" s="117">
        <f>IF(AD558/AE558=0,"",AD558/AE558)</f>
        <v>0.8771929824561403</v>
      </c>
      <c r="AF559" s="118" t="s">
        <v>93</v>
      </c>
      <c r="AH559" s="48"/>
    </row>
    <row r="560" spans="1:34" ht="15.75" customHeight="1" x14ac:dyDescent="0.25">
      <c r="A560" s="84">
        <v>1801</v>
      </c>
      <c r="B560" s="251"/>
      <c r="C560" s="251"/>
      <c r="D560" s="251"/>
      <c r="E560" s="251"/>
      <c r="F560" s="251"/>
      <c r="G560" s="251"/>
      <c r="H560" s="251"/>
      <c r="I560" s="251"/>
      <c r="J560" s="251"/>
      <c r="K560" s="258"/>
      <c r="L560" s="258"/>
      <c r="M560" s="258"/>
      <c r="N560" s="258"/>
      <c r="O560" s="258"/>
      <c r="P560" s="258"/>
      <c r="Q560" s="258"/>
      <c r="R560" s="258"/>
      <c r="S560" s="258"/>
      <c r="T560" s="258"/>
      <c r="U560" s="258"/>
      <c r="V560" s="258"/>
      <c r="W560" s="258"/>
      <c r="X560" s="258"/>
      <c r="Y560" s="129"/>
      <c r="Z560" s="161"/>
      <c r="AA560" s="162"/>
      <c r="AB560" s="163"/>
      <c r="AC560" s="120"/>
      <c r="AD560" s="121"/>
      <c r="AE560" s="121"/>
      <c r="AF560" s="122"/>
      <c r="AH560" s="48"/>
    </row>
    <row r="561" spans="1:36" ht="18" customHeight="1" x14ac:dyDescent="0.25">
      <c r="A561" s="46"/>
      <c r="B561" s="340" t="s">
        <v>111</v>
      </c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226">
        <f>SUM(Y544:Y557)</f>
        <v>57</v>
      </c>
      <c r="Z561" s="124">
        <f>IF(SUM(Y550:Y552)=0,"",SUM(Y550:Y552)/B544)</f>
        <v>0.5625</v>
      </c>
      <c r="AA561" s="125">
        <f>IF(Y561=0,"",Y561/B544)</f>
        <v>0.71250000000000002</v>
      </c>
      <c r="AB561" s="125">
        <f>IF(Y552=0,"",AA561-Z561)</f>
        <v>0.15000000000000002</v>
      </c>
      <c r="AC561" s="1"/>
      <c r="AD561" s="2"/>
      <c r="AE561" s="36"/>
      <c r="AF561" s="1"/>
      <c r="AH561" s="48"/>
    </row>
    <row r="562" spans="1:36" ht="12.75" x14ac:dyDescent="0.2">
      <c r="Z562" s="1"/>
      <c r="AA562" s="1"/>
      <c r="AC562" s="1"/>
      <c r="AG562" s="2"/>
      <c r="AH562" s="48"/>
    </row>
    <row r="563" spans="1:36" ht="12.75" x14ac:dyDescent="0.2">
      <c r="Z563" s="1"/>
      <c r="AA563" s="1"/>
      <c r="AC563" s="1"/>
      <c r="AG563" s="2"/>
      <c r="AH563" s="2"/>
      <c r="AI563" s="2"/>
      <c r="AJ563" s="2"/>
    </row>
    <row r="564" spans="1:36" ht="26.25" x14ac:dyDescent="0.4">
      <c r="B564" s="341" t="s">
        <v>101</v>
      </c>
      <c r="C564" s="341"/>
      <c r="D564" s="341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223" t="s">
        <v>71</v>
      </c>
      <c r="Z564" s="1"/>
      <c r="AA564" s="1"/>
      <c r="AB564" s="2"/>
      <c r="AC564" s="1"/>
      <c r="AD564" s="2"/>
      <c r="AE564" s="2"/>
      <c r="AF564" s="2"/>
      <c r="AH564" s="2"/>
    </row>
    <row r="565" spans="1:36" ht="20.25" x14ac:dyDescent="0.2">
      <c r="A565" s="342" t="s">
        <v>18</v>
      </c>
      <c r="B565" s="344" t="s">
        <v>102</v>
      </c>
      <c r="C565" s="345"/>
      <c r="D565" s="345"/>
      <c r="E565" s="345"/>
      <c r="F565" s="345"/>
      <c r="G565" s="345"/>
      <c r="H565" s="345"/>
      <c r="I565" s="345"/>
      <c r="J565" s="346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68" t="s">
        <v>19</v>
      </c>
      <c r="Z565" s="339" t="s">
        <v>11</v>
      </c>
      <c r="AA565" s="339" t="s">
        <v>12</v>
      </c>
      <c r="AB565" s="350" t="s">
        <v>13</v>
      </c>
      <c r="AC565" s="339" t="s">
        <v>14</v>
      </c>
      <c r="AD565" s="337" t="s">
        <v>15</v>
      </c>
      <c r="AE565" s="337" t="s">
        <v>16</v>
      </c>
      <c r="AF565" s="339" t="s">
        <v>103</v>
      </c>
      <c r="AH565" s="2"/>
    </row>
    <row r="566" spans="1:36" ht="15.75" x14ac:dyDescent="0.25">
      <c r="A566" s="343"/>
      <c r="B566" s="84" t="s">
        <v>104</v>
      </c>
      <c r="C566" s="84" t="s">
        <v>105</v>
      </c>
      <c r="D566" s="84" t="s">
        <v>106</v>
      </c>
      <c r="E566" s="84" t="s">
        <v>107</v>
      </c>
      <c r="F566" s="84" t="s">
        <v>108</v>
      </c>
      <c r="G566" s="84" t="s">
        <v>109</v>
      </c>
      <c r="H566" s="84" t="s">
        <v>110</v>
      </c>
      <c r="I566" s="84"/>
      <c r="J566" s="84"/>
      <c r="K566" s="227" t="s">
        <v>73</v>
      </c>
      <c r="L566" s="227" t="s">
        <v>74</v>
      </c>
      <c r="M566" s="227" t="s">
        <v>73</v>
      </c>
      <c r="N566" s="227" t="s">
        <v>74</v>
      </c>
      <c r="O566" s="227" t="s">
        <v>73</v>
      </c>
      <c r="P566" s="227" t="s">
        <v>74</v>
      </c>
      <c r="Q566" s="227" t="s">
        <v>73</v>
      </c>
      <c r="R566" s="227" t="s">
        <v>74</v>
      </c>
      <c r="S566" s="227" t="s">
        <v>73</v>
      </c>
      <c r="T566" s="227" t="s">
        <v>74</v>
      </c>
      <c r="U566" s="212"/>
      <c r="V566" s="212"/>
      <c r="W566" s="212"/>
      <c r="X566" s="212"/>
      <c r="Y566" s="349"/>
      <c r="Z566" s="338"/>
      <c r="AA566" s="338"/>
      <c r="AB566" s="338"/>
      <c r="AC566" s="338"/>
      <c r="AD566" s="338"/>
      <c r="AE566" s="338"/>
      <c r="AF566" s="338"/>
      <c r="AH566" s="2"/>
    </row>
    <row r="567" spans="1:36" ht="15.75" customHeight="1" x14ac:dyDescent="0.25">
      <c r="A567" s="84">
        <v>1002</v>
      </c>
      <c r="B567" s="87">
        <v>80</v>
      </c>
      <c r="C567" s="87"/>
      <c r="D567" s="87"/>
      <c r="E567" s="87"/>
      <c r="F567" s="87"/>
      <c r="G567" s="87"/>
      <c r="H567" s="87"/>
      <c r="I567" s="87"/>
      <c r="J567" s="87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129"/>
      <c r="Z567" s="156"/>
      <c r="AA567" s="157"/>
      <c r="AB567" s="158"/>
      <c r="AC567" s="91"/>
      <c r="AD567" s="92">
        <f>B567</f>
        <v>80</v>
      </c>
      <c r="AE567" s="93"/>
      <c r="AF567" s="91"/>
      <c r="AH567" s="2"/>
    </row>
    <row r="568" spans="1:36" ht="15.75" customHeight="1" x14ac:dyDescent="0.25">
      <c r="A568" s="84">
        <v>1101</v>
      </c>
      <c r="B568" s="87"/>
      <c r="C568" s="87">
        <v>67</v>
      </c>
      <c r="D568" s="87"/>
      <c r="E568" s="87"/>
      <c r="F568" s="87"/>
      <c r="G568" s="87"/>
      <c r="H568" s="87"/>
      <c r="I568" s="87"/>
      <c r="J568" s="87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129"/>
      <c r="Z568" s="159"/>
      <c r="AA568" s="108"/>
      <c r="AB568" s="160"/>
      <c r="AC568" s="96">
        <f>IF(C568=0,"",C568/B567)</f>
        <v>0.83750000000000002</v>
      </c>
      <c r="AD568" s="97">
        <v>69</v>
      </c>
      <c r="AE568" s="98">
        <f t="shared" ref="AE568:AE575" si="314">IF(AD568=0,"",AD568/AD567)</f>
        <v>0.86250000000000004</v>
      </c>
      <c r="AF568" s="98">
        <f t="shared" ref="AF568:AF575" si="315">IF(AD568=0,"",100%-AE568)</f>
        <v>0.13749999999999996</v>
      </c>
      <c r="AH568" s="2"/>
    </row>
    <row r="569" spans="1:36" ht="15.75" customHeight="1" x14ac:dyDescent="0.25">
      <c r="A569" s="84">
        <v>1102</v>
      </c>
      <c r="B569" s="87"/>
      <c r="C569" s="87"/>
      <c r="D569" s="87">
        <v>62</v>
      </c>
      <c r="E569" s="87"/>
      <c r="F569" s="87"/>
      <c r="G569" s="87"/>
      <c r="H569" s="87"/>
      <c r="I569" s="87"/>
      <c r="J569" s="87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129"/>
      <c r="Z569" s="159"/>
      <c r="AA569" s="108"/>
      <c r="AB569" s="160"/>
      <c r="AC569" s="96">
        <f>IF(D569=0,"",D569/C568)</f>
        <v>0.92537313432835822</v>
      </c>
      <c r="AD569" s="97">
        <v>65</v>
      </c>
      <c r="AE569" s="98">
        <f t="shared" si="314"/>
        <v>0.94202898550724634</v>
      </c>
      <c r="AF569" s="98">
        <f t="shared" si="315"/>
        <v>5.7971014492753659E-2</v>
      </c>
      <c r="AG569" s="14">
        <f>AD569/AD567</f>
        <v>0.8125</v>
      </c>
      <c r="AH569" s="2"/>
    </row>
    <row r="570" spans="1:36" ht="15.75" customHeight="1" x14ac:dyDescent="0.25">
      <c r="A570" s="84">
        <v>1201</v>
      </c>
      <c r="B570" s="87"/>
      <c r="C570" s="87"/>
      <c r="D570" s="87"/>
      <c r="E570" s="87">
        <v>59</v>
      </c>
      <c r="F570" s="87"/>
      <c r="G570" s="87"/>
      <c r="H570" s="87"/>
      <c r="I570" s="87"/>
      <c r="J570" s="87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129"/>
      <c r="Z570" s="159"/>
      <c r="AA570" s="108"/>
      <c r="AB570" s="160"/>
      <c r="AC570" s="96">
        <f>IF(E570=0,"",E570/D569)</f>
        <v>0.95161290322580649</v>
      </c>
      <c r="AD570" s="97">
        <v>63</v>
      </c>
      <c r="AE570" s="98">
        <f t="shared" si="314"/>
        <v>0.96923076923076923</v>
      </c>
      <c r="AF570" s="98">
        <f t="shared" si="315"/>
        <v>3.0769230769230771E-2</v>
      </c>
      <c r="AH570" s="2"/>
    </row>
    <row r="571" spans="1:36" ht="15.75" customHeight="1" x14ac:dyDescent="0.25">
      <c r="A571" s="84" t="s">
        <v>85</v>
      </c>
      <c r="B571" s="87"/>
      <c r="C571" s="87"/>
      <c r="D571" s="87"/>
      <c r="E571" s="87"/>
      <c r="F571" s="87">
        <v>53</v>
      </c>
      <c r="G571" s="87"/>
      <c r="H571" s="87"/>
      <c r="I571" s="87"/>
      <c r="J571" s="87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129"/>
      <c r="Z571" s="159"/>
      <c r="AA571" s="108"/>
      <c r="AB571" s="160"/>
      <c r="AC571" s="96">
        <f>IF(F571=0,"",F571/E570)</f>
        <v>0.89830508474576276</v>
      </c>
      <c r="AD571" s="97">
        <v>61</v>
      </c>
      <c r="AE571" s="98">
        <f t="shared" si="314"/>
        <v>0.96825396825396826</v>
      </c>
      <c r="AF571" s="98">
        <f t="shared" si="315"/>
        <v>3.1746031746031744E-2</v>
      </c>
      <c r="AH571" s="2"/>
    </row>
    <row r="572" spans="1:36" ht="15.75" customHeight="1" x14ac:dyDescent="0.25">
      <c r="A572" s="84">
        <v>1301</v>
      </c>
      <c r="B572" s="87"/>
      <c r="C572" s="87"/>
      <c r="D572" s="87"/>
      <c r="E572" s="87"/>
      <c r="F572" s="87"/>
      <c r="G572" s="87">
        <v>52</v>
      </c>
      <c r="H572" s="87"/>
      <c r="I572" s="87"/>
      <c r="J572" s="87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129"/>
      <c r="Z572" s="159"/>
      <c r="AA572" s="108"/>
      <c r="AB572" s="160"/>
      <c r="AC572" s="96">
        <f>IF(G572=0,"",G572/F571)</f>
        <v>0.98113207547169812</v>
      </c>
      <c r="AD572" s="97">
        <v>60</v>
      </c>
      <c r="AE572" s="98">
        <f t="shared" si="314"/>
        <v>0.98360655737704916</v>
      </c>
      <c r="AF572" s="98">
        <f t="shared" si="315"/>
        <v>1.6393442622950838E-2</v>
      </c>
      <c r="AH572" s="2"/>
    </row>
    <row r="573" spans="1:36" ht="15.75" customHeight="1" x14ac:dyDescent="0.25">
      <c r="A573" s="84">
        <v>1302</v>
      </c>
      <c r="B573" s="87"/>
      <c r="C573" s="87"/>
      <c r="D573" s="87"/>
      <c r="E573" s="87"/>
      <c r="F573" s="87"/>
      <c r="G573" s="87"/>
      <c r="H573" s="87">
        <v>49</v>
      </c>
      <c r="I573" s="87"/>
      <c r="J573" s="87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129">
        <v>1</v>
      </c>
      <c r="Z573" s="159"/>
      <c r="AA573" s="108"/>
      <c r="AB573" s="160"/>
      <c r="AC573" s="96">
        <f>IF(H573=0,"",H573/G572)</f>
        <v>0.94230769230769229</v>
      </c>
      <c r="AD573" s="97">
        <v>57</v>
      </c>
      <c r="AE573" s="98">
        <f t="shared" si="314"/>
        <v>0.95</v>
      </c>
      <c r="AF573" s="98">
        <f t="shared" si="315"/>
        <v>5.0000000000000044E-2</v>
      </c>
      <c r="AH573" s="2"/>
    </row>
    <row r="574" spans="1:36" ht="15.75" customHeight="1" x14ac:dyDescent="0.25">
      <c r="A574" s="84">
        <v>1401</v>
      </c>
      <c r="B574" s="87"/>
      <c r="C574" s="87"/>
      <c r="D574" s="87"/>
      <c r="E574" s="87"/>
      <c r="F574" s="87"/>
      <c r="G574" s="87"/>
      <c r="H574" s="87"/>
      <c r="I574" s="99"/>
      <c r="J574" s="87"/>
      <c r="K574" s="256">
        <v>12</v>
      </c>
      <c r="L574" s="256"/>
      <c r="M574" s="256">
        <v>15</v>
      </c>
      <c r="N574" s="256"/>
      <c r="O574" s="256">
        <v>4</v>
      </c>
      <c r="P574" s="256"/>
      <c r="Q574" s="256">
        <v>16</v>
      </c>
      <c r="R574" s="256"/>
      <c r="S574" s="87">
        <f t="shared" ref="S574:T574" si="316">K574+M574+O574+Q574</f>
        <v>47</v>
      </c>
      <c r="T574" s="87">
        <f t="shared" si="316"/>
        <v>0</v>
      </c>
      <c r="U574" s="256"/>
      <c r="V574" s="256"/>
      <c r="W574" s="256"/>
      <c r="X574" s="256"/>
      <c r="Y574" s="129"/>
      <c r="Z574" s="159"/>
      <c r="AA574" s="108"/>
      <c r="AB574" s="160"/>
      <c r="AC574" s="96">
        <f>IF(S574=0,"",S574/H573)</f>
        <v>0.95918367346938771</v>
      </c>
      <c r="AD574" s="97">
        <v>56</v>
      </c>
      <c r="AE574" s="98">
        <f t="shared" si="314"/>
        <v>0.98245614035087714</v>
      </c>
      <c r="AF574" s="98">
        <f t="shared" si="315"/>
        <v>1.7543859649122862E-2</v>
      </c>
      <c r="AH574" s="2"/>
    </row>
    <row r="575" spans="1:36" ht="15.75" customHeight="1" x14ac:dyDescent="0.25">
      <c r="A575" s="84">
        <v>1402</v>
      </c>
      <c r="B575" s="87"/>
      <c r="C575" s="87"/>
      <c r="D575" s="87"/>
      <c r="E575" s="87"/>
      <c r="F575" s="87"/>
      <c r="G575" s="87"/>
      <c r="H575" s="87"/>
      <c r="I575" s="87"/>
      <c r="J575" s="99"/>
      <c r="K575" s="256"/>
      <c r="L575" s="256">
        <v>15</v>
      </c>
      <c r="M575" s="256">
        <v>2</v>
      </c>
      <c r="N575" s="256">
        <v>12</v>
      </c>
      <c r="O575" s="256">
        <v>2</v>
      </c>
      <c r="P575" s="256">
        <v>4</v>
      </c>
      <c r="Q575" s="256">
        <v>2</v>
      </c>
      <c r="R575" s="256">
        <v>15</v>
      </c>
      <c r="S575" s="87">
        <f t="shared" ref="S575:T575" si="317">K575+M575+O575+Q575</f>
        <v>6</v>
      </c>
      <c r="T575" s="87">
        <f t="shared" si="317"/>
        <v>46</v>
      </c>
      <c r="U575" s="256">
        <v>10</v>
      </c>
      <c r="V575" s="256">
        <v>15</v>
      </c>
      <c r="W575" s="256">
        <v>5</v>
      </c>
      <c r="X575" s="256">
        <v>15</v>
      </c>
      <c r="Y575" s="129">
        <v>44</v>
      </c>
      <c r="Z575" s="159"/>
      <c r="AA575" s="108"/>
      <c r="AB575" s="160"/>
      <c r="AC575" s="96">
        <f>IF(T575=0,"",T575/S574)</f>
        <v>0.97872340425531912</v>
      </c>
      <c r="AD575" s="97">
        <v>52</v>
      </c>
      <c r="AE575" s="100">
        <f t="shared" si="314"/>
        <v>0.9285714285714286</v>
      </c>
      <c r="AF575" s="100">
        <f t="shared" si="315"/>
        <v>7.1428571428571397E-2</v>
      </c>
      <c r="AH575" s="2"/>
    </row>
    <row r="576" spans="1:36" ht="15.75" customHeight="1" x14ac:dyDescent="0.25">
      <c r="A576" s="84">
        <v>1501</v>
      </c>
      <c r="B576" s="87"/>
      <c r="C576" s="87"/>
      <c r="D576" s="87"/>
      <c r="E576" s="87"/>
      <c r="F576" s="87"/>
      <c r="G576" s="87"/>
      <c r="H576" s="87"/>
      <c r="I576" s="87"/>
      <c r="J576" s="99"/>
      <c r="K576" s="256"/>
      <c r="L576" s="256"/>
      <c r="M576" s="256">
        <v>1</v>
      </c>
      <c r="N576" s="256">
        <v>2</v>
      </c>
      <c r="O576" s="256">
        <v>1</v>
      </c>
      <c r="P576" s="256">
        <v>2</v>
      </c>
      <c r="Q576" s="256"/>
      <c r="R576" s="256">
        <v>2</v>
      </c>
      <c r="S576" s="87">
        <f t="shared" ref="S576:T576" si="318">K576+M576+O576+Q576</f>
        <v>2</v>
      </c>
      <c r="T576" s="87">
        <f t="shared" si="318"/>
        <v>6</v>
      </c>
      <c r="U576" s="256">
        <v>1</v>
      </c>
      <c r="V576" s="256"/>
      <c r="W576" s="256">
        <v>2</v>
      </c>
      <c r="X576" s="256"/>
      <c r="Y576" s="129">
        <v>4</v>
      </c>
      <c r="Z576" s="159"/>
      <c r="AA576" s="108"/>
      <c r="AB576" s="88"/>
      <c r="AC576" s="101"/>
      <c r="AD576" s="97">
        <v>8</v>
      </c>
      <c r="AE576" s="102"/>
      <c r="AF576" s="103"/>
    </row>
    <row r="577" spans="1:36" ht="15.75" customHeight="1" x14ac:dyDescent="0.25">
      <c r="A577" s="84">
        <v>1502</v>
      </c>
      <c r="B577" s="87"/>
      <c r="C577" s="87"/>
      <c r="D577" s="87"/>
      <c r="E577" s="87"/>
      <c r="F577" s="87"/>
      <c r="G577" s="87"/>
      <c r="H577" s="87"/>
      <c r="I577" s="87"/>
      <c r="J577" s="99"/>
      <c r="K577" s="257"/>
      <c r="L577" s="257"/>
      <c r="M577" s="256">
        <v>2</v>
      </c>
      <c r="N577" s="257"/>
      <c r="O577" s="256">
        <v>1</v>
      </c>
      <c r="P577" s="256">
        <v>1</v>
      </c>
      <c r="Q577" s="257"/>
      <c r="R577" s="256">
        <v>1</v>
      </c>
      <c r="S577" s="87">
        <f t="shared" ref="S577:T577" si="319">K577+M577+O577+Q577</f>
        <v>3</v>
      </c>
      <c r="T577" s="87">
        <f t="shared" si="319"/>
        <v>2</v>
      </c>
      <c r="U577" s="256">
        <v>2</v>
      </c>
      <c r="V577" s="257"/>
      <c r="W577" s="256">
        <v>1</v>
      </c>
      <c r="X577" s="256">
        <v>1</v>
      </c>
      <c r="Y577" s="129">
        <v>3</v>
      </c>
      <c r="Z577" s="159"/>
      <c r="AA577" s="108"/>
      <c r="AB577" s="88"/>
      <c r="AC577" s="105"/>
      <c r="AD577" s="106">
        <v>5</v>
      </c>
      <c r="AE577" s="107"/>
      <c r="AF577" s="105"/>
    </row>
    <row r="578" spans="1:36" ht="15.75" customHeight="1" x14ac:dyDescent="0.25">
      <c r="A578" s="84">
        <v>1601</v>
      </c>
      <c r="B578" s="87"/>
      <c r="C578" s="87"/>
      <c r="D578" s="87"/>
      <c r="E578" s="87"/>
      <c r="F578" s="87"/>
      <c r="G578" s="87"/>
      <c r="H578" s="87"/>
      <c r="I578" s="87"/>
      <c r="J578" s="99"/>
      <c r="K578" s="257"/>
      <c r="L578" s="257"/>
      <c r="M578" s="257"/>
      <c r="N578" s="257"/>
      <c r="O578" s="257"/>
      <c r="P578" s="256">
        <v>1</v>
      </c>
      <c r="Q578" s="257"/>
      <c r="R578" s="257"/>
      <c r="S578" s="87">
        <f t="shared" ref="S578:T578" si="320">K578+M578+O578+Q578</f>
        <v>0</v>
      </c>
      <c r="T578" s="87">
        <f t="shared" si="320"/>
        <v>1</v>
      </c>
      <c r="U578" s="257"/>
      <c r="V578" s="257"/>
      <c r="W578" s="257"/>
      <c r="X578" s="257"/>
      <c r="Y578" s="129">
        <v>1</v>
      </c>
      <c r="Z578" s="159"/>
      <c r="AA578" s="108"/>
      <c r="AB578" s="88"/>
      <c r="AC578" s="105"/>
      <c r="AD578" s="106">
        <v>2</v>
      </c>
      <c r="AE578" s="107"/>
      <c r="AF578" s="105"/>
    </row>
    <row r="579" spans="1:36" ht="15.75" customHeight="1" x14ac:dyDescent="0.25">
      <c r="A579" s="84">
        <v>1602</v>
      </c>
      <c r="B579" s="87"/>
      <c r="C579" s="87"/>
      <c r="D579" s="87"/>
      <c r="E579" s="87"/>
      <c r="F579" s="87"/>
      <c r="G579" s="87"/>
      <c r="H579" s="87"/>
      <c r="I579" s="87"/>
      <c r="J579" s="99"/>
      <c r="K579" s="256">
        <v>1</v>
      </c>
      <c r="L579" s="257"/>
      <c r="M579" s="257"/>
      <c r="N579" s="257"/>
      <c r="O579" s="257"/>
      <c r="P579" s="257"/>
      <c r="Q579" s="257"/>
      <c r="R579" s="257"/>
      <c r="S579" s="87">
        <f t="shared" ref="S579:T579" si="321">K579+M579+O579+Q579</f>
        <v>1</v>
      </c>
      <c r="T579" s="87">
        <f t="shared" si="321"/>
        <v>0</v>
      </c>
      <c r="U579" s="257"/>
      <c r="V579" s="257"/>
      <c r="W579" s="257"/>
      <c r="X579" s="257"/>
      <c r="Y579" s="129"/>
      <c r="Z579" s="159"/>
      <c r="AA579" s="108"/>
      <c r="AB579" s="88"/>
      <c r="AC579" s="105"/>
      <c r="AD579" s="252">
        <v>1</v>
      </c>
      <c r="AE579" s="107"/>
      <c r="AF579" s="105"/>
    </row>
    <row r="580" spans="1:36" ht="15.75" customHeight="1" x14ac:dyDescent="0.25">
      <c r="A580" s="84">
        <v>1701</v>
      </c>
      <c r="B580" s="87"/>
      <c r="C580" s="87"/>
      <c r="D580" s="87"/>
      <c r="E580" s="87"/>
      <c r="F580" s="87"/>
      <c r="G580" s="87"/>
      <c r="H580" s="87"/>
      <c r="I580" s="87"/>
      <c r="J580" s="99"/>
      <c r="K580" s="257"/>
      <c r="L580" s="256">
        <v>1</v>
      </c>
      <c r="M580" s="257"/>
      <c r="N580" s="257"/>
      <c r="O580" s="257"/>
      <c r="P580" s="257"/>
      <c r="Q580" s="257"/>
      <c r="R580" s="257"/>
      <c r="S580" s="87">
        <f t="shared" ref="S580:T580" si="322">K580+M580+O580+Q580</f>
        <v>0</v>
      </c>
      <c r="T580" s="87">
        <f t="shared" si="322"/>
        <v>1</v>
      </c>
      <c r="U580" s="257"/>
      <c r="V580" s="257"/>
      <c r="W580" s="257"/>
      <c r="X580" s="257"/>
      <c r="Y580" s="129">
        <v>1</v>
      </c>
      <c r="Z580" s="159"/>
      <c r="AA580" s="108"/>
      <c r="AB580" s="88"/>
      <c r="AC580" s="108"/>
      <c r="AD580" s="254">
        <v>1</v>
      </c>
      <c r="AE580" s="110"/>
      <c r="AF580" s="105"/>
    </row>
    <row r="581" spans="1:36" ht="15.75" customHeight="1" x14ac:dyDescent="0.25">
      <c r="A581" s="84">
        <v>1702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129"/>
      <c r="Z581" s="159"/>
      <c r="AA581" s="108"/>
      <c r="AB581" s="88"/>
      <c r="AC581" s="111" t="s">
        <v>91</v>
      </c>
      <c r="AD581" s="253">
        <v>52</v>
      </c>
      <c r="AE581" s="113">
        <f>Y584</f>
        <v>54</v>
      </c>
      <c r="AF581" s="114" t="s">
        <v>19</v>
      </c>
    </row>
    <row r="582" spans="1:36" ht="15.75" customHeight="1" x14ac:dyDescent="0.25">
      <c r="A582" s="84">
        <v>1801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129"/>
      <c r="Z582" s="159"/>
      <c r="AA582" s="108"/>
      <c r="AB582" s="88"/>
      <c r="AC582" s="115" t="s">
        <v>92</v>
      </c>
      <c r="AD582" s="116">
        <f>IF(AD581/B567=0,"",AD581/B567)</f>
        <v>0.65</v>
      </c>
      <c r="AE582" s="117">
        <f>IF(AD581/AE581=0,"",AD581/AE581)</f>
        <v>0.96296296296296291</v>
      </c>
      <c r="AF582" s="118" t="s">
        <v>93</v>
      </c>
    </row>
    <row r="583" spans="1:36" ht="15.75" customHeight="1" x14ac:dyDescent="0.25">
      <c r="A583" s="84">
        <v>1802</v>
      </c>
      <c r="B583" s="251"/>
      <c r="C583" s="251"/>
      <c r="D583" s="251"/>
      <c r="E583" s="251"/>
      <c r="F583" s="251"/>
      <c r="G583" s="251"/>
      <c r="H583" s="251"/>
      <c r="I583" s="251"/>
      <c r="J583" s="251"/>
      <c r="K583" s="258"/>
      <c r="L583" s="258"/>
      <c r="M583" s="258"/>
      <c r="N583" s="258"/>
      <c r="O583" s="258"/>
      <c r="P583" s="258"/>
      <c r="Q583" s="258"/>
      <c r="R583" s="258"/>
      <c r="S583" s="258"/>
      <c r="T583" s="258"/>
      <c r="U583" s="258"/>
      <c r="V583" s="258"/>
      <c r="W583" s="258"/>
      <c r="X583" s="258"/>
      <c r="Y583" s="129"/>
      <c r="Z583" s="161"/>
      <c r="AA583" s="162"/>
      <c r="AB583" s="163"/>
      <c r="AC583" s="120"/>
      <c r="AD583" s="121"/>
      <c r="AE583" s="121"/>
      <c r="AF583" s="122"/>
    </row>
    <row r="584" spans="1:36" ht="18" customHeight="1" x14ac:dyDescent="0.25">
      <c r="A584" s="46"/>
      <c r="B584" s="340" t="s">
        <v>111</v>
      </c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226">
        <f>SUM(Y567:Y580)</f>
        <v>54</v>
      </c>
      <c r="Z584" s="124">
        <f>IF(SUM(Y573:Y575)=0,"",SUM(Y573:Y575)/B567)</f>
        <v>0.5625</v>
      </c>
      <c r="AA584" s="124">
        <f>IF(Y584=0,"",Y584/B567)</f>
        <v>0.67500000000000004</v>
      </c>
      <c r="AB584" s="124">
        <f>IF(Y575=0,"",AA584-Z584)</f>
        <v>0.11250000000000004</v>
      </c>
      <c r="AC584" s="1"/>
      <c r="AD584" s="2"/>
      <c r="AE584" s="36"/>
      <c r="AF584" s="1"/>
    </row>
    <row r="585" spans="1:36" ht="12.75" x14ac:dyDescent="0.2">
      <c r="Z585" s="1"/>
      <c r="AA585" s="1"/>
      <c r="AC585" s="1"/>
      <c r="AG585" s="2"/>
      <c r="AH585" s="2"/>
      <c r="AI585" s="2"/>
      <c r="AJ585" s="2"/>
    </row>
    <row r="586" spans="1:36" ht="12.75" x14ac:dyDescent="0.2">
      <c r="Z586" s="1"/>
      <c r="AA586" s="1"/>
      <c r="AC586" s="1"/>
      <c r="AG586" s="2"/>
      <c r="AH586" s="2"/>
      <c r="AI586" s="2"/>
      <c r="AJ586" s="2"/>
    </row>
    <row r="587" spans="1:36" ht="26.25" x14ac:dyDescent="0.4">
      <c r="B587" s="341" t="s">
        <v>101</v>
      </c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223" t="s">
        <v>79</v>
      </c>
      <c r="Z587" s="1"/>
      <c r="AA587" s="1"/>
      <c r="AB587" s="2"/>
      <c r="AC587" s="1"/>
      <c r="AD587" s="2"/>
      <c r="AE587" s="2"/>
      <c r="AF587" s="2"/>
    </row>
    <row r="588" spans="1:36" ht="20.25" x14ac:dyDescent="0.2">
      <c r="A588" s="342" t="s">
        <v>18</v>
      </c>
      <c r="B588" s="344" t="s">
        <v>102</v>
      </c>
      <c r="C588" s="345"/>
      <c r="D588" s="345"/>
      <c r="E588" s="345"/>
      <c r="F588" s="345"/>
      <c r="G588" s="345"/>
      <c r="H588" s="345"/>
      <c r="I588" s="345"/>
      <c r="J588" s="346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68" t="s">
        <v>19</v>
      </c>
      <c r="Z588" s="339" t="s">
        <v>11</v>
      </c>
      <c r="AA588" s="339" t="s">
        <v>12</v>
      </c>
      <c r="AB588" s="350" t="s">
        <v>13</v>
      </c>
      <c r="AC588" s="339" t="s">
        <v>14</v>
      </c>
      <c r="AD588" s="337" t="s">
        <v>15</v>
      </c>
      <c r="AE588" s="337" t="s">
        <v>16</v>
      </c>
      <c r="AF588" s="339" t="s">
        <v>103</v>
      </c>
    </row>
    <row r="589" spans="1:36" ht="15.75" x14ac:dyDescent="0.25">
      <c r="A589" s="343"/>
      <c r="B589" s="84" t="s">
        <v>104</v>
      </c>
      <c r="C589" s="84" t="s">
        <v>105</v>
      </c>
      <c r="D589" s="84" t="s">
        <v>106</v>
      </c>
      <c r="E589" s="84" t="s">
        <v>107</v>
      </c>
      <c r="F589" s="84" t="s">
        <v>108</v>
      </c>
      <c r="G589" s="84" t="s">
        <v>109</v>
      </c>
      <c r="H589" s="84" t="s">
        <v>110</v>
      </c>
      <c r="I589" s="84"/>
      <c r="J589" s="84"/>
      <c r="K589" s="255" t="s">
        <v>73</v>
      </c>
      <c r="L589" s="255" t="s">
        <v>74</v>
      </c>
      <c r="M589" s="255" t="s">
        <v>73</v>
      </c>
      <c r="N589" s="255" t="s">
        <v>74</v>
      </c>
      <c r="O589" s="255" t="s">
        <v>73</v>
      </c>
      <c r="P589" s="255" t="s">
        <v>74</v>
      </c>
      <c r="Q589" s="255" t="s">
        <v>73</v>
      </c>
      <c r="R589" s="255" t="s">
        <v>74</v>
      </c>
      <c r="S589" s="255" t="s">
        <v>73</v>
      </c>
      <c r="T589" s="255" t="s">
        <v>74</v>
      </c>
      <c r="U589" s="212"/>
      <c r="V589" s="212"/>
      <c r="W589" s="212"/>
      <c r="X589" s="212"/>
      <c r="Y589" s="349"/>
      <c r="Z589" s="338"/>
      <c r="AA589" s="338"/>
      <c r="AB589" s="338"/>
      <c r="AC589" s="338"/>
      <c r="AD589" s="338"/>
      <c r="AE589" s="338"/>
      <c r="AF589" s="338"/>
    </row>
    <row r="590" spans="1:36" ht="15.75" customHeight="1" x14ac:dyDescent="0.25">
      <c r="A590" s="84">
        <v>1101</v>
      </c>
      <c r="B590" s="87">
        <v>120</v>
      </c>
      <c r="C590" s="87"/>
      <c r="D590" s="87"/>
      <c r="E590" s="87"/>
      <c r="F590" s="87"/>
      <c r="G590" s="87"/>
      <c r="H590" s="87"/>
      <c r="I590" s="87"/>
      <c r="J590" s="87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129"/>
      <c r="Z590" s="156"/>
      <c r="AA590" s="157"/>
      <c r="AB590" s="158"/>
      <c r="AC590" s="91"/>
      <c r="AD590" s="92">
        <f>B590</f>
        <v>120</v>
      </c>
      <c r="AE590" s="93"/>
      <c r="AF590" s="91"/>
    </row>
    <row r="591" spans="1:36" ht="15.75" customHeight="1" x14ac:dyDescent="0.25">
      <c r="A591" s="84">
        <v>1102</v>
      </c>
      <c r="B591" s="87"/>
      <c r="C591" s="87">
        <v>111</v>
      </c>
      <c r="D591" s="87"/>
      <c r="E591" s="87"/>
      <c r="F591" s="87"/>
      <c r="G591" s="87"/>
      <c r="H591" s="87"/>
      <c r="I591" s="87"/>
      <c r="J591" s="87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129"/>
      <c r="Z591" s="159"/>
      <c r="AA591" s="108"/>
      <c r="AB591" s="160"/>
      <c r="AC591" s="96">
        <f>IF(C591=0,"",C591/B590)</f>
        <v>0.92500000000000004</v>
      </c>
      <c r="AD591" s="97">
        <v>111</v>
      </c>
      <c r="AE591" s="98">
        <f t="shared" ref="AE591:AE598" si="323">IF(AD591=0,"",AD591/AD590)</f>
        <v>0.92500000000000004</v>
      </c>
      <c r="AF591" s="98">
        <f t="shared" ref="AF591:AF598" si="324">IF(AD591=0,"",100%-AE591)</f>
        <v>7.4999999999999956E-2</v>
      </c>
    </row>
    <row r="592" spans="1:36" ht="15.75" customHeight="1" x14ac:dyDescent="0.25">
      <c r="A592" s="84">
        <v>1201</v>
      </c>
      <c r="B592" s="87"/>
      <c r="C592" s="87"/>
      <c r="D592" s="87">
        <v>98</v>
      </c>
      <c r="E592" s="87"/>
      <c r="F592" s="87"/>
      <c r="G592" s="87"/>
      <c r="H592" s="87"/>
      <c r="I592" s="87"/>
      <c r="J592" s="87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129"/>
      <c r="Z592" s="159"/>
      <c r="AA592" s="108"/>
      <c r="AB592" s="160"/>
      <c r="AC592" s="96">
        <f>IF(D592=0,"",D592/C591)</f>
        <v>0.88288288288288286</v>
      </c>
      <c r="AD592" s="97">
        <v>110</v>
      </c>
      <c r="AE592" s="98">
        <f t="shared" si="323"/>
        <v>0.99099099099099097</v>
      </c>
      <c r="AF592" s="98">
        <f t="shared" si="324"/>
        <v>9.009009009009028E-3</v>
      </c>
      <c r="AG592" s="14">
        <f>AD592/AD590</f>
        <v>0.91666666666666663</v>
      </c>
    </row>
    <row r="593" spans="1:36" ht="15.75" customHeight="1" x14ac:dyDescent="0.25">
      <c r="A593" s="84" t="s">
        <v>85</v>
      </c>
      <c r="B593" s="87"/>
      <c r="C593" s="87"/>
      <c r="D593" s="87"/>
      <c r="E593" s="87">
        <v>96</v>
      </c>
      <c r="F593" s="87"/>
      <c r="G593" s="87"/>
      <c r="H593" s="87"/>
      <c r="I593" s="87"/>
      <c r="J593" s="87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129"/>
      <c r="Z593" s="159"/>
      <c r="AA593" s="108"/>
      <c r="AB593" s="160"/>
      <c r="AC593" s="96">
        <f>IF(E593=0,"",E593/D592)</f>
        <v>0.97959183673469385</v>
      </c>
      <c r="AD593" s="97">
        <v>106</v>
      </c>
      <c r="AE593" s="98">
        <f t="shared" si="323"/>
        <v>0.96363636363636362</v>
      </c>
      <c r="AF593" s="98">
        <f t="shared" si="324"/>
        <v>3.6363636363636376E-2</v>
      </c>
    </row>
    <row r="594" spans="1:36" ht="15.75" customHeight="1" x14ac:dyDescent="0.25">
      <c r="A594" s="84">
        <v>1301</v>
      </c>
      <c r="B594" s="87"/>
      <c r="C594" s="87"/>
      <c r="D594" s="87"/>
      <c r="E594" s="87"/>
      <c r="F594" s="87">
        <v>92</v>
      </c>
      <c r="G594" s="87"/>
      <c r="H594" s="87"/>
      <c r="I594" s="87"/>
      <c r="J594" s="87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129"/>
      <c r="Z594" s="159"/>
      <c r="AA594" s="108"/>
      <c r="AB594" s="160"/>
      <c r="AC594" s="96">
        <f>IF(F594=0,"",F594/E593)</f>
        <v>0.95833333333333337</v>
      </c>
      <c r="AD594" s="97">
        <v>106</v>
      </c>
      <c r="AE594" s="98">
        <f t="shared" si="323"/>
        <v>1</v>
      </c>
      <c r="AF594" s="98">
        <f t="shared" si="324"/>
        <v>0</v>
      </c>
    </row>
    <row r="595" spans="1:36" ht="15.75" customHeight="1" x14ac:dyDescent="0.25">
      <c r="A595" s="84">
        <v>1302</v>
      </c>
      <c r="B595" s="87"/>
      <c r="C595" s="87"/>
      <c r="D595" s="87"/>
      <c r="E595" s="87"/>
      <c r="F595" s="87"/>
      <c r="G595" s="87">
        <v>83</v>
      </c>
      <c r="H595" s="87"/>
      <c r="I595" s="87"/>
      <c r="J595" s="87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129"/>
      <c r="Z595" s="159"/>
      <c r="AA595" s="108"/>
      <c r="AB595" s="160"/>
      <c r="AC595" s="96">
        <f>IF(G595=0,"",G595/F594)</f>
        <v>0.90217391304347827</v>
      </c>
      <c r="AD595" s="97">
        <v>101</v>
      </c>
      <c r="AE595" s="98">
        <f t="shared" si="323"/>
        <v>0.95283018867924529</v>
      </c>
      <c r="AF595" s="98">
        <f t="shared" si="324"/>
        <v>4.7169811320754707E-2</v>
      </c>
    </row>
    <row r="596" spans="1:36" ht="15.75" customHeight="1" x14ac:dyDescent="0.25">
      <c r="A596" s="84">
        <v>1401</v>
      </c>
      <c r="B596" s="87"/>
      <c r="C596" s="87"/>
      <c r="D596" s="87"/>
      <c r="E596" s="87"/>
      <c r="F596" s="87"/>
      <c r="G596" s="87"/>
      <c r="H596" s="87">
        <v>81</v>
      </c>
      <c r="I596" s="87"/>
      <c r="J596" s="87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129">
        <v>1</v>
      </c>
      <c r="Z596" s="159"/>
      <c r="AA596" s="108"/>
      <c r="AB596" s="160"/>
      <c r="AC596" s="96">
        <f>IF(H596=0,"",H596/G595)</f>
        <v>0.97590361445783136</v>
      </c>
      <c r="AD596" s="97">
        <v>99</v>
      </c>
      <c r="AE596" s="98">
        <f t="shared" si="323"/>
        <v>0.98019801980198018</v>
      </c>
      <c r="AF596" s="98">
        <f t="shared" si="324"/>
        <v>1.980198019801982E-2</v>
      </c>
    </row>
    <row r="597" spans="1:36" ht="15.75" customHeight="1" x14ac:dyDescent="0.25">
      <c r="A597" s="84">
        <v>1402</v>
      </c>
      <c r="B597" s="87"/>
      <c r="C597" s="87"/>
      <c r="D597" s="87"/>
      <c r="E597" s="87"/>
      <c r="F597" s="87"/>
      <c r="G597" s="87"/>
      <c r="H597" s="87"/>
      <c r="I597" s="204"/>
      <c r="J597" s="87"/>
      <c r="K597" s="256">
        <v>17</v>
      </c>
      <c r="L597" s="256"/>
      <c r="M597" s="256">
        <v>21</v>
      </c>
      <c r="N597" s="256"/>
      <c r="O597" s="256">
        <v>18</v>
      </c>
      <c r="P597" s="256">
        <v>1</v>
      </c>
      <c r="Q597" s="256">
        <v>22</v>
      </c>
      <c r="R597" s="256"/>
      <c r="S597" s="259">
        <f t="shared" ref="S597:T597" si="325">K597+M597+O597+Q597</f>
        <v>78</v>
      </c>
      <c r="T597" s="259">
        <f t="shared" si="325"/>
        <v>1</v>
      </c>
      <c r="U597" s="256">
        <v>1</v>
      </c>
      <c r="V597" s="256"/>
      <c r="W597" s="256">
        <v>1</v>
      </c>
      <c r="X597" s="256"/>
      <c r="Y597" s="129">
        <v>1</v>
      </c>
      <c r="Z597" s="159"/>
      <c r="AA597" s="108"/>
      <c r="AB597" s="160"/>
      <c r="AC597" s="96">
        <f>IF(S597=0,"",S597/H596)</f>
        <v>0.96296296296296291</v>
      </c>
      <c r="AD597" s="97">
        <v>92</v>
      </c>
      <c r="AE597" s="98">
        <f t="shared" si="323"/>
        <v>0.92929292929292928</v>
      </c>
      <c r="AF597" s="98">
        <f t="shared" si="324"/>
        <v>7.0707070707070718E-2</v>
      </c>
    </row>
    <row r="598" spans="1:36" ht="15.75" customHeight="1" x14ac:dyDescent="0.25">
      <c r="A598" s="84">
        <v>1501</v>
      </c>
      <c r="B598" s="87"/>
      <c r="C598" s="87"/>
      <c r="D598" s="87"/>
      <c r="E598" s="87"/>
      <c r="F598" s="87"/>
      <c r="G598" s="87"/>
      <c r="H598" s="87"/>
      <c r="I598" s="87"/>
      <c r="J598" s="204"/>
      <c r="K598" s="256">
        <v>2</v>
      </c>
      <c r="L598" s="256">
        <v>16</v>
      </c>
      <c r="M598" s="256">
        <v>5</v>
      </c>
      <c r="N598" s="256">
        <v>19</v>
      </c>
      <c r="O598" s="256">
        <v>5</v>
      </c>
      <c r="P598" s="256">
        <v>17</v>
      </c>
      <c r="Q598" s="256">
        <v>2</v>
      </c>
      <c r="R598" s="256">
        <v>23</v>
      </c>
      <c r="S598" s="259">
        <f t="shared" ref="S598:T598" si="326">K598+M598+O598+Q598</f>
        <v>14</v>
      </c>
      <c r="T598" s="259">
        <f t="shared" si="326"/>
        <v>75</v>
      </c>
      <c r="U598" s="256">
        <v>19</v>
      </c>
      <c r="V598" s="256">
        <v>15</v>
      </c>
      <c r="W598" s="256">
        <v>16</v>
      </c>
      <c r="X598" s="256">
        <v>23</v>
      </c>
      <c r="Y598" s="129">
        <v>73</v>
      </c>
      <c r="Z598" s="159"/>
      <c r="AA598" s="108"/>
      <c r="AB598" s="160"/>
      <c r="AC598" s="96">
        <f>IF(T598=0,"",T598/S597)</f>
        <v>0.96153846153846156</v>
      </c>
      <c r="AD598" s="97">
        <v>89</v>
      </c>
      <c r="AE598" s="100">
        <f t="shared" si="323"/>
        <v>0.96739130434782605</v>
      </c>
      <c r="AF598" s="100">
        <f t="shared" si="324"/>
        <v>3.2608695652173947E-2</v>
      </c>
    </row>
    <row r="599" spans="1:36" ht="15.75" customHeight="1" x14ac:dyDescent="0.25">
      <c r="A599" s="84">
        <v>1502</v>
      </c>
      <c r="B599" s="87"/>
      <c r="C599" s="87"/>
      <c r="D599" s="87"/>
      <c r="E599" s="87"/>
      <c r="F599" s="87"/>
      <c r="G599" s="87"/>
      <c r="H599" s="87"/>
      <c r="I599" s="87"/>
      <c r="J599" s="204"/>
      <c r="K599" s="256">
        <v>1</v>
      </c>
      <c r="L599" s="256">
        <v>3</v>
      </c>
      <c r="M599" s="256"/>
      <c r="N599" s="256">
        <v>6</v>
      </c>
      <c r="O599" s="256">
        <v>4</v>
      </c>
      <c r="P599" s="256">
        <v>6</v>
      </c>
      <c r="Q599" s="256"/>
      <c r="R599" s="256">
        <v>2</v>
      </c>
      <c r="S599" s="259">
        <f t="shared" ref="S599:T599" si="327">K599+M599+O599+Q599</f>
        <v>5</v>
      </c>
      <c r="T599" s="259">
        <f t="shared" si="327"/>
        <v>17</v>
      </c>
      <c r="U599" s="256">
        <v>6</v>
      </c>
      <c r="V599" s="256">
        <v>2</v>
      </c>
      <c r="W599" s="256">
        <v>5</v>
      </c>
      <c r="X599" s="256">
        <v>2</v>
      </c>
      <c r="Y599" s="129">
        <v>15</v>
      </c>
      <c r="Z599" s="159"/>
      <c r="AA599" s="108"/>
      <c r="AB599" s="88"/>
      <c r="AC599" s="101"/>
      <c r="AD599" s="97">
        <v>22</v>
      </c>
      <c r="AE599" s="102"/>
      <c r="AF599" s="103"/>
    </row>
    <row r="600" spans="1:36" ht="15.75" customHeight="1" x14ac:dyDescent="0.25">
      <c r="A600" s="84">
        <v>1601</v>
      </c>
      <c r="B600" s="87"/>
      <c r="C600" s="87"/>
      <c r="D600" s="87"/>
      <c r="E600" s="87"/>
      <c r="F600" s="87"/>
      <c r="G600" s="87"/>
      <c r="H600" s="87"/>
      <c r="I600" s="87"/>
      <c r="J600" s="204"/>
      <c r="K600" s="257"/>
      <c r="L600" s="256">
        <v>2</v>
      </c>
      <c r="M600" s="256">
        <v>3</v>
      </c>
      <c r="N600" s="257"/>
      <c r="O600" s="256">
        <v>1</v>
      </c>
      <c r="P600" s="256">
        <v>3</v>
      </c>
      <c r="Q600" s="257"/>
      <c r="R600" s="257"/>
      <c r="S600" s="259">
        <f t="shared" ref="S600:T600" si="328">K600+M600+O600+Q600</f>
        <v>4</v>
      </c>
      <c r="T600" s="259">
        <f t="shared" si="328"/>
        <v>5</v>
      </c>
      <c r="U600" s="257"/>
      <c r="V600" s="257"/>
      <c r="W600" s="257"/>
      <c r="X600" s="257"/>
      <c r="Y600" s="129">
        <v>5</v>
      </c>
      <c r="Z600" s="159"/>
      <c r="AA600" s="108"/>
      <c r="AB600" s="88"/>
      <c r="AC600" s="105"/>
      <c r="AD600" s="106">
        <v>9</v>
      </c>
      <c r="AE600" s="107"/>
      <c r="AF600" s="105"/>
    </row>
    <row r="601" spans="1:36" ht="15.75" customHeight="1" x14ac:dyDescent="0.25">
      <c r="A601" s="84">
        <v>1602</v>
      </c>
      <c r="B601" s="87"/>
      <c r="C601" s="87"/>
      <c r="D601" s="87"/>
      <c r="E601" s="87"/>
      <c r="F601" s="87"/>
      <c r="G601" s="87"/>
      <c r="H601" s="87"/>
      <c r="I601" s="87"/>
      <c r="J601" s="204"/>
      <c r="K601" s="257"/>
      <c r="L601" s="257"/>
      <c r="M601" s="256">
        <v>0</v>
      </c>
      <c r="N601" s="256">
        <v>3</v>
      </c>
      <c r="O601" s="257"/>
      <c r="P601" s="257"/>
      <c r="Q601" s="257"/>
      <c r="R601" s="257"/>
      <c r="S601" s="259">
        <f t="shared" ref="S601:T601" si="329">K601+M601+O601+Q601</f>
        <v>0</v>
      </c>
      <c r="T601" s="259">
        <f t="shared" si="329"/>
        <v>3</v>
      </c>
      <c r="U601" s="257"/>
      <c r="V601" s="257"/>
      <c r="W601" s="257"/>
      <c r="X601" s="257"/>
      <c r="Y601" s="129">
        <v>3</v>
      </c>
      <c r="Z601" s="159"/>
      <c r="AA601" s="108"/>
      <c r="AB601" s="88"/>
      <c r="AC601" s="105"/>
      <c r="AD601" s="106">
        <v>3</v>
      </c>
      <c r="AE601" s="107"/>
      <c r="AF601" s="105"/>
    </row>
    <row r="602" spans="1:36" ht="15.75" customHeight="1" x14ac:dyDescent="0.25">
      <c r="A602" s="84">
        <v>1701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257"/>
      <c r="L602" s="257"/>
      <c r="M602" s="257"/>
      <c r="N602" s="257"/>
      <c r="O602" s="256">
        <v>1</v>
      </c>
      <c r="P602" s="257"/>
      <c r="Q602" s="257"/>
      <c r="R602" s="257"/>
      <c r="S602" s="259">
        <f t="shared" ref="S602:T602" si="330">K602+M602+O602+Q602</f>
        <v>1</v>
      </c>
      <c r="T602" s="259">
        <f t="shared" si="330"/>
        <v>0</v>
      </c>
      <c r="U602" s="257"/>
      <c r="V602" s="257"/>
      <c r="W602" s="257"/>
      <c r="X602" s="257"/>
      <c r="Y602" s="129">
        <v>1</v>
      </c>
      <c r="Z602" s="159"/>
      <c r="AA602" s="108"/>
      <c r="AB602" s="88"/>
      <c r="AC602" s="105"/>
      <c r="AD602" s="106">
        <v>1</v>
      </c>
      <c r="AE602" s="107"/>
      <c r="AF602" s="105"/>
    </row>
    <row r="603" spans="1:36" ht="15.75" customHeight="1" x14ac:dyDescent="0.25">
      <c r="A603" s="84">
        <v>1702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129"/>
      <c r="Z603" s="159"/>
      <c r="AA603" s="108"/>
      <c r="AB603" s="88"/>
      <c r="AC603" s="108"/>
      <c r="AD603" s="109"/>
      <c r="AE603" s="110"/>
      <c r="AF603" s="105"/>
    </row>
    <row r="604" spans="1:36" ht="15.75" customHeight="1" x14ac:dyDescent="0.25">
      <c r="A604" s="84">
        <v>1801</v>
      </c>
      <c r="B604" s="87"/>
      <c r="C604" s="87"/>
      <c r="D604" s="87"/>
      <c r="E604" s="87"/>
      <c r="F604" s="87"/>
      <c r="G604" s="87"/>
      <c r="H604" s="87"/>
      <c r="I604" s="87"/>
      <c r="J604" s="87"/>
      <c r="K604" s="257"/>
      <c r="L604" s="257"/>
      <c r="M604" s="257"/>
      <c r="N604" s="257"/>
      <c r="O604" s="257"/>
      <c r="P604" s="257"/>
      <c r="Q604" s="257"/>
      <c r="R604" s="257"/>
      <c r="S604" s="257"/>
      <c r="T604" s="257"/>
      <c r="U604" s="257"/>
      <c r="V604" s="257"/>
      <c r="W604" s="257"/>
      <c r="X604" s="257"/>
      <c r="Y604" s="129"/>
      <c r="Z604" s="159"/>
      <c r="AA604" s="108"/>
      <c r="AB604" s="88"/>
      <c r="AC604" s="111" t="s">
        <v>91</v>
      </c>
      <c r="AD604" s="112">
        <v>91</v>
      </c>
      <c r="AE604" s="113">
        <f>Y607</f>
        <v>99</v>
      </c>
      <c r="AF604" s="114" t="s">
        <v>19</v>
      </c>
    </row>
    <row r="605" spans="1:36" ht="15.75" customHeight="1" x14ac:dyDescent="0.25">
      <c r="A605" s="84">
        <v>1802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257"/>
      <c r="L605" s="257"/>
      <c r="M605" s="257"/>
      <c r="N605" s="257"/>
      <c r="O605" s="257"/>
      <c r="P605" s="257"/>
      <c r="Q605" s="257"/>
      <c r="R605" s="257"/>
      <c r="S605" s="257"/>
      <c r="T605" s="257"/>
      <c r="U605" s="257"/>
      <c r="V605" s="257"/>
      <c r="W605" s="257"/>
      <c r="X605" s="257"/>
      <c r="Y605" s="129"/>
      <c r="Z605" s="159"/>
      <c r="AA605" s="108"/>
      <c r="AB605" s="88"/>
      <c r="AC605" s="115" t="s">
        <v>92</v>
      </c>
      <c r="AD605" s="116">
        <f>IF(AD604/B590=0,"",AD604/B590)</f>
        <v>0.7583333333333333</v>
      </c>
      <c r="AE605" s="117">
        <f>IF(AD604/AE604=0,"",AD604/AE604)</f>
        <v>0.91919191919191923</v>
      </c>
      <c r="AF605" s="118" t="s">
        <v>93</v>
      </c>
    </row>
    <row r="606" spans="1:36" ht="15.75" customHeight="1" x14ac:dyDescent="0.25">
      <c r="A606" s="84">
        <v>1901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257"/>
      <c r="L606" s="257"/>
      <c r="M606" s="257"/>
      <c r="N606" s="257"/>
      <c r="O606" s="257"/>
      <c r="P606" s="257"/>
      <c r="Q606" s="257"/>
      <c r="R606" s="257"/>
      <c r="S606" s="257"/>
      <c r="T606" s="257"/>
      <c r="U606" s="257"/>
      <c r="V606" s="257"/>
      <c r="W606" s="257"/>
      <c r="X606" s="257"/>
      <c r="Y606" s="129"/>
      <c r="Z606" s="161"/>
      <c r="AA606" s="162"/>
      <c r="AB606" s="163"/>
      <c r="AC606" s="120"/>
      <c r="AD606" s="121"/>
      <c r="AE606" s="121"/>
      <c r="AF606" s="122"/>
    </row>
    <row r="607" spans="1:36" ht="18" x14ac:dyDescent="0.25">
      <c r="A607" s="46"/>
      <c r="B607" s="340" t="s">
        <v>111</v>
      </c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123">
        <f>SUM(Y590:Y603)</f>
        <v>99</v>
      </c>
      <c r="Z607" s="124">
        <f>IF(SUM(Y595:Y598)=0,"",SUM(Y595:Y598)/B590)</f>
        <v>0.625</v>
      </c>
      <c r="AA607" s="124">
        <f>IF(Y607=0,"",Y607/B590)</f>
        <v>0.82499999999999996</v>
      </c>
      <c r="AB607" s="125">
        <f>IF(Y598=0,"",AA607-Z607)</f>
        <v>0.19999999999999996</v>
      </c>
      <c r="AC607" s="1"/>
      <c r="AD607" s="2"/>
      <c r="AE607" s="36"/>
      <c r="AF607" s="1"/>
    </row>
    <row r="608" spans="1:36" ht="12.75" x14ac:dyDescent="0.2">
      <c r="Z608" s="1"/>
      <c r="AA608" s="1"/>
      <c r="AC608" s="1"/>
      <c r="AG608" s="2"/>
      <c r="AH608" s="2"/>
      <c r="AI608" s="2"/>
      <c r="AJ608" s="2"/>
    </row>
    <row r="609" spans="1:36" ht="12.75" x14ac:dyDescent="0.2">
      <c r="Z609" s="1"/>
      <c r="AA609" s="1"/>
      <c r="AC609" s="1"/>
      <c r="AG609" s="2"/>
      <c r="AH609" s="2"/>
      <c r="AI609" s="2"/>
      <c r="AJ609" s="2"/>
    </row>
    <row r="610" spans="1:36" ht="26.25" x14ac:dyDescent="0.4">
      <c r="B610" s="341" t="s">
        <v>101</v>
      </c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223" t="s">
        <v>82</v>
      </c>
      <c r="Z610" s="1"/>
      <c r="AA610" s="1"/>
      <c r="AB610" s="2"/>
      <c r="AC610" s="1"/>
      <c r="AD610" s="2"/>
      <c r="AE610" s="2"/>
      <c r="AF610" s="2"/>
    </row>
    <row r="611" spans="1:36" ht="20.25" x14ac:dyDescent="0.2">
      <c r="A611" s="342" t="s">
        <v>18</v>
      </c>
      <c r="B611" s="344" t="s">
        <v>102</v>
      </c>
      <c r="C611" s="345"/>
      <c r="D611" s="345"/>
      <c r="E611" s="345"/>
      <c r="F611" s="345"/>
      <c r="G611" s="345"/>
      <c r="H611" s="345"/>
      <c r="I611" s="345"/>
      <c r="J611" s="346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68" t="s">
        <v>19</v>
      </c>
      <c r="Z611" s="339" t="s">
        <v>11</v>
      </c>
      <c r="AA611" s="339" t="s">
        <v>12</v>
      </c>
      <c r="AB611" s="350" t="s">
        <v>13</v>
      </c>
      <c r="AC611" s="339" t="s">
        <v>14</v>
      </c>
      <c r="AD611" s="337" t="s">
        <v>15</v>
      </c>
      <c r="AE611" s="337" t="s">
        <v>16</v>
      </c>
      <c r="AF611" s="339" t="s">
        <v>103</v>
      </c>
    </row>
    <row r="612" spans="1:36" ht="15.75" x14ac:dyDescent="0.25">
      <c r="A612" s="343"/>
      <c r="B612" s="84" t="s">
        <v>104</v>
      </c>
      <c r="C612" s="84" t="s">
        <v>105</v>
      </c>
      <c r="D612" s="84" t="s">
        <v>106</v>
      </c>
      <c r="E612" s="84" t="s">
        <v>107</v>
      </c>
      <c r="F612" s="84" t="s">
        <v>108</v>
      </c>
      <c r="G612" s="84" t="s">
        <v>109</v>
      </c>
      <c r="H612" s="84" t="s">
        <v>110</v>
      </c>
      <c r="I612" s="84"/>
      <c r="J612" s="84"/>
      <c r="K612" s="255" t="s">
        <v>73</v>
      </c>
      <c r="L612" s="255" t="s">
        <v>74</v>
      </c>
      <c r="M612" s="255" t="s">
        <v>73</v>
      </c>
      <c r="N612" s="255" t="s">
        <v>74</v>
      </c>
      <c r="O612" s="255" t="s">
        <v>73</v>
      </c>
      <c r="P612" s="255" t="s">
        <v>74</v>
      </c>
      <c r="Q612" s="255" t="s">
        <v>73</v>
      </c>
      <c r="R612" s="255" t="s">
        <v>74</v>
      </c>
      <c r="S612" s="255" t="s">
        <v>73</v>
      </c>
      <c r="T612" s="255" t="s">
        <v>74</v>
      </c>
      <c r="U612" s="212"/>
      <c r="V612" s="212"/>
      <c r="W612" s="212"/>
      <c r="X612" s="212"/>
      <c r="Y612" s="349"/>
      <c r="Z612" s="338"/>
      <c r="AA612" s="338"/>
      <c r="AB612" s="338"/>
      <c r="AC612" s="338"/>
      <c r="AD612" s="338"/>
      <c r="AE612" s="338"/>
      <c r="AF612" s="338"/>
    </row>
    <row r="613" spans="1:36" ht="15.75" customHeight="1" x14ac:dyDescent="0.25">
      <c r="A613" s="84">
        <v>1102</v>
      </c>
      <c r="B613" s="87">
        <v>112</v>
      </c>
      <c r="C613" s="87"/>
      <c r="D613" s="87"/>
      <c r="E613" s="87"/>
      <c r="F613" s="87"/>
      <c r="G613" s="87"/>
      <c r="H613" s="87"/>
      <c r="I613" s="87"/>
      <c r="J613" s="87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129"/>
      <c r="Z613" s="156"/>
      <c r="AA613" s="157"/>
      <c r="AB613" s="158"/>
      <c r="AC613" s="91"/>
      <c r="AD613" s="92">
        <v>113</v>
      </c>
      <c r="AE613" s="93"/>
      <c r="AF613" s="91"/>
    </row>
    <row r="614" spans="1:36" ht="15.75" customHeight="1" x14ac:dyDescent="0.25">
      <c r="A614" s="84">
        <v>1201</v>
      </c>
      <c r="B614" s="87"/>
      <c r="C614" s="87">
        <v>102</v>
      </c>
      <c r="D614" s="87"/>
      <c r="E614" s="87"/>
      <c r="F614" s="87"/>
      <c r="G614" s="87"/>
      <c r="H614" s="87"/>
      <c r="I614" s="87"/>
      <c r="J614" s="87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129"/>
      <c r="Z614" s="159"/>
      <c r="AA614" s="108"/>
      <c r="AB614" s="160"/>
      <c r="AC614" s="96">
        <f>IF(C614=0,"",C614/B613)</f>
        <v>0.9107142857142857</v>
      </c>
      <c r="AD614" s="97">
        <v>104</v>
      </c>
      <c r="AE614" s="98">
        <f t="shared" ref="AE614:AE621" si="331">IF(AD614=0,"",AD614/AD613)</f>
        <v>0.92035398230088494</v>
      </c>
      <c r="AF614" s="98">
        <f t="shared" ref="AF614:AF621" si="332">IF(AD614=0,"",100%-AE614)</f>
        <v>7.9646017699115057E-2</v>
      </c>
    </row>
    <row r="615" spans="1:36" ht="15.75" customHeight="1" x14ac:dyDescent="0.25">
      <c r="A615" s="84" t="s">
        <v>85</v>
      </c>
      <c r="B615" s="87"/>
      <c r="C615" s="87"/>
      <c r="D615" s="87">
        <v>95</v>
      </c>
      <c r="E615" s="87"/>
      <c r="F615" s="87"/>
      <c r="G615" s="87"/>
      <c r="H615" s="87"/>
      <c r="I615" s="87"/>
      <c r="J615" s="87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129"/>
      <c r="Z615" s="159"/>
      <c r="AA615" s="108"/>
      <c r="AB615" s="160"/>
      <c r="AC615" s="96">
        <f>IF(D615=0,"",D615/C614)</f>
        <v>0.93137254901960786</v>
      </c>
      <c r="AD615" s="97">
        <v>99</v>
      </c>
      <c r="AE615" s="98">
        <f t="shared" si="331"/>
        <v>0.95192307692307687</v>
      </c>
      <c r="AF615" s="98">
        <f t="shared" si="332"/>
        <v>4.8076923076923128E-2</v>
      </c>
      <c r="AG615" s="14">
        <f>AD615/AD613</f>
        <v>0.87610619469026552</v>
      </c>
    </row>
    <row r="616" spans="1:36" ht="15.75" customHeight="1" x14ac:dyDescent="0.25">
      <c r="A616" s="84">
        <v>1301</v>
      </c>
      <c r="B616" s="87"/>
      <c r="C616" s="87"/>
      <c r="D616" s="87"/>
      <c r="E616" s="87">
        <v>92</v>
      </c>
      <c r="F616" s="87"/>
      <c r="G616" s="87"/>
      <c r="H616" s="87"/>
      <c r="I616" s="87"/>
      <c r="J616" s="87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129"/>
      <c r="Z616" s="159"/>
      <c r="AA616" s="108"/>
      <c r="AB616" s="160"/>
      <c r="AC616" s="96">
        <f>IF(E616=0,"",E616/D615)</f>
        <v>0.96842105263157896</v>
      </c>
      <c r="AD616" s="97">
        <v>97</v>
      </c>
      <c r="AE616" s="98">
        <f t="shared" si="331"/>
        <v>0.97979797979797978</v>
      </c>
      <c r="AF616" s="98">
        <f t="shared" si="332"/>
        <v>2.0202020202020221E-2</v>
      </c>
    </row>
    <row r="617" spans="1:36" ht="15.75" customHeight="1" x14ac:dyDescent="0.25">
      <c r="A617" s="84">
        <v>1302</v>
      </c>
      <c r="B617" s="87"/>
      <c r="C617" s="87"/>
      <c r="D617" s="87"/>
      <c r="E617" s="87"/>
      <c r="F617" s="87">
        <v>88</v>
      </c>
      <c r="G617" s="87"/>
      <c r="H617" s="87"/>
      <c r="I617" s="87"/>
      <c r="J617" s="87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129"/>
      <c r="Z617" s="159"/>
      <c r="AA617" s="108"/>
      <c r="AB617" s="160"/>
      <c r="AC617" s="96">
        <f>IF(F617=0,"",F617/E616)</f>
        <v>0.95652173913043481</v>
      </c>
      <c r="AD617" s="97">
        <v>94</v>
      </c>
      <c r="AE617" s="98">
        <f t="shared" si="331"/>
        <v>0.96907216494845361</v>
      </c>
      <c r="AF617" s="98">
        <f t="shared" si="332"/>
        <v>3.0927835051546393E-2</v>
      </c>
    </row>
    <row r="618" spans="1:36" ht="15.75" customHeight="1" x14ac:dyDescent="0.25">
      <c r="A618" s="84">
        <v>1401</v>
      </c>
      <c r="B618" s="87"/>
      <c r="C618" s="87"/>
      <c r="D618" s="87"/>
      <c r="E618" s="87"/>
      <c r="F618" s="87"/>
      <c r="G618" s="87">
        <v>87</v>
      </c>
      <c r="H618" s="87"/>
      <c r="I618" s="87"/>
      <c r="J618" s="87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129"/>
      <c r="Z618" s="159"/>
      <c r="AA618" s="108"/>
      <c r="AB618" s="160"/>
      <c r="AC618" s="96">
        <f>IF(G618=0,"",G618/F617)</f>
        <v>0.98863636363636365</v>
      </c>
      <c r="AD618" s="97">
        <v>93</v>
      </c>
      <c r="AE618" s="98">
        <f t="shared" si="331"/>
        <v>0.98936170212765961</v>
      </c>
      <c r="AF618" s="98">
        <f t="shared" si="332"/>
        <v>1.0638297872340385E-2</v>
      </c>
    </row>
    <row r="619" spans="1:36" ht="15.75" customHeight="1" x14ac:dyDescent="0.25">
      <c r="A619" s="84">
        <v>1402</v>
      </c>
      <c r="B619" s="87"/>
      <c r="C619" s="87"/>
      <c r="D619" s="87"/>
      <c r="E619" s="87"/>
      <c r="F619" s="87"/>
      <c r="G619" s="87"/>
      <c r="H619" s="87">
        <v>85</v>
      </c>
      <c r="I619" s="87"/>
      <c r="J619" s="87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129"/>
      <c r="Z619" s="159"/>
      <c r="AA619" s="108"/>
      <c r="AB619" s="160"/>
      <c r="AC619" s="96">
        <f>IF(H619=0,"",H619/G618)</f>
        <v>0.97701149425287359</v>
      </c>
      <c r="AD619" s="97">
        <v>91</v>
      </c>
      <c r="AE619" s="98">
        <f t="shared" si="331"/>
        <v>0.978494623655914</v>
      </c>
      <c r="AF619" s="98">
        <f t="shared" si="332"/>
        <v>2.1505376344086002E-2</v>
      </c>
    </row>
    <row r="620" spans="1:36" ht="15.75" customHeight="1" x14ac:dyDescent="0.25">
      <c r="A620" s="84">
        <v>1501</v>
      </c>
      <c r="B620" s="87"/>
      <c r="C620" s="87"/>
      <c r="D620" s="87"/>
      <c r="E620" s="87"/>
      <c r="F620" s="87"/>
      <c r="G620" s="87"/>
      <c r="H620" s="87"/>
      <c r="I620" s="204"/>
      <c r="J620" s="87"/>
      <c r="K620" s="256">
        <v>21</v>
      </c>
      <c r="L620" s="256"/>
      <c r="M620" s="256">
        <v>18</v>
      </c>
      <c r="N620" s="256">
        <v>1</v>
      </c>
      <c r="O620" s="256">
        <v>21</v>
      </c>
      <c r="P620" s="256"/>
      <c r="Q620" s="256">
        <v>24</v>
      </c>
      <c r="R620" s="256"/>
      <c r="S620" s="259">
        <f>K620+M620+O620+Q620</f>
        <v>84</v>
      </c>
      <c r="T620" s="259">
        <f t="shared" ref="T620" si="333">L620+N620+P620+R620</f>
        <v>1</v>
      </c>
      <c r="U620" s="256">
        <v>1</v>
      </c>
      <c r="V620" s="256"/>
      <c r="W620" s="256"/>
      <c r="X620" s="256"/>
      <c r="Y620" s="129">
        <v>1</v>
      </c>
      <c r="Z620" s="159"/>
      <c r="AA620" s="108"/>
      <c r="AB620" s="160"/>
      <c r="AC620" s="96">
        <f>IF(S620=0,"",S620/H619)</f>
        <v>0.9882352941176471</v>
      </c>
      <c r="AD620" s="97">
        <v>86</v>
      </c>
      <c r="AE620" s="98">
        <f t="shared" si="331"/>
        <v>0.94505494505494503</v>
      </c>
      <c r="AF620" s="98">
        <f t="shared" si="332"/>
        <v>5.4945054945054972E-2</v>
      </c>
    </row>
    <row r="621" spans="1:36" ht="15.75" customHeight="1" x14ac:dyDescent="0.25">
      <c r="A621" s="84">
        <v>1502</v>
      </c>
      <c r="B621" s="87"/>
      <c r="C621" s="87"/>
      <c r="D621" s="87"/>
      <c r="E621" s="87"/>
      <c r="F621" s="87"/>
      <c r="G621" s="87"/>
      <c r="H621" s="87"/>
      <c r="I621" s="87"/>
      <c r="J621" s="204"/>
      <c r="K621" s="256">
        <v>2</v>
      </c>
      <c r="L621" s="256">
        <v>20</v>
      </c>
      <c r="M621" s="256">
        <v>1</v>
      </c>
      <c r="N621" s="256">
        <v>18</v>
      </c>
      <c r="O621" s="256"/>
      <c r="P621" s="256">
        <v>21</v>
      </c>
      <c r="Q621" s="256">
        <v>1</v>
      </c>
      <c r="R621" s="256">
        <v>23</v>
      </c>
      <c r="S621" s="259">
        <f t="shared" ref="S621:T621" si="334">K621+M621+O621+Q621</f>
        <v>4</v>
      </c>
      <c r="T621" s="259">
        <f t="shared" si="334"/>
        <v>82</v>
      </c>
      <c r="U621" s="256">
        <v>18</v>
      </c>
      <c r="V621" s="256">
        <v>20</v>
      </c>
      <c r="W621" s="256">
        <v>21</v>
      </c>
      <c r="X621" s="256">
        <v>21</v>
      </c>
      <c r="Y621" s="129">
        <v>80</v>
      </c>
      <c r="Z621" s="159"/>
      <c r="AA621" s="108"/>
      <c r="AB621" s="160"/>
      <c r="AC621" s="96">
        <f>IF(T621=0,"",T621/S620)</f>
        <v>0.97619047619047616</v>
      </c>
      <c r="AD621" s="97">
        <v>86</v>
      </c>
      <c r="AE621" s="100">
        <f t="shared" si="331"/>
        <v>1</v>
      </c>
      <c r="AF621" s="100">
        <f t="shared" si="332"/>
        <v>0</v>
      </c>
    </row>
    <row r="622" spans="1:36" ht="15.75" customHeight="1" x14ac:dyDescent="0.25">
      <c r="A622" s="84">
        <v>1601</v>
      </c>
      <c r="B622" s="87"/>
      <c r="C622" s="87"/>
      <c r="D622" s="87"/>
      <c r="E622" s="87"/>
      <c r="F622" s="87"/>
      <c r="G622" s="87"/>
      <c r="H622" s="87"/>
      <c r="I622" s="87"/>
      <c r="J622" s="204"/>
      <c r="K622" s="256"/>
      <c r="L622" s="256">
        <v>2</v>
      </c>
      <c r="M622" s="256"/>
      <c r="N622" s="256">
        <v>1</v>
      </c>
      <c r="O622" s="256"/>
      <c r="P622" s="256"/>
      <c r="Q622" s="256"/>
      <c r="R622" s="256">
        <v>1</v>
      </c>
      <c r="S622" s="259">
        <f t="shared" ref="S622:T622" si="335">K622+M622+O622+Q622</f>
        <v>0</v>
      </c>
      <c r="T622" s="259">
        <f t="shared" si="335"/>
        <v>4</v>
      </c>
      <c r="U622" s="256"/>
      <c r="V622" s="256"/>
      <c r="W622" s="256"/>
      <c r="X622" s="256"/>
      <c r="Y622" s="129">
        <v>4</v>
      </c>
      <c r="Z622" s="159"/>
      <c r="AA622" s="108"/>
      <c r="AB622" s="88"/>
      <c r="AC622" s="101"/>
      <c r="AD622" s="97">
        <v>5</v>
      </c>
      <c r="AE622" s="102"/>
      <c r="AF622" s="103"/>
    </row>
    <row r="623" spans="1:36" ht="15.75" customHeight="1" x14ac:dyDescent="0.25">
      <c r="A623" s="84">
        <v>1602</v>
      </c>
      <c r="B623" s="87"/>
      <c r="C623" s="87"/>
      <c r="D623" s="87"/>
      <c r="E623" s="87"/>
      <c r="F623" s="87"/>
      <c r="G623" s="87"/>
      <c r="H623" s="87"/>
      <c r="I623" s="87"/>
      <c r="J623" s="204"/>
      <c r="K623" s="257"/>
      <c r="L623" s="257"/>
      <c r="M623" s="257"/>
      <c r="N623" s="257"/>
      <c r="O623" s="257"/>
      <c r="P623" s="257"/>
      <c r="Q623" s="257"/>
      <c r="R623" s="257"/>
      <c r="S623" s="257"/>
      <c r="T623" s="257"/>
      <c r="U623" s="257"/>
      <c r="V623" s="257"/>
      <c r="W623" s="257"/>
      <c r="X623" s="257"/>
      <c r="Y623" s="129"/>
      <c r="Z623" s="159"/>
      <c r="AA623" s="108"/>
      <c r="AB623" s="88"/>
      <c r="AC623" s="105"/>
      <c r="AD623" s="106">
        <v>1</v>
      </c>
      <c r="AE623" s="107"/>
      <c r="AF623" s="105"/>
    </row>
    <row r="624" spans="1:36" ht="15.75" customHeight="1" x14ac:dyDescent="0.25">
      <c r="A624" s="84">
        <v>1701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257"/>
      <c r="L624" s="257"/>
      <c r="M624" s="257"/>
      <c r="N624" s="257"/>
      <c r="O624" s="257"/>
      <c r="P624" s="257"/>
      <c r="Q624" s="257"/>
      <c r="R624" s="257"/>
      <c r="S624" s="257"/>
      <c r="T624" s="257"/>
      <c r="U624" s="257"/>
      <c r="V624" s="257"/>
      <c r="W624" s="257"/>
      <c r="X624" s="257"/>
      <c r="Y624" s="129"/>
      <c r="Z624" s="159"/>
      <c r="AA624" s="108"/>
      <c r="AB624" s="88"/>
      <c r="AC624" s="105"/>
      <c r="AD624" s="106">
        <v>1</v>
      </c>
      <c r="AE624" s="107"/>
      <c r="AF624" s="105"/>
    </row>
    <row r="625" spans="1:36" ht="15.75" customHeight="1" x14ac:dyDescent="0.25">
      <c r="A625" s="84">
        <v>1702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257"/>
      <c r="L625" s="257"/>
      <c r="M625" s="257"/>
      <c r="N625" s="257"/>
      <c r="O625" s="257"/>
      <c r="P625" s="257"/>
      <c r="Q625" s="257"/>
      <c r="R625" s="257"/>
      <c r="S625" s="257"/>
      <c r="T625" s="257"/>
      <c r="U625" s="257"/>
      <c r="V625" s="257"/>
      <c r="W625" s="257"/>
      <c r="X625" s="257"/>
      <c r="Y625" s="129"/>
      <c r="Z625" s="159"/>
      <c r="AA625" s="108"/>
      <c r="AB625" s="88"/>
      <c r="AC625" s="105"/>
      <c r="AD625" s="106"/>
      <c r="AE625" s="107"/>
      <c r="AF625" s="105"/>
    </row>
    <row r="626" spans="1:36" ht="15.75" customHeight="1" x14ac:dyDescent="0.25">
      <c r="A626" s="84">
        <v>1801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7"/>
      <c r="U626" s="257"/>
      <c r="V626" s="257"/>
      <c r="W626" s="257"/>
      <c r="X626" s="257"/>
      <c r="Y626" s="129"/>
      <c r="Z626" s="159"/>
      <c r="AA626" s="108"/>
      <c r="AB626" s="88"/>
      <c r="AC626" s="108"/>
      <c r="AD626" s="109"/>
      <c r="AE626" s="110"/>
      <c r="AF626" s="105"/>
    </row>
    <row r="627" spans="1:36" ht="15.75" customHeight="1" x14ac:dyDescent="0.25">
      <c r="A627" s="84">
        <v>1802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257"/>
      <c r="L627" s="256">
        <v>1</v>
      </c>
      <c r="M627" s="257"/>
      <c r="N627" s="257"/>
      <c r="O627" s="257"/>
      <c r="P627" s="257"/>
      <c r="Q627" s="257"/>
      <c r="R627" s="257"/>
      <c r="S627" s="257"/>
      <c r="T627" s="256">
        <v>1</v>
      </c>
      <c r="U627" s="257"/>
      <c r="V627" s="257"/>
      <c r="W627" s="257"/>
      <c r="X627" s="257"/>
      <c r="Y627" s="129"/>
      <c r="Z627" s="159"/>
      <c r="AA627" s="108"/>
      <c r="AB627" s="88"/>
      <c r="AC627" s="111" t="s">
        <v>91</v>
      </c>
      <c r="AD627" s="112">
        <v>84</v>
      </c>
      <c r="AE627" s="113">
        <f>IF(SUM(Y617:Y623)=0,"",SUM(Y617:Y623))</f>
        <v>85</v>
      </c>
      <c r="AF627" s="114" t="s">
        <v>19</v>
      </c>
    </row>
    <row r="628" spans="1:36" ht="15.75" customHeight="1" x14ac:dyDescent="0.25">
      <c r="A628" s="84">
        <v>1901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257"/>
      <c r="L628" s="256">
        <v>1</v>
      </c>
      <c r="M628" s="257"/>
      <c r="N628" s="257"/>
      <c r="O628" s="257"/>
      <c r="P628" s="257"/>
      <c r="Q628" s="257"/>
      <c r="R628" s="257"/>
      <c r="S628" s="257"/>
      <c r="T628" s="256">
        <v>1</v>
      </c>
      <c r="U628" s="257"/>
      <c r="V628" s="257"/>
      <c r="W628" s="257"/>
      <c r="X628" s="257"/>
      <c r="Y628" s="129"/>
      <c r="Z628" s="159"/>
      <c r="AA628" s="108"/>
      <c r="AB628" s="88"/>
      <c r="AC628" s="115" t="s">
        <v>92</v>
      </c>
      <c r="AD628" s="116">
        <f>IF(AD627/B613=0,"",AD627/B613)</f>
        <v>0.75</v>
      </c>
      <c r="AE628" s="117">
        <f>IF(AD627/AE627=0,"",AD627/AE627)</f>
        <v>0.9882352941176471</v>
      </c>
      <c r="AF628" s="118" t="s">
        <v>93</v>
      </c>
    </row>
    <row r="629" spans="1:36" ht="15.75" x14ac:dyDescent="0.25">
      <c r="A629" s="84">
        <v>1902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7"/>
      <c r="U629" s="257"/>
      <c r="V629" s="257"/>
      <c r="W629" s="257"/>
      <c r="X629" s="257"/>
      <c r="Y629" s="129"/>
      <c r="Z629" s="161"/>
      <c r="AA629" s="162"/>
      <c r="AB629" s="163"/>
      <c r="AC629" s="120"/>
      <c r="AD629" s="121"/>
      <c r="AE629" s="121"/>
      <c r="AF629" s="122"/>
    </row>
    <row r="630" spans="1:36" ht="18" x14ac:dyDescent="0.25">
      <c r="A630" s="46"/>
      <c r="B630" s="340" t="s">
        <v>111</v>
      </c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123">
        <f>SUM(Y613:Y626)</f>
        <v>85</v>
      </c>
      <c r="Z630" s="124">
        <f>IF(SUM(Y618:Y621)=0,"",SUM(Y618:Y621)/B613)</f>
        <v>0.7232142857142857</v>
      </c>
      <c r="AA630" s="124">
        <f>IF(Y630=0,"",Y630/B613)</f>
        <v>0.7589285714285714</v>
      </c>
      <c r="AB630" s="124">
        <f>IF(Y621=0,"",AA630-Z630)</f>
        <v>3.5714285714285698E-2</v>
      </c>
      <c r="AC630" s="1"/>
      <c r="AD630" s="2"/>
      <c r="AE630" s="36"/>
      <c r="AF630" s="1"/>
    </row>
    <row r="631" spans="1:36" ht="12.75" x14ac:dyDescent="0.2">
      <c r="Z631" s="1"/>
      <c r="AA631" s="1"/>
      <c r="AC631" s="1"/>
      <c r="AG631" s="2"/>
      <c r="AH631" s="2"/>
      <c r="AI631" s="2"/>
      <c r="AJ631" s="2"/>
    </row>
    <row r="632" spans="1:36" ht="12.75" x14ac:dyDescent="0.2">
      <c r="Z632" s="1"/>
      <c r="AA632" s="1"/>
      <c r="AB632" s="1"/>
      <c r="AC632" s="1"/>
      <c r="AG632" s="2"/>
    </row>
    <row r="633" spans="1:36" ht="26.25" x14ac:dyDescent="0.4">
      <c r="B633" s="341" t="s">
        <v>101</v>
      </c>
      <c r="C633" s="341"/>
      <c r="D633" s="341"/>
      <c r="E633" s="341"/>
      <c r="F633" s="341"/>
      <c r="G633" s="341"/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223" t="s">
        <v>83</v>
      </c>
      <c r="Z633" s="1"/>
      <c r="AA633" s="1"/>
      <c r="AB633" s="2"/>
      <c r="AC633" s="1"/>
      <c r="AD633" s="2"/>
      <c r="AE633" s="2"/>
      <c r="AF633" s="2"/>
    </row>
    <row r="634" spans="1:36" ht="20.25" x14ac:dyDescent="0.2">
      <c r="A634" s="342" t="s">
        <v>18</v>
      </c>
      <c r="B634" s="344" t="s">
        <v>102</v>
      </c>
      <c r="C634" s="345"/>
      <c r="D634" s="345"/>
      <c r="E634" s="345"/>
      <c r="F634" s="345"/>
      <c r="G634" s="345"/>
      <c r="H634" s="345"/>
      <c r="I634" s="345"/>
      <c r="J634" s="346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68" t="s">
        <v>19</v>
      </c>
      <c r="Z634" s="339" t="s">
        <v>11</v>
      </c>
      <c r="AA634" s="339" t="s">
        <v>12</v>
      </c>
      <c r="AB634" s="350" t="s">
        <v>13</v>
      </c>
      <c r="AC634" s="339" t="s">
        <v>14</v>
      </c>
      <c r="AD634" s="337" t="s">
        <v>15</v>
      </c>
      <c r="AE634" s="337" t="s">
        <v>16</v>
      </c>
      <c r="AF634" s="339" t="s">
        <v>103</v>
      </c>
    </row>
    <row r="635" spans="1:36" ht="15.75" x14ac:dyDescent="0.25">
      <c r="A635" s="343"/>
      <c r="B635" s="84" t="s">
        <v>104</v>
      </c>
      <c r="C635" s="84" t="s">
        <v>105</v>
      </c>
      <c r="D635" s="84" t="s">
        <v>106</v>
      </c>
      <c r="E635" s="84" t="s">
        <v>107</v>
      </c>
      <c r="F635" s="84" t="s">
        <v>108</v>
      </c>
      <c r="G635" s="84" t="s">
        <v>109</v>
      </c>
      <c r="H635" s="84" t="s">
        <v>110</v>
      </c>
      <c r="I635" s="84"/>
      <c r="J635" s="84"/>
      <c r="K635" s="255" t="s">
        <v>73</v>
      </c>
      <c r="L635" s="255" t="s">
        <v>74</v>
      </c>
      <c r="M635" s="255" t="s">
        <v>73</v>
      </c>
      <c r="N635" s="255" t="s">
        <v>74</v>
      </c>
      <c r="O635" s="255" t="s">
        <v>73</v>
      </c>
      <c r="P635" s="255" t="s">
        <v>74</v>
      </c>
      <c r="Q635" s="255" t="s">
        <v>73</v>
      </c>
      <c r="R635" s="255" t="s">
        <v>74</v>
      </c>
      <c r="S635" s="255" t="s">
        <v>73</v>
      </c>
      <c r="T635" s="255" t="s">
        <v>74</v>
      </c>
      <c r="U635" s="212"/>
      <c r="V635" s="212"/>
      <c r="W635" s="212"/>
      <c r="X635" s="212"/>
      <c r="Y635" s="349"/>
      <c r="Z635" s="338"/>
      <c r="AA635" s="338"/>
      <c r="AB635" s="338"/>
      <c r="AC635" s="338"/>
      <c r="AD635" s="338"/>
      <c r="AE635" s="338"/>
      <c r="AF635" s="338"/>
    </row>
    <row r="636" spans="1:36" ht="15.75" customHeight="1" x14ac:dyDescent="0.25">
      <c r="A636" s="84">
        <v>1201</v>
      </c>
      <c r="B636" s="87">
        <v>119</v>
      </c>
      <c r="C636" s="87"/>
      <c r="D636" s="87"/>
      <c r="E636" s="87"/>
      <c r="F636" s="87"/>
      <c r="G636" s="87"/>
      <c r="H636" s="87"/>
      <c r="I636" s="87"/>
      <c r="J636" s="87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129"/>
      <c r="Z636" s="156"/>
      <c r="AA636" s="157"/>
      <c r="AB636" s="158"/>
      <c r="AC636" s="91"/>
      <c r="AD636" s="92">
        <f>B636</f>
        <v>119</v>
      </c>
      <c r="AE636" s="93"/>
      <c r="AF636" s="91"/>
    </row>
    <row r="637" spans="1:36" ht="15.75" x14ac:dyDescent="0.25">
      <c r="A637" s="84" t="s">
        <v>85</v>
      </c>
      <c r="B637" s="87"/>
      <c r="C637" s="87">
        <v>109</v>
      </c>
      <c r="D637" s="87"/>
      <c r="E637" s="87"/>
      <c r="F637" s="87"/>
      <c r="G637" s="87"/>
      <c r="H637" s="87"/>
      <c r="I637" s="87"/>
      <c r="J637" s="87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129"/>
      <c r="Z637" s="159"/>
      <c r="AA637" s="108"/>
      <c r="AB637" s="160"/>
      <c r="AC637" s="96">
        <f>IF(C637=0,"",C637/B636)</f>
        <v>0.91596638655462181</v>
      </c>
      <c r="AD637" s="97">
        <v>109</v>
      </c>
      <c r="AE637" s="98">
        <f t="shared" ref="AE637:AE644" si="336">IF(AD637=0,"",AD637/AD636)</f>
        <v>0.91596638655462181</v>
      </c>
      <c r="AF637" s="98">
        <f t="shared" ref="AF637:AF644" si="337">IF(AD637=0,"",100%-AE637)</f>
        <v>8.4033613445378186E-2</v>
      </c>
    </row>
    <row r="638" spans="1:36" ht="15.75" customHeight="1" x14ac:dyDescent="0.25">
      <c r="A638" s="84">
        <v>1301</v>
      </c>
      <c r="B638" s="87"/>
      <c r="C638" s="87"/>
      <c r="D638" s="87">
        <v>92</v>
      </c>
      <c r="E638" s="87"/>
      <c r="F638" s="87"/>
      <c r="G638" s="87"/>
      <c r="H638" s="87"/>
      <c r="I638" s="87"/>
      <c r="J638" s="87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129"/>
      <c r="Z638" s="159"/>
      <c r="AA638" s="108"/>
      <c r="AB638" s="160"/>
      <c r="AC638" s="96">
        <f>IF(D638=0,"",D638/C637)</f>
        <v>0.84403669724770647</v>
      </c>
      <c r="AD638" s="97">
        <v>92</v>
      </c>
      <c r="AE638" s="98">
        <f t="shared" si="336"/>
        <v>0.84403669724770647</v>
      </c>
      <c r="AF638" s="98">
        <f t="shared" si="337"/>
        <v>0.15596330275229353</v>
      </c>
      <c r="AG638" s="14">
        <f>AD638/AD636</f>
        <v>0.77310924369747902</v>
      </c>
    </row>
    <row r="639" spans="1:36" ht="15.75" customHeight="1" x14ac:dyDescent="0.25">
      <c r="A639" s="84">
        <v>1302</v>
      </c>
      <c r="B639" s="87"/>
      <c r="C639" s="87"/>
      <c r="D639" s="87"/>
      <c r="E639" s="87">
        <v>83</v>
      </c>
      <c r="F639" s="87"/>
      <c r="G639" s="87"/>
      <c r="H639" s="87"/>
      <c r="I639" s="87"/>
      <c r="J639" s="87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129"/>
      <c r="Z639" s="159"/>
      <c r="AA639" s="108"/>
      <c r="AB639" s="160"/>
      <c r="AC639" s="96">
        <f>IF(E639=0,"",E639/D638)</f>
        <v>0.90217391304347827</v>
      </c>
      <c r="AD639" s="97">
        <v>83</v>
      </c>
      <c r="AE639" s="98">
        <f t="shared" si="336"/>
        <v>0.90217391304347827</v>
      </c>
      <c r="AF639" s="98">
        <f t="shared" si="337"/>
        <v>9.7826086956521729E-2</v>
      </c>
    </row>
    <row r="640" spans="1:36" ht="15.75" customHeight="1" x14ac:dyDescent="0.25">
      <c r="A640" s="84">
        <v>1401</v>
      </c>
      <c r="B640" s="87"/>
      <c r="C640" s="87"/>
      <c r="D640" s="87"/>
      <c r="E640" s="87"/>
      <c r="F640" s="87">
        <v>78</v>
      </c>
      <c r="G640" s="87"/>
      <c r="H640" s="87"/>
      <c r="I640" s="87"/>
      <c r="J640" s="87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129"/>
      <c r="Z640" s="159"/>
      <c r="AA640" s="108"/>
      <c r="AB640" s="160"/>
      <c r="AC640" s="96">
        <f>IF(F640=0,"",F640/E639)</f>
        <v>0.93975903614457834</v>
      </c>
      <c r="AD640" s="97">
        <v>78</v>
      </c>
      <c r="AE640" s="98">
        <f t="shared" si="336"/>
        <v>0.93975903614457834</v>
      </c>
      <c r="AF640" s="98">
        <f t="shared" si="337"/>
        <v>6.0240963855421659E-2</v>
      </c>
    </row>
    <row r="641" spans="1:33" ht="15.75" customHeight="1" x14ac:dyDescent="0.25">
      <c r="A641" s="84">
        <v>1402</v>
      </c>
      <c r="B641" s="87"/>
      <c r="C641" s="87"/>
      <c r="D641" s="87"/>
      <c r="E641" s="87"/>
      <c r="F641" s="87"/>
      <c r="G641" s="87">
        <v>76</v>
      </c>
      <c r="H641" s="87"/>
      <c r="I641" s="87"/>
      <c r="J641" s="87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129"/>
      <c r="Z641" s="159"/>
      <c r="AA641" s="108"/>
      <c r="AB641" s="160"/>
      <c r="AC641" s="96">
        <f>IF(G641=0,"",G641/F640)</f>
        <v>0.97435897435897434</v>
      </c>
      <c r="AD641" s="97">
        <v>76</v>
      </c>
      <c r="AE641" s="98">
        <f t="shared" si="336"/>
        <v>0.97435897435897434</v>
      </c>
      <c r="AF641" s="98">
        <f t="shared" si="337"/>
        <v>2.5641025641025661E-2</v>
      </c>
    </row>
    <row r="642" spans="1:33" ht="15.75" customHeight="1" x14ac:dyDescent="0.25">
      <c r="A642" s="84">
        <v>1501</v>
      </c>
      <c r="B642" s="87"/>
      <c r="C642" s="87"/>
      <c r="D642" s="87"/>
      <c r="E642" s="87"/>
      <c r="F642" s="87"/>
      <c r="G642" s="87"/>
      <c r="H642" s="87">
        <v>75</v>
      </c>
      <c r="I642" s="87"/>
      <c r="J642" s="87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129"/>
      <c r="Z642" s="159"/>
      <c r="AA642" s="108"/>
      <c r="AB642" s="160"/>
      <c r="AC642" s="96">
        <f>IF(H642=0,"",H642/G641)</f>
        <v>0.98684210526315785</v>
      </c>
      <c r="AD642" s="97">
        <v>75</v>
      </c>
      <c r="AE642" s="98">
        <f t="shared" si="336"/>
        <v>0.98684210526315785</v>
      </c>
      <c r="AF642" s="98">
        <f t="shared" si="337"/>
        <v>1.3157894736842146E-2</v>
      </c>
    </row>
    <row r="643" spans="1:33" ht="15.75" customHeight="1" x14ac:dyDescent="0.25">
      <c r="A643" s="84">
        <v>1502</v>
      </c>
      <c r="B643" s="87"/>
      <c r="C643" s="87"/>
      <c r="D643" s="87"/>
      <c r="E643" s="87"/>
      <c r="F643" s="87"/>
      <c r="G643" s="87"/>
      <c r="H643" s="87"/>
      <c r="I643" s="204"/>
      <c r="J643" s="87"/>
      <c r="K643" s="256">
        <v>13</v>
      </c>
      <c r="L643" s="256"/>
      <c r="M643" s="256">
        <v>32</v>
      </c>
      <c r="N643" s="256"/>
      <c r="O643" s="256">
        <v>11</v>
      </c>
      <c r="P643" s="256">
        <v>1</v>
      </c>
      <c r="Q643" s="256">
        <v>15</v>
      </c>
      <c r="R643" s="256"/>
      <c r="S643" s="259">
        <f t="shared" ref="S643:T643" si="338">K643+M643+O643+Q643</f>
        <v>71</v>
      </c>
      <c r="T643" s="256">
        <f t="shared" si="338"/>
        <v>1</v>
      </c>
      <c r="U643" s="256"/>
      <c r="V643" s="256"/>
      <c r="W643" s="256"/>
      <c r="X643" s="256"/>
      <c r="Y643" s="129">
        <v>1</v>
      </c>
      <c r="Z643" s="159"/>
      <c r="AA643" s="108"/>
      <c r="AB643" s="160"/>
      <c r="AC643" s="96">
        <f>IF(S643=0,"",S643/H642)</f>
        <v>0.94666666666666666</v>
      </c>
      <c r="AD643" s="97">
        <v>72</v>
      </c>
      <c r="AE643" s="98">
        <f t="shared" si="336"/>
        <v>0.96</v>
      </c>
      <c r="AF643" s="98">
        <f t="shared" si="337"/>
        <v>4.0000000000000036E-2</v>
      </c>
    </row>
    <row r="644" spans="1:33" ht="15.75" customHeight="1" x14ac:dyDescent="0.25">
      <c r="A644" s="84">
        <v>1601</v>
      </c>
      <c r="B644" s="87"/>
      <c r="C644" s="87"/>
      <c r="D644" s="87"/>
      <c r="E644" s="87"/>
      <c r="F644" s="87"/>
      <c r="G644" s="87"/>
      <c r="H644" s="87"/>
      <c r="I644" s="87"/>
      <c r="J644" s="204"/>
      <c r="K644" s="256">
        <v>5</v>
      </c>
      <c r="L644" s="256">
        <v>32</v>
      </c>
      <c r="M644" s="256"/>
      <c r="N644" s="256">
        <v>13</v>
      </c>
      <c r="O644" s="256">
        <v>2</v>
      </c>
      <c r="P644" s="256">
        <v>11</v>
      </c>
      <c r="Q644" s="256">
        <v>2</v>
      </c>
      <c r="R644" s="256">
        <v>15</v>
      </c>
      <c r="S644" s="256">
        <f t="shared" ref="S644:T644" si="339">K644+M644+O644+Q644</f>
        <v>9</v>
      </c>
      <c r="T644" s="259">
        <f t="shared" si="339"/>
        <v>71</v>
      </c>
      <c r="U644" s="256"/>
      <c r="V644" s="256"/>
      <c r="W644" s="256"/>
      <c r="X644" s="256"/>
      <c r="Y644" s="129">
        <v>71</v>
      </c>
      <c r="Z644" s="159"/>
      <c r="AA644" s="108"/>
      <c r="AB644" s="160"/>
      <c r="AC644" s="96">
        <f>IF(T644=0,"",T644/S643)</f>
        <v>1</v>
      </c>
      <c r="AD644" s="97">
        <v>71</v>
      </c>
      <c r="AE644" s="100">
        <f t="shared" si="336"/>
        <v>0.98611111111111116</v>
      </c>
      <c r="AF644" s="100">
        <f t="shared" si="337"/>
        <v>1.388888888888884E-2</v>
      </c>
    </row>
    <row r="645" spans="1:33" ht="15.75" customHeight="1" x14ac:dyDescent="0.25">
      <c r="A645" s="84">
        <v>1602</v>
      </c>
      <c r="B645" s="87"/>
      <c r="C645" s="87"/>
      <c r="D645" s="87"/>
      <c r="E645" s="87"/>
      <c r="F645" s="87"/>
      <c r="G645" s="87"/>
      <c r="H645" s="87"/>
      <c r="I645" s="87"/>
      <c r="J645" s="204"/>
      <c r="K645" s="256">
        <v>2</v>
      </c>
      <c r="L645" s="256">
        <v>5</v>
      </c>
      <c r="M645" s="256"/>
      <c r="N645" s="256"/>
      <c r="O645" s="256">
        <v>1</v>
      </c>
      <c r="P645" s="256">
        <v>2</v>
      </c>
      <c r="Q645" s="256">
        <v>4</v>
      </c>
      <c r="R645" s="256">
        <v>1</v>
      </c>
      <c r="S645" s="256">
        <f t="shared" ref="S645:T645" si="340">K645+M645+O645+Q645</f>
        <v>7</v>
      </c>
      <c r="T645" s="259">
        <f t="shared" si="340"/>
        <v>8</v>
      </c>
      <c r="U645" s="256"/>
      <c r="V645" s="256"/>
      <c r="W645" s="256"/>
      <c r="X645" s="256"/>
      <c r="Y645" s="129">
        <v>8</v>
      </c>
      <c r="Z645" s="159"/>
      <c r="AA645" s="108"/>
      <c r="AB645" s="88"/>
      <c r="AC645" s="101"/>
      <c r="AD645" s="97">
        <v>16</v>
      </c>
      <c r="AE645" s="102"/>
      <c r="AF645" s="103"/>
    </row>
    <row r="646" spans="1:33" ht="15.75" customHeight="1" x14ac:dyDescent="0.25">
      <c r="A646" s="84">
        <v>1701</v>
      </c>
      <c r="B646" s="87"/>
      <c r="C646" s="87"/>
      <c r="D646" s="87"/>
      <c r="E646" s="87"/>
      <c r="F646" s="87"/>
      <c r="G646" s="87"/>
      <c r="H646" s="87"/>
      <c r="I646" s="87"/>
      <c r="J646" s="204"/>
      <c r="K646" s="257"/>
      <c r="L646" s="256">
        <v>2</v>
      </c>
      <c r="M646" s="256">
        <v>1</v>
      </c>
      <c r="N646" s="256">
        <v>1</v>
      </c>
      <c r="O646" s="257"/>
      <c r="P646" s="257"/>
      <c r="Q646" s="257"/>
      <c r="R646" s="256">
        <v>3</v>
      </c>
      <c r="S646" s="256">
        <f t="shared" ref="S646:T646" si="341">K646+M646+O646+Q646</f>
        <v>1</v>
      </c>
      <c r="T646" s="259">
        <f t="shared" si="341"/>
        <v>6</v>
      </c>
      <c r="U646" s="257"/>
      <c r="V646" s="257"/>
      <c r="W646" s="257"/>
      <c r="X646" s="257"/>
      <c r="Y646" s="129">
        <v>6</v>
      </c>
      <c r="Z646" s="159"/>
      <c r="AA646" s="108"/>
      <c r="AB646" s="88"/>
      <c r="AC646" s="105"/>
      <c r="AD646" s="106">
        <v>7</v>
      </c>
      <c r="AE646" s="107"/>
      <c r="AF646" s="105"/>
    </row>
    <row r="647" spans="1:33" ht="15.75" customHeight="1" x14ac:dyDescent="0.25">
      <c r="A647" s="84">
        <v>1702</v>
      </c>
      <c r="B647" s="87"/>
      <c r="C647" s="87"/>
      <c r="D647" s="87"/>
      <c r="E647" s="87"/>
      <c r="F647" s="87"/>
      <c r="G647" s="87"/>
      <c r="H647" s="87"/>
      <c r="I647" s="87"/>
      <c r="J647" s="204"/>
      <c r="K647" s="257"/>
      <c r="L647" s="257"/>
      <c r="M647" s="257"/>
      <c r="N647" s="257"/>
      <c r="O647" s="257"/>
      <c r="P647" s="256">
        <v>1</v>
      </c>
      <c r="Q647" s="257"/>
      <c r="R647" s="257"/>
      <c r="S647" s="256">
        <f t="shared" ref="S647:T647" si="342">K647+M647+O647+Q647</f>
        <v>0</v>
      </c>
      <c r="T647" s="259">
        <f t="shared" si="342"/>
        <v>1</v>
      </c>
      <c r="U647" s="257"/>
      <c r="V647" s="257"/>
      <c r="W647" s="257"/>
      <c r="X647" s="257"/>
      <c r="Y647" s="129">
        <v>1</v>
      </c>
      <c r="Z647" s="159"/>
      <c r="AA647" s="108"/>
      <c r="AB647" s="88"/>
      <c r="AC647" s="105"/>
      <c r="AD647" s="106">
        <v>3</v>
      </c>
      <c r="AE647" s="107"/>
      <c r="AF647" s="105"/>
    </row>
    <row r="648" spans="1:33" ht="15.75" customHeight="1" x14ac:dyDescent="0.25">
      <c r="A648" s="84">
        <v>1801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257"/>
      <c r="L648" s="256"/>
      <c r="M648" s="257"/>
      <c r="N648" s="257"/>
      <c r="O648" s="257"/>
      <c r="P648" s="256"/>
      <c r="Q648" s="257"/>
      <c r="R648" s="257"/>
      <c r="S648" s="257"/>
      <c r="T648" s="257"/>
      <c r="U648" s="257"/>
      <c r="V648" s="257"/>
      <c r="W648" s="257"/>
      <c r="X648" s="257"/>
      <c r="Y648" s="129"/>
      <c r="Z648" s="159"/>
      <c r="AA648" s="108"/>
      <c r="AB648" s="88"/>
      <c r="AC648" s="105"/>
      <c r="AD648" s="106"/>
      <c r="AE648" s="107"/>
      <c r="AF648" s="105"/>
    </row>
    <row r="649" spans="1:33" ht="15.75" customHeight="1" x14ac:dyDescent="0.25">
      <c r="A649" s="84">
        <v>1802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257"/>
      <c r="L649" s="257"/>
      <c r="M649" s="257"/>
      <c r="N649" s="257"/>
      <c r="O649" s="257"/>
      <c r="P649" s="257"/>
      <c r="Q649" s="257"/>
      <c r="R649" s="257"/>
      <c r="S649" s="257"/>
      <c r="T649" s="257"/>
      <c r="U649" s="257"/>
      <c r="V649" s="257"/>
      <c r="W649" s="257"/>
      <c r="X649" s="257"/>
      <c r="Y649" s="129"/>
      <c r="Z649" s="159"/>
      <c r="AA649" s="108"/>
      <c r="AB649" s="88"/>
      <c r="AC649" s="108"/>
      <c r="AD649" s="109"/>
      <c r="AE649" s="110"/>
      <c r="AF649" s="105"/>
    </row>
    <row r="650" spans="1:33" ht="15.75" customHeight="1" x14ac:dyDescent="0.25">
      <c r="A650" s="84">
        <v>1901</v>
      </c>
      <c r="B650" s="87"/>
      <c r="C650" s="87"/>
      <c r="D650" s="87"/>
      <c r="E650" s="87"/>
      <c r="F650" s="87"/>
      <c r="G650" s="87"/>
      <c r="H650" s="87"/>
      <c r="I650" s="87"/>
      <c r="J650" s="87"/>
      <c r="K650" s="257"/>
      <c r="L650" s="257"/>
      <c r="M650" s="257"/>
      <c r="N650" s="257"/>
      <c r="O650" s="257"/>
      <c r="P650" s="257"/>
      <c r="Q650" s="257"/>
      <c r="R650" s="257"/>
      <c r="S650" s="257"/>
      <c r="T650" s="257"/>
      <c r="U650" s="257"/>
      <c r="V650" s="257"/>
      <c r="W650" s="257"/>
      <c r="X650" s="257"/>
      <c r="Y650" s="129"/>
      <c r="Z650" s="159"/>
      <c r="AA650" s="108"/>
      <c r="AB650" s="88"/>
      <c r="AC650" s="111" t="s">
        <v>91</v>
      </c>
      <c r="AD650" s="112">
        <v>81</v>
      </c>
      <c r="AE650" s="113">
        <f>Y653</f>
        <v>87</v>
      </c>
      <c r="AF650" s="114" t="s">
        <v>19</v>
      </c>
    </row>
    <row r="651" spans="1:33" ht="15.75" customHeight="1" x14ac:dyDescent="0.25">
      <c r="A651" s="84">
        <v>1902</v>
      </c>
      <c r="B651" s="87"/>
      <c r="C651" s="87"/>
      <c r="D651" s="87"/>
      <c r="E651" s="87"/>
      <c r="F651" s="87"/>
      <c r="G651" s="87"/>
      <c r="H651" s="87"/>
      <c r="I651" s="87"/>
      <c r="J651" s="87"/>
      <c r="K651" s="257"/>
      <c r="L651" s="257"/>
      <c r="M651" s="257"/>
      <c r="N651" s="257"/>
      <c r="O651" s="257"/>
      <c r="P651" s="257"/>
      <c r="Q651" s="257"/>
      <c r="R651" s="257"/>
      <c r="S651" s="257"/>
      <c r="T651" s="257"/>
      <c r="U651" s="257"/>
      <c r="V651" s="257"/>
      <c r="W651" s="257"/>
      <c r="X651" s="257"/>
      <c r="Y651" s="129"/>
      <c r="Z651" s="159"/>
      <c r="AA651" s="108"/>
      <c r="AB651" s="88"/>
      <c r="AC651" s="115" t="s">
        <v>92</v>
      </c>
      <c r="AD651" s="116">
        <f>IF(AD650/B636=0,"",AD650/B636)</f>
        <v>0.68067226890756305</v>
      </c>
      <c r="AE651" s="117">
        <f>IF(AD650/AE650=0,"",AD650/AE650)</f>
        <v>0.93103448275862066</v>
      </c>
      <c r="AF651" s="118" t="s">
        <v>93</v>
      </c>
    </row>
    <row r="652" spans="1:33" ht="15.75" customHeight="1" x14ac:dyDescent="0.25">
      <c r="A652" s="84">
        <v>2001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257"/>
      <c r="L652" s="257"/>
      <c r="M652" s="257"/>
      <c r="N652" s="257"/>
      <c r="O652" s="257"/>
      <c r="P652" s="257"/>
      <c r="Q652" s="257"/>
      <c r="R652" s="257"/>
      <c r="S652" s="257"/>
      <c r="T652" s="257"/>
      <c r="U652" s="257"/>
      <c r="V652" s="257"/>
      <c r="W652" s="257"/>
      <c r="X652" s="257"/>
      <c r="Y652" s="129"/>
      <c r="Z652" s="161"/>
      <c r="AA652" s="162"/>
      <c r="AB652" s="163"/>
      <c r="AC652" s="120"/>
      <c r="AD652" s="121"/>
      <c r="AE652" s="121"/>
      <c r="AF652" s="122"/>
    </row>
    <row r="653" spans="1:33" ht="18" x14ac:dyDescent="0.25">
      <c r="A653" s="46"/>
      <c r="B653" s="340" t="s">
        <v>111</v>
      </c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123">
        <f>SUM(Y636:Y650)</f>
        <v>87</v>
      </c>
      <c r="Z653" s="124">
        <f>IF(SUM(Y641:Y644)=0,"",SUM(Y641:Y644)/B636)</f>
        <v>0.60504201680672265</v>
      </c>
      <c r="AA653" s="124">
        <f>IF(Y653=0,"",Y653/B636)</f>
        <v>0.73109243697478987</v>
      </c>
      <c r="AB653" s="124">
        <f>IF(Y644=0,"",AA653-Z653)</f>
        <v>0.12605042016806722</v>
      </c>
      <c r="AC653" s="1"/>
      <c r="AD653" s="2"/>
      <c r="AE653" s="36"/>
      <c r="AF653" s="1"/>
    </row>
    <row r="654" spans="1:33" ht="12.75" x14ac:dyDescent="0.2">
      <c r="Z654" s="1"/>
      <c r="AA654" s="1"/>
      <c r="AB654" s="1"/>
      <c r="AC654" s="1"/>
      <c r="AG654" s="2"/>
    </row>
    <row r="655" spans="1:33" ht="12.75" x14ac:dyDescent="0.2">
      <c r="Z655" s="1"/>
      <c r="AA655" s="1"/>
      <c r="AB655" s="1"/>
      <c r="AC655" s="1"/>
      <c r="AG655" s="2"/>
    </row>
    <row r="656" spans="1:33" ht="26.25" x14ac:dyDescent="0.4">
      <c r="B656" s="341" t="s">
        <v>101</v>
      </c>
      <c r="C656" s="341"/>
      <c r="D656" s="341"/>
      <c r="E656" s="341"/>
      <c r="F656" s="341"/>
      <c r="G656" s="341"/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223" t="s">
        <v>85</v>
      </c>
      <c r="Z656" s="1"/>
      <c r="AA656" s="1"/>
      <c r="AB656" s="2"/>
      <c r="AC656" s="1"/>
      <c r="AD656" s="2"/>
      <c r="AE656" s="2"/>
      <c r="AF656" s="2"/>
    </row>
    <row r="657" spans="1:33" ht="20.25" x14ac:dyDescent="0.2">
      <c r="A657" s="342" t="s">
        <v>18</v>
      </c>
      <c r="B657" s="344" t="s">
        <v>102</v>
      </c>
      <c r="C657" s="345"/>
      <c r="D657" s="345"/>
      <c r="E657" s="345"/>
      <c r="F657" s="345"/>
      <c r="G657" s="345"/>
      <c r="H657" s="345"/>
      <c r="I657" s="345"/>
      <c r="J657" s="346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68" t="s">
        <v>19</v>
      </c>
      <c r="Z657" s="339" t="s">
        <v>11</v>
      </c>
      <c r="AA657" s="339" t="s">
        <v>12</v>
      </c>
      <c r="AB657" s="350" t="s">
        <v>13</v>
      </c>
      <c r="AC657" s="339" t="s">
        <v>14</v>
      </c>
      <c r="AD657" s="337" t="s">
        <v>15</v>
      </c>
      <c r="AE657" s="337" t="s">
        <v>16</v>
      </c>
      <c r="AF657" s="339" t="s">
        <v>103</v>
      </c>
    </row>
    <row r="658" spans="1:33" ht="15.75" x14ac:dyDescent="0.25">
      <c r="A658" s="343"/>
      <c r="B658" s="84" t="s">
        <v>104</v>
      </c>
      <c r="C658" s="84" t="s">
        <v>105</v>
      </c>
      <c r="D658" s="84" t="s">
        <v>106</v>
      </c>
      <c r="E658" s="84" t="s">
        <v>107</v>
      </c>
      <c r="F658" s="84" t="s">
        <v>108</v>
      </c>
      <c r="G658" s="84" t="s">
        <v>109</v>
      </c>
      <c r="H658" s="84" t="s">
        <v>110</v>
      </c>
      <c r="I658" s="84"/>
      <c r="J658" s="84"/>
      <c r="K658" s="255" t="s">
        <v>73</v>
      </c>
      <c r="L658" s="255" t="s">
        <v>74</v>
      </c>
      <c r="M658" s="255" t="s">
        <v>73</v>
      </c>
      <c r="N658" s="255" t="s">
        <v>74</v>
      </c>
      <c r="O658" s="255" t="s">
        <v>73</v>
      </c>
      <c r="P658" s="255" t="s">
        <v>74</v>
      </c>
      <c r="Q658" s="255" t="s">
        <v>73</v>
      </c>
      <c r="R658" s="255" t="s">
        <v>74</v>
      </c>
      <c r="S658" s="255" t="s">
        <v>73</v>
      </c>
      <c r="T658" s="255" t="s">
        <v>74</v>
      </c>
      <c r="U658" s="212"/>
      <c r="V658" s="212"/>
      <c r="W658" s="212"/>
      <c r="X658" s="212"/>
      <c r="Y658" s="349"/>
      <c r="Z658" s="338"/>
      <c r="AA658" s="338"/>
      <c r="AB658" s="338"/>
      <c r="AC658" s="338"/>
      <c r="AD658" s="338"/>
      <c r="AE658" s="338"/>
      <c r="AF658" s="338"/>
    </row>
    <row r="659" spans="1:33" ht="15.75" customHeight="1" x14ac:dyDescent="0.25">
      <c r="A659" s="84">
        <v>1202</v>
      </c>
      <c r="B659" s="87">
        <v>117</v>
      </c>
      <c r="C659" s="87"/>
      <c r="D659" s="87"/>
      <c r="E659" s="87"/>
      <c r="F659" s="87"/>
      <c r="G659" s="87"/>
      <c r="H659" s="87"/>
      <c r="I659" s="87"/>
      <c r="J659" s="87"/>
      <c r="K659" s="256"/>
      <c r="L659" s="256"/>
      <c r="M659" s="256"/>
      <c r="N659" s="256"/>
      <c r="O659" s="256"/>
      <c r="P659" s="256"/>
      <c r="Q659" s="256"/>
      <c r="R659" s="256"/>
      <c r="S659" s="256"/>
      <c r="T659" s="256"/>
      <c r="U659" s="256"/>
      <c r="V659" s="256"/>
      <c r="W659" s="256"/>
      <c r="X659" s="256"/>
      <c r="Y659" s="129"/>
      <c r="Z659" s="262"/>
      <c r="AA659" s="263"/>
      <c r="AB659" s="264"/>
      <c r="AC659" s="91"/>
      <c r="AD659" s="92">
        <f>B659</f>
        <v>117</v>
      </c>
      <c r="AE659" s="93"/>
      <c r="AF659" s="91"/>
    </row>
    <row r="660" spans="1:33" ht="15.75" customHeight="1" x14ac:dyDescent="0.25">
      <c r="A660" s="84">
        <v>1301</v>
      </c>
      <c r="B660" s="87"/>
      <c r="C660" s="87">
        <v>109</v>
      </c>
      <c r="D660" s="87"/>
      <c r="E660" s="87"/>
      <c r="F660" s="87"/>
      <c r="G660" s="87"/>
      <c r="H660" s="87"/>
      <c r="I660" s="87"/>
      <c r="J660" s="87"/>
      <c r="K660" s="256"/>
      <c r="L660" s="256"/>
      <c r="M660" s="256"/>
      <c r="N660" s="256"/>
      <c r="O660" s="256"/>
      <c r="P660" s="256"/>
      <c r="Q660" s="256"/>
      <c r="R660" s="256"/>
      <c r="S660" s="256"/>
      <c r="T660" s="256"/>
      <c r="U660" s="256"/>
      <c r="V660" s="256"/>
      <c r="W660" s="256"/>
      <c r="X660" s="256"/>
      <c r="Y660" s="129"/>
      <c r="Z660" s="265"/>
      <c r="AA660" s="101"/>
      <c r="AB660" s="266"/>
      <c r="AC660" s="96">
        <f>IF(C660=0,"",C660/B659)</f>
        <v>0.93162393162393164</v>
      </c>
      <c r="AD660" s="97">
        <v>109</v>
      </c>
      <c r="AE660" s="98">
        <f t="shared" ref="AE660:AE667" si="343">IF(AD660=0,"",AD660/AD659)</f>
        <v>0.93162393162393164</v>
      </c>
      <c r="AF660" s="98">
        <f t="shared" ref="AF660:AF667" si="344">IF(AD660=0,"",100%-AE660)</f>
        <v>6.8376068376068355E-2</v>
      </c>
    </row>
    <row r="661" spans="1:33" ht="15.75" customHeight="1" x14ac:dyDescent="0.25">
      <c r="A661" s="84">
        <v>1302</v>
      </c>
      <c r="B661" s="87"/>
      <c r="C661" s="87"/>
      <c r="D661" s="87">
        <v>96</v>
      </c>
      <c r="E661" s="87"/>
      <c r="F661" s="87"/>
      <c r="G661" s="87"/>
      <c r="H661" s="87"/>
      <c r="I661" s="87"/>
      <c r="J661" s="87"/>
      <c r="K661" s="256"/>
      <c r="L661" s="256"/>
      <c r="M661" s="256"/>
      <c r="N661" s="256"/>
      <c r="O661" s="256"/>
      <c r="P661" s="256"/>
      <c r="Q661" s="256"/>
      <c r="R661" s="256"/>
      <c r="S661" s="256"/>
      <c r="T661" s="256"/>
      <c r="U661" s="256"/>
      <c r="V661" s="256"/>
      <c r="W661" s="256"/>
      <c r="X661" s="256"/>
      <c r="Y661" s="129"/>
      <c r="Z661" s="265"/>
      <c r="AA661" s="101"/>
      <c r="AB661" s="266"/>
      <c r="AC661" s="96">
        <f>IF(D661=0,"",D661/C660)</f>
        <v>0.88073394495412849</v>
      </c>
      <c r="AD661" s="97">
        <v>99</v>
      </c>
      <c r="AE661" s="98">
        <f t="shared" si="343"/>
        <v>0.90825688073394495</v>
      </c>
      <c r="AF661" s="98">
        <f t="shared" si="344"/>
        <v>9.1743119266055051E-2</v>
      </c>
      <c r="AG661" s="14">
        <f>AD661/AD659</f>
        <v>0.84615384615384615</v>
      </c>
    </row>
    <row r="662" spans="1:33" ht="15.75" customHeight="1" x14ac:dyDescent="0.25">
      <c r="A662" s="84">
        <v>1401</v>
      </c>
      <c r="B662" s="87"/>
      <c r="C662" s="87"/>
      <c r="D662" s="87"/>
      <c r="E662" s="87">
        <v>93</v>
      </c>
      <c r="F662" s="87"/>
      <c r="G662" s="87"/>
      <c r="H662" s="87"/>
      <c r="I662" s="87"/>
      <c r="J662" s="87"/>
      <c r="K662" s="256"/>
      <c r="L662" s="256"/>
      <c r="M662" s="256"/>
      <c r="N662" s="256"/>
      <c r="O662" s="256"/>
      <c r="P662" s="256"/>
      <c r="Q662" s="256"/>
      <c r="R662" s="256"/>
      <c r="S662" s="256"/>
      <c r="T662" s="256"/>
      <c r="U662" s="256"/>
      <c r="V662" s="256"/>
      <c r="W662" s="256"/>
      <c r="X662" s="256"/>
      <c r="Y662" s="129"/>
      <c r="Z662" s="265"/>
      <c r="AA662" s="101"/>
      <c r="AB662" s="266"/>
      <c r="AC662" s="96">
        <f>IF(E662=0,"",E662/D661)</f>
        <v>0.96875</v>
      </c>
      <c r="AD662" s="97">
        <v>98</v>
      </c>
      <c r="AE662" s="98">
        <f t="shared" si="343"/>
        <v>0.98989898989898994</v>
      </c>
      <c r="AF662" s="98">
        <f t="shared" si="344"/>
        <v>1.0101010101010055E-2</v>
      </c>
    </row>
    <row r="663" spans="1:33" ht="15.75" customHeight="1" x14ac:dyDescent="0.25">
      <c r="A663" s="84">
        <v>1402</v>
      </c>
      <c r="B663" s="87"/>
      <c r="C663" s="87"/>
      <c r="D663" s="87"/>
      <c r="E663" s="87"/>
      <c r="F663" s="87">
        <v>87</v>
      </c>
      <c r="G663" s="87"/>
      <c r="H663" s="87"/>
      <c r="I663" s="87"/>
      <c r="J663" s="87"/>
      <c r="K663" s="256"/>
      <c r="L663" s="256"/>
      <c r="M663" s="256"/>
      <c r="N663" s="256"/>
      <c r="O663" s="256"/>
      <c r="P663" s="256"/>
      <c r="Q663" s="256"/>
      <c r="R663" s="256"/>
      <c r="S663" s="256"/>
      <c r="T663" s="256"/>
      <c r="U663" s="256"/>
      <c r="V663" s="256"/>
      <c r="W663" s="256"/>
      <c r="X663" s="256"/>
      <c r="Y663" s="129"/>
      <c r="Z663" s="265"/>
      <c r="AA663" s="101"/>
      <c r="AB663" s="266"/>
      <c r="AC663" s="96">
        <f>IF(F663=0,"",F663/E662)</f>
        <v>0.93548387096774188</v>
      </c>
      <c r="AD663" s="97">
        <v>98</v>
      </c>
      <c r="AE663" s="98">
        <f t="shared" si="343"/>
        <v>1</v>
      </c>
      <c r="AF663" s="98">
        <f t="shared" si="344"/>
        <v>0</v>
      </c>
    </row>
    <row r="664" spans="1:33" ht="15.75" customHeight="1" x14ac:dyDescent="0.25">
      <c r="A664" s="84">
        <v>1501</v>
      </c>
      <c r="B664" s="87"/>
      <c r="C664" s="87"/>
      <c r="D664" s="87"/>
      <c r="E664" s="87"/>
      <c r="F664" s="87"/>
      <c r="G664" s="87">
        <v>85</v>
      </c>
      <c r="H664" s="87"/>
      <c r="I664" s="87"/>
      <c r="J664" s="87"/>
      <c r="K664" s="256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  <c r="W664" s="256"/>
      <c r="X664" s="256"/>
      <c r="Y664" s="129"/>
      <c r="Z664" s="265"/>
      <c r="AA664" s="101"/>
      <c r="AB664" s="266"/>
      <c r="AC664" s="96">
        <f>IF(G664=0,"",G664/F663)</f>
        <v>0.97701149425287359</v>
      </c>
      <c r="AD664" s="97">
        <v>98</v>
      </c>
      <c r="AE664" s="98">
        <f t="shared" si="343"/>
        <v>1</v>
      </c>
      <c r="AF664" s="98">
        <f t="shared" si="344"/>
        <v>0</v>
      </c>
    </row>
    <row r="665" spans="1:33" ht="15.75" customHeight="1" x14ac:dyDescent="0.25">
      <c r="A665" s="84">
        <v>1502</v>
      </c>
      <c r="B665" s="87"/>
      <c r="C665" s="87"/>
      <c r="D665" s="87"/>
      <c r="E665" s="87"/>
      <c r="F665" s="87"/>
      <c r="G665" s="87"/>
      <c r="H665" s="87">
        <v>84</v>
      </c>
      <c r="I665" s="87"/>
      <c r="J665" s="87"/>
      <c r="K665" s="256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  <c r="W665" s="256"/>
      <c r="X665" s="256"/>
      <c r="Y665" s="129">
        <v>1</v>
      </c>
      <c r="Z665" s="265"/>
      <c r="AA665" s="101"/>
      <c r="AB665" s="266"/>
      <c r="AC665" s="96">
        <f>IF(H665=0,"",H665/G664)</f>
        <v>0.9882352941176471</v>
      </c>
      <c r="AD665" s="97">
        <v>98</v>
      </c>
      <c r="AE665" s="98">
        <f t="shared" si="343"/>
        <v>1</v>
      </c>
      <c r="AF665" s="98">
        <f t="shared" si="344"/>
        <v>0</v>
      </c>
    </row>
    <row r="666" spans="1:33" ht="15.75" customHeight="1" x14ac:dyDescent="0.25">
      <c r="A666" s="84">
        <v>1601</v>
      </c>
      <c r="B666" s="87"/>
      <c r="C666" s="87"/>
      <c r="D666" s="87"/>
      <c r="E666" s="87"/>
      <c r="F666" s="87"/>
      <c r="G666" s="87"/>
      <c r="H666" s="87"/>
      <c r="I666" s="204"/>
      <c r="J666" s="87"/>
      <c r="K666" s="256">
        <v>28</v>
      </c>
      <c r="L666" s="256"/>
      <c r="M666" s="256">
        <v>9</v>
      </c>
      <c r="N666" s="256">
        <v>1</v>
      </c>
      <c r="O666" s="256">
        <v>24</v>
      </c>
      <c r="P666" s="256"/>
      <c r="Q666" s="256">
        <v>18</v>
      </c>
      <c r="R666" s="256">
        <v>1</v>
      </c>
      <c r="S666" s="259">
        <f t="shared" ref="S666:T666" si="345">K666+M666+O666+Q666</f>
        <v>79</v>
      </c>
      <c r="T666" s="256">
        <f t="shared" si="345"/>
        <v>2</v>
      </c>
      <c r="U666" s="256"/>
      <c r="V666" s="256"/>
      <c r="W666" s="256"/>
      <c r="X666" s="256"/>
      <c r="Y666" s="129">
        <v>1</v>
      </c>
      <c r="Z666" s="265"/>
      <c r="AA666" s="101"/>
      <c r="AB666" s="266"/>
      <c r="AC666" s="96">
        <f>IF(S666=0,"",S666/H665)</f>
        <v>0.94047619047619047</v>
      </c>
      <c r="AD666" s="97">
        <v>98</v>
      </c>
      <c r="AE666" s="98">
        <f t="shared" si="343"/>
        <v>1</v>
      </c>
      <c r="AF666" s="98">
        <f t="shared" si="344"/>
        <v>0</v>
      </c>
    </row>
    <row r="667" spans="1:33" ht="15.75" customHeight="1" x14ac:dyDescent="0.25">
      <c r="A667" s="84">
        <v>1602</v>
      </c>
      <c r="B667" s="87"/>
      <c r="C667" s="87"/>
      <c r="D667" s="87"/>
      <c r="E667" s="87"/>
      <c r="F667" s="87"/>
      <c r="G667" s="87"/>
      <c r="H667" s="87"/>
      <c r="I667" s="87"/>
      <c r="J667" s="204"/>
      <c r="K667" s="256">
        <v>2</v>
      </c>
      <c r="L667" s="256">
        <v>27</v>
      </c>
      <c r="M667" s="256">
        <v>2</v>
      </c>
      <c r="N667" s="256">
        <v>9</v>
      </c>
      <c r="O667" s="256">
        <v>3</v>
      </c>
      <c r="P667" s="256">
        <v>24</v>
      </c>
      <c r="Q667" s="256"/>
      <c r="R667" s="256">
        <v>18</v>
      </c>
      <c r="S667" s="256">
        <f t="shared" ref="S667:T667" si="346">K667+M667+O667+Q667</f>
        <v>7</v>
      </c>
      <c r="T667" s="259">
        <f t="shared" si="346"/>
        <v>78</v>
      </c>
      <c r="U667" s="256"/>
      <c r="V667" s="256"/>
      <c r="W667" s="256"/>
      <c r="X667" s="256"/>
      <c r="Y667" s="129">
        <v>75</v>
      </c>
      <c r="Z667" s="265"/>
      <c r="AA667" s="101"/>
      <c r="AB667" s="266"/>
      <c r="AC667" s="96">
        <f>IF(T667=0,"",T667/S666)</f>
        <v>0.98734177215189878</v>
      </c>
      <c r="AD667" s="97">
        <v>95</v>
      </c>
      <c r="AE667" s="100">
        <f t="shared" si="343"/>
        <v>0.96938775510204078</v>
      </c>
      <c r="AF667" s="100">
        <f t="shared" si="344"/>
        <v>3.0612244897959218E-2</v>
      </c>
    </row>
    <row r="668" spans="1:33" ht="15.75" customHeight="1" x14ac:dyDescent="0.25">
      <c r="A668" s="84">
        <v>1701</v>
      </c>
      <c r="B668" s="87"/>
      <c r="C668" s="87"/>
      <c r="D668" s="87"/>
      <c r="E668" s="87"/>
      <c r="F668" s="87"/>
      <c r="G668" s="87"/>
      <c r="H668" s="87"/>
      <c r="I668" s="87"/>
      <c r="J668" s="204"/>
      <c r="K668" s="256">
        <v>2</v>
      </c>
      <c r="L668" s="256">
        <v>1</v>
      </c>
      <c r="M668" s="256"/>
      <c r="N668" s="256">
        <v>2</v>
      </c>
      <c r="O668" s="256">
        <v>1</v>
      </c>
      <c r="P668" s="256">
        <v>4</v>
      </c>
      <c r="Q668" s="256"/>
      <c r="R668" s="256"/>
      <c r="S668" s="256">
        <f t="shared" ref="S668:T668" si="347">K668+M668+O668+Q668</f>
        <v>3</v>
      </c>
      <c r="T668" s="259">
        <f t="shared" si="347"/>
        <v>7</v>
      </c>
      <c r="U668" s="256"/>
      <c r="V668" s="256"/>
      <c r="W668" s="256"/>
      <c r="X668" s="256"/>
      <c r="Y668" s="129">
        <v>7</v>
      </c>
      <c r="Z668" s="265"/>
      <c r="AA668" s="101"/>
      <c r="AB668" s="256"/>
      <c r="AC668" s="101"/>
      <c r="AD668" s="97">
        <v>15</v>
      </c>
      <c r="AE668" s="102"/>
      <c r="AF668" s="103"/>
    </row>
    <row r="669" spans="1:33" ht="15.75" customHeight="1" x14ac:dyDescent="0.25">
      <c r="A669" s="84">
        <v>1702</v>
      </c>
      <c r="B669" s="87"/>
      <c r="C669" s="87"/>
      <c r="D669" s="87"/>
      <c r="E669" s="87"/>
      <c r="F669" s="87"/>
      <c r="G669" s="87"/>
      <c r="H669" s="87"/>
      <c r="I669" s="87"/>
      <c r="J669" s="204"/>
      <c r="K669" s="257"/>
      <c r="L669" s="256">
        <v>1</v>
      </c>
      <c r="M669" s="257"/>
      <c r="N669" s="257"/>
      <c r="O669" s="256">
        <v>1</v>
      </c>
      <c r="P669" s="256">
        <v>2</v>
      </c>
      <c r="Q669" s="257"/>
      <c r="R669" s="257"/>
      <c r="S669" s="256">
        <f t="shared" ref="S669:T669" si="348">K669+M669+O669+Q669</f>
        <v>1</v>
      </c>
      <c r="T669" s="259">
        <f t="shared" si="348"/>
        <v>3</v>
      </c>
      <c r="U669" s="257"/>
      <c r="V669" s="257"/>
      <c r="W669" s="257"/>
      <c r="X669" s="257"/>
      <c r="Y669" s="129">
        <v>3</v>
      </c>
      <c r="Z669" s="265"/>
      <c r="AA669" s="101"/>
      <c r="AB669" s="256"/>
      <c r="AC669" s="105"/>
      <c r="AD669" s="106">
        <v>7</v>
      </c>
      <c r="AE669" s="107"/>
      <c r="AF669" s="105"/>
    </row>
    <row r="670" spans="1:33" ht="15.75" customHeight="1" x14ac:dyDescent="0.25">
      <c r="A670" s="84">
        <v>1801</v>
      </c>
      <c r="B670" s="87"/>
      <c r="C670" s="87"/>
      <c r="D670" s="87"/>
      <c r="E670" s="87"/>
      <c r="F670" s="87"/>
      <c r="G670" s="87"/>
      <c r="H670" s="87"/>
      <c r="I670" s="87"/>
      <c r="J670" s="204"/>
      <c r="K670" s="256">
        <v>1</v>
      </c>
      <c r="L670" s="257"/>
      <c r="M670" s="257"/>
      <c r="N670" s="257"/>
      <c r="O670" s="256">
        <v>1</v>
      </c>
      <c r="P670" s="256">
        <v>1</v>
      </c>
      <c r="Q670" s="257"/>
      <c r="R670" s="257"/>
      <c r="S670" s="256">
        <f t="shared" ref="S670:T670" si="349">K670+M670+O670+Q670</f>
        <v>2</v>
      </c>
      <c r="T670" s="259">
        <f t="shared" si="349"/>
        <v>1</v>
      </c>
      <c r="U670" s="257"/>
      <c r="V670" s="257"/>
      <c r="W670" s="257"/>
      <c r="X670" s="257"/>
      <c r="Y670" s="129"/>
      <c r="Z670" s="265"/>
      <c r="AA670" s="101"/>
      <c r="AB670" s="256"/>
      <c r="AC670" s="105"/>
      <c r="AD670" s="106">
        <v>3</v>
      </c>
      <c r="AE670" s="107"/>
      <c r="AF670" s="105"/>
    </row>
    <row r="671" spans="1:33" ht="15.75" customHeight="1" x14ac:dyDescent="0.25">
      <c r="A671" s="84">
        <v>1802</v>
      </c>
      <c r="B671" s="87"/>
      <c r="C671" s="87"/>
      <c r="D671" s="87"/>
      <c r="E671" s="87"/>
      <c r="F671" s="87"/>
      <c r="G671" s="87"/>
      <c r="H671" s="87"/>
      <c r="I671" s="87"/>
      <c r="J671" s="204"/>
      <c r="K671" s="257"/>
      <c r="L671" s="256">
        <v>1</v>
      </c>
      <c r="M671" s="257"/>
      <c r="N671" s="257"/>
      <c r="O671" s="257"/>
      <c r="P671" s="256">
        <v>2</v>
      </c>
      <c r="Q671" s="257"/>
      <c r="R671" s="257"/>
      <c r="S671" s="256">
        <f t="shared" ref="S671:T671" si="350">K671+M671+O671+Q671</f>
        <v>0</v>
      </c>
      <c r="T671" s="259">
        <f t="shared" si="350"/>
        <v>3</v>
      </c>
      <c r="U671" s="257"/>
      <c r="V671" s="257"/>
      <c r="W671" s="257"/>
      <c r="X671" s="257"/>
      <c r="Y671" s="129">
        <v>3</v>
      </c>
      <c r="Z671" s="265"/>
      <c r="AA671" s="101"/>
      <c r="AB671" s="256"/>
      <c r="AC671" s="105"/>
      <c r="AD671" s="106">
        <v>3</v>
      </c>
      <c r="AE671" s="107"/>
      <c r="AF671" s="105"/>
    </row>
    <row r="672" spans="1:33" ht="15.75" customHeight="1" x14ac:dyDescent="0.25">
      <c r="A672" s="84">
        <v>1901</v>
      </c>
      <c r="B672" s="87"/>
      <c r="C672" s="87"/>
      <c r="D672" s="87"/>
      <c r="E672" s="87"/>
      <c r="F672" s="87"/>
      <c r="G672" s="87"/>
      <c r="H672" s="87"/>
      <c r="I672" s="87"/>
      <c r="J672" s="87"/>
      <c r="K672" s="257"/>
      <c r="L672" s="257"/>
      <c r="M672" s="257"/>
      <c r="N672" s="257"/>
      <c r="O672" s="257"/>
      <c r="P672" s="257"/>
      <c r="Q672" s="257"/>
      <c r="R672" s="257"/>
      <c r="S672" s="256">
        <f t="shared" ref="S672:T672" si="351">K672+M672+O672+Q672</f>
        <v>0</v>
      </c>
      <c r="T672" s="256">
        <f t="shared" si="351"/>
        <v>0</v>
      </c>
      <c r="U672" s="257"/>
      <c r="V672" s="257"/>
      <c r="W672" s="257"/>
      <c r="X672" s="257"/>
      <c r="Y672" s="129"/>
      <c r="Z672" s="265"/>
      <c r="AA672" s="101"/>
      <c r="AB672" s="256"/>
      <c r="AC672" s="108"/>
      <c r="AD672" s="109"/>
      <c r="AE672" s="110"/>
      <c r="AF672" s="105"/>
    </row>
    <row r="673" spans="1:36" ht="15.75" customHeight="1" x14ac:dyDescent="0.25">
      <c r="A673" s="84">
        <v>1902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257"/>
      <c r="L673" s="257"/>
      <c r="M673" s="257"/>
      <c r="N673" s="257"/>
      <c r="O673" s="257"/>
      <c r="P673" s="257"/>
      <c r="Q673" s="257"/>
      <c r="R673" s="257"/>
      <c r="S673" s="256">
        <f t="shared" ref="S673:T673" si="352">K673+M673+O673+Q673</f>
        <v>0</v>
      </c>
      <c r="T673" s="256">
        <f t="shared" si="352"/>
        <v>0</v>
      </c>
      <c r="U673" s="257"/>
      <c r="V673" s="257"/>
      <c r="W673" s="257"/>
      <c r="X673" s="257"/>
      <c r="Y673" s="129"/>
      <c r="Z673" s="265"/>
      <c r="AA673" s="101"/>
      <c r="AB673" s="256"/>
      <c r="AC673" s="111" t="s">
        <v>91</v>
      </c>
      <c r="AD673" s="112">
        <v>88</v>
      </c>
      <c r="AE673" s="113">
        <f>Y676</f>
        <v>90</v>
      </c>
      <c r="AF673" s="114" t="s">
        <v>19</v>
      </c>
    </row>
    <row r="674" spans="1:36" ht="15.75" customHeight="1" x14ac:dyDescent="0.25">
      <c r="A674" s="84">
        <v>2001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257"/>
      <c r="L674" s="257"/>
      <c r="M674" s="257"/>
      <c r="N674" s="257"/>
      <c r="O674" s="257"/>
      <c r="P674" s="257"/>
      <c r="Q674" s="257"/>
      <c r="R674" s="257"/>
      <c r="S674" s="257"/>
      <c r="T674" s="257"/>
      <c r="U674" s="257"/>
      <c r="V674" s="257"/>
      <c r="W674" s="257"/>
      <c r="X674" s="257"/>
      <c r="Y674" s="129"/>
      <c r="Z674" s="265"/>
      <c r="AA674" s="101"/>
      <c r="AB674" s="256"/>
      <c r="AC674" s="115" t="s">
        <v>92</v>
      </c>
      <c r="AD674" s="116">
        <f>IF(AD673/B659=0,"",AD673/B659)</f>
        <v>0.75213675213675213</v>
      </c>
      <c r="AE674" s="117">
        <f>IF(AD673/AE673=0,"",AD673/AE673)</f>
        <v>0.97777777777777775</v>
      </c>
      <c r="AF674" s="118" t="s">
        <v>93</v>
      </c>
    </row>
    <row r="675" spans="1:36" ht="15.75" x14ac:dyDescent="0.25">
      <c r="A675" s="84">
        <v>2002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257"/>
      <c r="L675" s="257"/>
      <c r="M675" s="257"/>
      <c r="N675" s="257"/>
      <c r="O675" s="257"/>
      <c r="P675" s="257"/>
      <c r="Q675" s="257"/>
      <c r="R675" s="257"/>
      <c r="S675" s="257"/>
      <c r="T675" s="257"/>
      <c r="U675" s="257"/>
      <c r="V675" s="257"/>
      <c r="W675" s="257"/>
      <c r="X675" s="257"/>
      <c r="Y675" s="129"/>
      <c r="Z675" s="267"/>
      <c r="AA675" s="268"/>
      <c r="AB675" s="269"/>
      <c r="AC675" s="120"/>
      <c r="AD675" s="121"/>
      <c r="AE675" s="121"/>
      <c r="AF675" s="122"/>
    </row>
    <row r="676" spans="1:36" ht="18" x14ac:dyDescent="0.25">
      <c r="A676" s="46"/>
      <c r="B676" s="340" t="s">
        <v>111</v>
      </c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123">
        <f>SUM(Y659:Y672)</f>
        <v>90</v>
      </c>
      <c r="Z676" s="124">
        <f>IF(SUM(Y665:Y667)=0,"",SUM(Y665:Y667)/B659)</f>
        <v>0.65811965811965811</v>
      </c>
      <c r="AA676" s="124">
        <f>IF(Y676=0,"",Y676/B659)</f>
        <v>0.76923076923076927</v>
      </c>
      <c r="AB676" s="124">
        <f>IF(Y667=0,"",AA676-Z676)</f>
        <v>0.11111111111111116</v>
      </c>
      <c r="AC676" s="1"/>
      <c r="AD676" s="2"/>
      <c r="AE676" s="36"/>
      <c r="AF676" s="1"/>
    </row>
    <row r="677" spans="1:36" ht="12.75" x14ac:dyDescent="0.2">
      <c r="Z677" s="1"/>
      <c r="AA677" s="1"/>
      <c r="AB677" s="1"/>
      <c r="AC677" s="1"/>
      <c r="AG677" s="2"/>
    </row>
    <row r="678" spans="1:36" ht="12.75" x14ac:dyDescent="0.2">
      <c r="Z678" s="1"/>
      <c r="AA678" s="1"/>
      <c r="AC678" s="1"/>
      <c r="AG678" s="2"/>
      <c r="AH678" s="2"/>
      <c r="AI678" s="2"/>
      <c r="AJ678" s="2"/>
    </row>
    <row r="679" spans="1:36" ht="26.25" x14ac:dyDescent="0.4">
      <c r="B679" s="341" t="s">
        <v>101</v>
      </c>
      <c r="C679" s="341"/>
      <c r="D679" s="341"/>
      <c r="E679" s="341"/>
      <c r="F679" s="341"/>
      <c r="G679" s="341"/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223" t="s">
        <v>86</v>
      </c>
      <c r="Z679" s="1"/>
      <c r="AA679" s="1"/>
      <c r="AB679" s="2"/>
      <c r="AC679" s="1"/>
      <c r="AD679" s="2"/>
      <c r="AE679" s="2"/>
      <c r="AF679" s="2"/>
    </row>
    <row r="680" spans="1:36" ht="20.25" x14ac:dyDescent="0.2">
      <c r="A680" s="342" t="s">
        <v>18</v>
      </c>
      <c r="B680" s="344" t="s">
        <v>102</v>
      </c>
      <c r="C680" s="345"/>
      <c r="D680" s="345"/>
      <c r="E680" s="345"/>
      <c r="F680" s="345"/>
      <c r="G680" s="345"/>
      <c r="H680" s="345"/>
      <c r="I680" s="345"/>
      <c r="J680" s="346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68" t="s">
        <v>19</v>
      </c>
      <c r="Z680" s="339" t="s">
        <v>11</v>
      </c>
      <c r="AA680" s="339" t="s">
        <v>12</v>
      </c>
      <c r="AB680" s="350" t="s">
        <v>13</v>
      </c>
      <c r="AC680" s="339" t="s">
        <v>14</v>
      </c>
      <c r="AD680" s="337" t="s">
        <v>15</v>
      </c>
      <c r="AE680" s="337" t="s">
        <v>16</v>
      </c>
      <c r="AF680" s="339" t="s">
        <v>103</v>
      </c>
    </row>
    <row r="681" spans="1:36" ht="15.75" x14ac:dyDescent="0.25">
      <c r="A681" s="343"/>
      <c r="B681" s="84" t="s">
        <v>104</v>
      </c>
      <c r="C681" s="84" t="s">
        <v>105</v>
      </c>
      <c r="D681" s="84" t="s">
        <v>106</v>
      </c>
      <c r="E681" s="84" t="s">
        <v>107</v>
      </c>
      <c r="F681" s="84" t="s">
        <v>108</v>
      </c>
      <c r="G681" s="84" t="s">
        <v>109</v>
      </c>
      <c r="H681" s="84" t="s">
        <v>110</v>
      </c>
      <c r="I681" s="84"/>
      <c r="J681" s="84"/>
      <c r="K681" s="255" t="s">
        <v>73</v>
      </c>
      <c r="L681" s="255" t="s">
        <v>74</v>
      </c>
      <c r="M681" s="255" t="s">
        <v>73</v>
      </c>
      <c r="N681" s="255" t="s">
        <v>74</v>
      </c>
      <c r="O681" s="255" t="s">
        <v>73</v>
      </c>
      <c r="P681" s="255" t="s">
        <v>74</v>
      </c>
      <c r="Q681" s="255" t="s">
        <v>73</v>
      </c>
      <c r="R681" s="255" t="s">
        <v>74</v>
      </c>
      <c r="S681" s="255" t="s">
        <v>73</v>
      </c>
      <c r="T681" s="255" t="s">
        <v>74</v>
      </c>
      <c r="U681" s="212"/>
      <c r="V681" s="212"/>
      <c r="W681" s="212"/>
      <c r="X681" s="212"/>
      <c r="Y681" s="349"/>
      <c r="Z681" s="338"/>
      <c r="AA681" s="338"/>
      <c r="AB681" s="338"/>
      <c r="AC681" s="338"/>
      <c r="AD681" s="338"/>
      <c r="AE681" s="338"/>
      <c r="AF681" s="338"/>
    </row>
    <row r="682" spans="1:36" ht="15.75" customHeight="1" x14ac:dyDescent="0.25">
      <c r="A682" s="84">
        <v>1301</v>
      </c>
      <c r="B682" s="87">
        <v>125</v>
      </c>
      <c r="C682" s="87"/>
      <c r="D682" s="87"/>
      <c r="E682" s="87"/>
      <c r="F682" s="87"/>
      <c r="G682" s="87"/>
      <c r="H682" s="87"/>
      <c r="I682" s="87"/>
      <c r="J682" s="87"/>
      <c r="K682" s="256"/>
      <c r="L682" s="256"/>
      <c r="M682" s="256"/>
      <c r="N682" s="256"/>
      <c r="O682" s="256"/>
      <c r="P682" s="256"/>
      <c r="Q682" s="256"/>
      <c r="R682" s="256"/>
      <c r="S682" s="256"/>
      <c r="T682" s="256"/>
      <c r="U682" s="256"/>
      <c r="V682" s="256"/>
      <c r="W682" s="256"/>
      <c r="X682" s="256"/>
      <c r="Y682" s="129"/>
      <c r="Z682" s="262"/>
      <c r="AA682" s="263"/>
      <c r="AB682" s="264"/>
      <c r="AC682" s="91"/>
      <c r="AD682" s="92">
        <f>B682</f>
        <v>125</v>
      </c>
      <c r="AE682" s="93"/>
      <c r="AF682" s="91"/>
    </row>
    <row r="683" spans="1:36" ht="15.75" customHeight="1" x14ac:dyDescent="0.25">
      <c r="A683" s="84">
        <v>1302</v>
      </c>
      <c r="B683" s="87"/>
      <c r="C683" s="87">
        <v>104</v>
      </c>
      <c r="D683" s="87"/>
      <c r="E683" s="87"/>
      <c r="F683" s="87"/>
      <c r="G683" s="87"/>
      <c r="H683" s="87"/>
      <c r="I683" s="87"/>
      <c r="J683" s="87"/>
      <c r="K683" s="256"/>
      <c r="L683" s="256"/>
      <c r="M683" s="256"/>
      <c r="N683" s="256"/>
      <c r="O683" s="256"/>
      <c r="P683" s="256"/>
      <c r="Q683" s="256"/>
      <c r="R683" s="256"/>
      <c r="S683" s="256"/>
      <c r="T683" s="256"/>
      <c r="U683" s="256"/>
      <c r="V683" s="256"/>
      <c r="W683" s="256"/>
      <c r="X683" s="256"/>
      <c r="Y683" s="129"/>
      <c r="Z683" s="265"/>
      <c r="AA683" s="101"/>
      <c r="AB683" s="266"/>
      <c r="AC683" s="96">
        <f>IF(C683=0,"",C683/B682)</f>
        <v>0.83199999999999996</v>
      </c>
      <c r="AD683" s="97">
        <v>105</v>
      </c>
      <c r="AE683" s="98">
        <f t="shared" ref="AE683:AE690" si="353">IF(AD683=0,"",AD683/AD682)</f>
        <v>0.84</v>
      </c>
      <c r="AF683" s="98">
        <f t="shared" ref="AF683:AF690" si="354">IF(AD683=0,"",100%-AE683)</f>
        <v>0.16000000000000003</v>
      </c>
    </row>
    <row r="684" spans="1:36" ht="15.75" customHeight="1" x14ac:dyDescent="0.25">
      <c r="A684" s="84">
        <v>1401</v>
      </c>
      <c r="B684" s="87"/>
      <c r="C684" s="87"/>
      <c r="D684" s="87">
        <v>92</v>
      </c>
      <c r="E684" s="87"/>
      <c r="F684" s="87"/>
      <c r="G684" s="87"/>
      <c r="H684" s="87"/>
      <c r="I684" s="87"/>
      <c r="J684" s="87"/>
      <c r="K684" s="256"/>
      <c r="L684" s="256"/>
      <c r="M684" s="256"/>
      <c r="N684" s="256"/>
      <c r="O684" s="256"/>
      <c r="P684" s="256"/>
      <c r="Q684" s="256"/>
      <c r="R684" s="256"/>
      <c r="S684" s="256"/>
      <c r="T684" s="256"/>
      <c r="U684" s="256"/>
      <c r="V684" s="256"/>
      <c r="W684" s="256"/>
      <c r="X684" s="256"/>
      <c r="Y684" s="129"/>
      <c r="Z684" s="265"/>
      <c r="AA684" s="101"/>
      <c r="AB684" s="266"/>
      <c r="AC684" s="96">
        <f>IF(D684=0,"",D684/C683)</f>
        <v>0.88461538461538458</v>
      </c>
      <c r="AD684" s="97">
        <v>100</v>
      </c>
      <c r="AE684" s="98">
        <f t="shared" si="353"/>
        <v>0.95238095238095233</v>
      </c>
      <c r="AF684" s="98">
        <f t="shared" si="354"/>
        <v>4.7619047619047672E-2</v>
      </c>
      <c r="AG684" s="14">
        <f>AD684/AD682</f>
        <v>0.8</v>
      </c>
    </row>
    <row r="685" spans="1:36" ht="15.75" customHeight="1" x14ac:dyDescent="0.25">
      <c r="A685" s="84">
        <v>1402</v>
      </c>
      <c r="B685" s="87"/>
      <c r="C685" s="87"/>
      <c r="D685" s="87"/>
      <c r="E685" s="87">
        <v>87</v>
      </c>
      <c r="F685" s="87"/>
      <c r="G685" s="87"/>
      <c r="H685" s="87"/>
      <c r="I685" s="87"/>
      <c r="J685" s="87"/>
      <c r="K685" s="256"/>
      <c r="L685" s="256"/>
      <c r="M685" s="256"/>
      <c r="N685" s="256"/>
      <c r="O685" s="256"/>
      <c r="P685" s="256"/>
      <c r="Q685" s="256"/>
      <c r="R685" s="256"/>
      <c r="S685" s="256"/>
      <c r="T685" s="256"/>
      <c r="U685" s="256"/>
      <c r="V685" s="256"/>
      <c r="W685" s="256"/>
      <c r="X685" s="256"/>
      <c r="Y685" s="129"/>
      <c r="Z685" s="265"/>
      <c r="AA685" s="101"/>
      <c r="AB685" s="266"/>
      <c r="AC685" s="96">
        <f>IF(E685=0,"",E685/D684)</f>
        <v>0.94565217391304346</v>
      </c>
      <c r="AD685" s="97">
        <v>98</v>
      </c>
      <c r="AE685" s="98">
        <f t="shared" si="353"/>
        <v>0.98</v>
      </c>
      <c r="AF685" s="98">
        <f t="shared" si="354"/>
        <v>2.0000000000000018E-2</v>
      </c>
    </row>
    <row r="686" spans="1:36" ht="15.75" customHeight="1" x14ac:dyDescent="0.25">
      <c r="A686" s="84">
        <v>1501</v>
      </c>
      <c r="B686" s="87"/>
      <c r="C686" s="87"/>
      <c r="D686" s="87"/>
      <c r="E686" s="87"/>
      <c r="F686" s="87">
        <v>83</v>
      </c>
      <c r="G686" s="87"/>
      <c r="H686" s="87"/>
      <c r="I686" s="87"/>
      <c r="J686" s="87"/>
      <c r="K686" s="256"/>
      <c r="L686" s="256"/>
      <c r="M686" s="256"/>
      <c r="N686" s="256"/>
      <c r="O686" s="256"/>
      <c r="P686" s="256"/>
      <c r="Q686" s="256"/>
      <c r="R686" s="256"/>
      <c r="S686" s="256"/>
      <c r="T686" s="256"/>
      <c r="U686" s="256"/>
      <c r="V686" s="256"/>
      <c r="W686" s="256"/>
      <c r="X686" s="256"/>
      <c r="Y686" s="129"/>
      <c r="Z686" s="265"/>
      <c r="AA686" s="101"/>
      <c r="AB686" s="266"/>
      <c r="AC686" s="96">
        <f>IF(F686=0,"",F686/E685)</f>
        <v>0.95402298850574707</v>
      </c>
      <c r="AD686" s="97">
        <v>91</v>
      </c>
      <c r="AE686" s="98">
        <f t="shared" si="353"/>
        <v>0.9285714285714286</v>
      </c>
      <c r="AF686" s="98">
        <f t="shared" si="354"/>
        <v>7.1428571428571397E-2</v>
      </c>
    </row>
    <row r="687" spans="1:36" ht="15.75" customHeight="1" x14ac:dyDescent="0.25">
      <c r="A687" s="84">
        <v>1502</v>
      </c>
      <c r="B687" s="87"/>
      <c r="C687" s="87"/>
      <c r="D687" s="87"/>
      <c r="E687" s="87"/>
      <c r="F687" s="87"/>
      <c r="G687" s="87">
        <v>79</v>
      </c>
      <c r="H687" s="87"/>
      <c r="I687" s="87"/>
      <c r="J687" s="87"/>
      <c r="K687" s="256"/>
      <c r="L687" s="256"/>
      <c r="M687" s="256"/>
      <c r="N687" s="256"/>
      <c r="O687" s="256"/>
      <c r="P687" s="256"/>
      <c r="Q687" s="256"/>
      <c r="R687" s="256"/>
      <c r="S687" s="256"/>
      <c r="T687" s="256"/>
      <c r="U687" s="256"/>
      <c r="V687" s="256"/>
      <c r="W687" s="256"/>
      <c r="X687" s="256"/>
      <c r="Y687" s="129">
        <v>1</v>
      </c>
      <c r="Z687" s="265"/>
      <c r="AA687" s="101"/>
      <c r="AB687" s="266"/>
      <c r="AC687" s="96">
        <f>IF(G687=0,"",G687/F686)</f>
        <v>0.95180722891566261</v>
      </c>
      <c r="AD687" s="97">
        <v>90</v>
      </c>
      <c r="AE687" s="98">
        <f t="shared" si="353"/>
        <v>0.98901098901098905</v>
      </c>
      <c r="AF687" s="98">
        <f t="shared" si="354"/>
        <v>1.098901098901095E-2</v>
      </c>
    </row>
    <row r="688" spans="1:36" ht="15.75" customHeight="1" x14ac:dyDescent="0.25">
      <c r="A688" s="84">
        <v>1601</v>
      </c>
      <c r="B688" s="87"/>
      <c r="C688" s="87"/>
      <c r="D688" s="87"/>
      <c r="E688" s="87"/>
      <c r="F688" s="87"/>
      <c r="G688" s="87"/>
      <c r="H688" s="87">
        <v>72</v>
      </c>
      <c r="I688" s="87"/>
      <c r="J688" s="87"/>
      <c r="K688" s="256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  <c r="W688" s="256"/>
      <c r="X688" s="256"/>
      <c r="Y688" s="129">
        <v>1</v>
      </c>
      <c r="Z688" s="265"/>
      <c r="AA688" s="101"/>
      <c r="AB688" s="266"/>
      <c r="AC688" s="96">
        <f>IF(H688=0,"",H688/G687)</f>
        <v>0.91139240506329111</v>
      </c>
      <c r="AD688" s="97">
        <v>89</v>
      </c>
      <c r="AE688" s="98">
        <f t="shared" si="353"/>
        <v>0.98888888888888893</v>
      </c>
      <c r="AF688" s="98">
        <f t="shared" si="354"/>
        <v>1.1111111111111072E-2</v>
      </c>
    </row>
    <row r="689" spans="1:36" ht="15.75" customHeight="1" x14ac:dyDescent="0.25">
      <c r="A689" s="84">
        <v>1602</v>
      </c>
      <c r="B689" s="87"/>
      <c r="C689" s="87"/>
      <c r="D689" s="87"/>
      <c r="E689" s="87"/>
      <c r="F689" s="87"/>
      <c r="G689" s="87"/>
      <c r="H689" s="87"/>
      <c r="I689" s="204"/>
      <c r="J689" s="87"/>
      <c r="K689" s="256">
        <v>25</v>
      </c>
      <c r="L689" s="256">
        <v>1</v>
      </c>
      <c r="M689" s="256">
        <v>6</v>
      </c>
      <c r="N689" s="256">
        <v>1</v>
      </c>
      <c r="O689" s="256">
        <v>13</v>
      </c>
      <c r="P689" s="256">
        <v>1</v>
      </c>
      <c r="Q689" s="256">
        <v>22</v>
      </c>
      <c r="R689" s="256">
        <v>1</v>
      </c>
      <c r="S689" s="259">
        <f t="shared" ref="S689:T689" si="355">K689+M689+O689+Q689</f>
        <v>66</v>
      </c>
      <c r="T689" s="256">
        <f t="shared" si="355"/>
        <v>4</v>
      </c>
      <c r="U689" s="256"/>
      <c r="V689" s="256"/>
      <c r="W689" s="256"/>
      <c r="X689" s="256"/>
      <c r="Y689" s="129">
        <v>2</v>
      </c>
      <c r="Z689" s="265"/>
      <c r="AA689" s="101"/>
      <c r="AB689" s="266"/>
      <c r="AC689" s="96">
        <f>IF(S689=0,"",S689/H688)</f>
        <v>0.91666666666666663</v>
      </c>
      <c r="AD689" s="97">
        <v>88</v>
      </c>
      <c r="AE689" s="98">
        <f t="shared" si="353"/>
        <v>0.9887640449438202</v>
      </c>
      <c r="AF689" s="98">
        <f t="shared" si="354"/>
        <v>1.1235955056179803E-2</v>
      </c>
    </row>
    <row r="690" spans="1:36" ht="15.75" customHeight="1" x14ac:dyDescent="0.25">
      <c r="A690" s="84">
        <v>1701</v>
      </c>
      <c r="B690" s="87"/>
      <c r="C690" s="87"/>
      <c r="D690" s="87"/>
      <c r="E690" s="87"/>
      <c r="F690" s="87"/>
      <c r="G690" s="87"/>
      <c r="H690" s="87"/>
      <c r="I690" s="87"/>
      <c r="J690" s="204"/>
      <c r="K690" s="256">
        <v>5</v>
      </c>
      <c r="L690" s="256">
        <v>25</v>
      </c>
      <c r="M690" s="256">
        <v>3</v>
      </c>
      <c r="N690" s="256">
        <v>6</v>
      </c>
      <c r="O690" s="256">
        <v>3</v>
      </c>
      <c r="P690" s="256">
        <v>12</v>
      </c>
      <c r="Q690" s="256">
        <v>1</v>
      </c>
      <c r="R690" s="256">
        <v>23</v>
      </c>
      <c r="S690" s="256">
        <f t="shared" ref="S690:T690" si="356">K690+M690+O690+Q690</f>
        <v>12</v>
      </c>
      <c r="T690" s="259">
        <f t="shared" si="356"/>
        <v>66</v>
      </c>
      <c r="U690" s="256"/>
      <c r="V690" s="256"/>
      <c r="W690" s="256"/>
      <c r="X690" s="256"/>
      <c r="Y690" s="129">
        <v>56</v>
      </c>
      <c r="Z690" s="265"/>
      <c r="AA690" s="101"/>
      <c r="AB690" s="266"/>
      <c r="AC690" s="96">
        <f>IF(T690=0,"",T690/S689)</f>
        <v>1</v>
      </c>
      <c r="AD690" s="97">
        <v>84</v>
      </c>
      <c r="AE690" s="100">
        <f t="shared" si="353"/>
        <v>0.95454545454545459</v>
      </c>
      <c r="AF690" s="100">
        <f t="shared" si="354"/>
        <v>4.5454545454545414E-2</v>
      </c>
    </row>
    <row r="691" spans="1:36" ht="15.75" customHeight="1" x14ac:dyDescent="0.25">
      <c r="A691" s="84">
        <v>1702</v>
      </c>
      <c r="B691" s="87"/>
      <c r="C691" s="87"/>
      <c r="D691" s="87"/>
      <c r="E691" s="87"/>
      <c r="F691" s="87"/>
      <c r="G691" s="87"/>
      <c r="H691" s="87"/>
      <c r="I691" s="87"/>
      <c r="J691" s="204"/>
      <c r="K691" s="256">
        <v>5</v>
      </c>
      <c r="L691" s="256">
        <v>4</v>
      </c>
      <c r="M691" s="256"/>
      <c r="N691" s="256">
        <v>3</v>
      </c>
      <c r="O691" s="256">
        <v>2</v>
      </c>
      <c r="P691" s="256">
        <v>4</v>
      </c>
      <c r="Q691" s="256"/>
      <c r="R691" s="256"/>
      <c r="S691" s="256">
        <f t="shared" ref="S691:T691" si="357">K691+M691+O691+Q691</f>
        <v>7</v>
      </c>
      <c r="T691" s="259">
        <f t="shared" si="357"/>
        <v>11</v>
      </c>
      <c r="U691" s="256"/>
      <c r="V691" s="256"/>
      <c r="W691" s="256"/>
      <c r="X691" s="256"/>
      <c r="Y691" s="129">
        <v>18</v>
      </c>
      <c r="Z691" s="265"/>
      <c r="AA691" s="101"/>
      <c r="AB691" s="256"/>
      <c r="AC691" s="101"/>
      <c r="AD691" s="97">
        <v>31</v>
      </c>
      <c r="AE691" s="102"/>
      <c r="AF691" s="103"/>
    </row>
    <row r="692" spans="1:36" ht="15.75" customHeight="1" x14ac:dyDescent="0.25">
      <c r="A692" s="84">
        <v>1801</v>
      </c>
      <c r="B692" s="87"/>
      <c r="C692" s="87"/>
      <c r="D692" s="87"/>
      <c r="E692" s="87"/>
      <c r="F692" s="87"/>
      <c r="G692" s="87"/>
      <c r="H692" s="87"/>
      <c r="I692" s="87"/>
      <c r="J692" s="204" t="s">
        <v>37</v>
      </c>
      <c r="K692" s="257"/>
      <c r="L692" s="256">
        <v>3</v>
      </c>
      <c r="M692" s="257"/>
      <c r="N692" s="257"/>
      <c r="O692" s="256">
        <v>2</v>
      </c>
      <c r="P692" s="256">
        <v>2</v>
      </c>
      <c r="Q692" s="257"/>
      <c r="R692" s="257"/>
      <c r="S692" s="256">
        <f t="shared" ref="S692:T692" si="358">K692+M692+O692+Q692</f>
        <v>2</v>
      </c>
      <c r="T692" s="259">
        <f t="shared" si="358"/>
        <v>5</v>
      </c>
      <c r="U692" s="257"/>
      <c r="V692" s="257"/>
      <c r="W692" s="257"/>
      <c r="X692" s="257"/>
      <c r="Y692" s="129">
        <v>7</v>
      </c>
      <c r="Z692" s="265"/>
      <c r="AA692" s="101"/>
      <c r="AB692" s="256"/>
      <c r="AC692" s="105"/>
      <c r="AD692" s="106">
        <v>9</v>
      </c>
      <c r="AE692" s="107"/>
      <c r="AF692" s="105"/>
    </row>
    <row r="693" spans="1:36" ht="15.75" customHeight="1" x14ac:dyDescent="0.25">
      <c r="A693" s="84">
        <v>1802</v>
      </c>
      <c r="B693" s="87"/>
      <c r="C693" s="87"/>
      <c r="D693" s="87"/>
      <c r="E693" s="87"/>
      <c r="F693" s="87"/>
      <c r="G693" s="87"/>
      <c r="H693" s="87"/>
      <c r="I693" s="87"/>
      <c r="J693" s="204"/>
      <c r="K693" s="256">
        <v>1</v>
      </c>
      <c r="L693" s="257"/>
      <c r="M693" s="257"/>
      <c r="N693" s="257"/>
      <c r="O693" s="257"/>
      <c r="P693" s="256">
        <v>2</v>
      </c>
      <c r="Q693" s="257"/>
      <c r="R693" s="257"/>
      <c r="S693" s="256">
        <f t="shared" ref="S693:T693" si="359">K693+M693+O693+Q693</f>
        <v>1</v>
      </c>
      <c r="T693" s="259">
        <f t="shared" si="359"/>
        <v>2</v>
      </c>
      <c r="U693" s="257"/>
      <c r="V693" s="257"/>
      <c r="W693" s="257"/>
      <c r="X693" s="257"/>
      <c r="Y693" s="129">
        <v>3</v>
      </c>
      <c r="Z693" s="265"/>
      <c r="AA693" s="101"/>
      <c r="AB693" s="256"/>
      <c r="AC693" s="105"/>
      <c r="AD693" s="106">
        <v>3</v>
      </c>
      <c r="AE693" s="107"/>
      <c r="AF693" s="105"/>
    </row>
    <row r="694" spans="1:36" ht="15.75" customHeight="1" x14ac:dyDescent="0.25">
      <c r="A694" s="84">
        <v>1901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257"/>
      <c r="L694" s="257"/>
      <c r="M694" s="257"/>
      <c r="N694" s="257"/>
      <c r="O694" s="257"/>
      <c r="P694" s="257"/>
      <c r="Q694" s="257"/>
      <c r="R694" s="257"/>
      <c r="S694" s="256">
        <f t="shared" ref="S694:T694" si="360">K694+M694+O694+Q694</f>
        <v>0</v>
      </c>
      <c r="T694" s="259">
        <f t="shared" si="360"/>
        <v>0</v>
      </c>
      <c r="U694" s="257"/>
      <c r="V694" s="257"/>
      <c r="W694" s="257"/>
      <c r="X694" s="257"/>
      <c r="Y694" s="129"/>
      <c r="Z694" s="265"/>
      <c r="AA694" s="101"/>
      <c r="AB694" s="256"/>
      <c r="AC694" s="105"/>
      <c r="AD694" s="106"/>
      <c r="AE694" s="107"/>
      <c r="AF694" s="105"/>
    </row>
    <row r="695" spans="1:36" ht="15.75" customHeight="1" x14ac:dyDescent="0.25">
      <c r="A695" s="84">
        <v>1902</v>
      </c>
      <c r="B695" s="87"/>
      <c r="C695" s="87"/>
      <c r="D695" s="87"/>
      <c r="E695" s="87"/>
      <c r="F695" s="87"/>
      <c r="G695" s="87"/>
      <c r="H695" s="87"/>
      <c r="I695" s="87"/>
      <c r="J695" s="87"/>
      <c r="K695" s="257"/>
      <c r="L695" s="257"/>
      <c r="M695" s="257"/>
      <c r="N695" s="257"/>
      <c r="O695" s="257"/>
      <c r="P695" s="257"/>
      <c r="Q695" s="257"/>
      <c r="R695" s="257"/>
      <c r="S695" s="257"/>
      <c r="T695" s="257"/>
      <c r="U695" s="257"/>
      <c r="V695" s="257"/>
      <c r="W695" s="257"/>
      <c r="X695" s="257"/>
      <c r="Y695" s="129"/>
      <c r="Z695" s="265"/>
      <c r="AA695" s="101"/>
      <c r="AB695" s="256"/>
      <c r="AC695" s="108"/>
      <c r="AD695" s="109"/>
      <c r="AE695" s="110"/>
      <c r="AF695" s="105"/>
    </row>
    <row r="696" spans="1:36" ht="15.75" customHeight="1" x14ac:dyDescent="0.25">
      <c r="A696" s="84">
        <v>2001</v>
      </c>
      <c r="B696" s="87"/>
      <c r="C696" s="87"/>
      <c r="D696" s="87"/>
      <c r="E696" s="87"/>
      <c r="F696" s="87"/>
      <c r="G696" s="87"/>
      <c r="H696" s="87"/>
      <c r="I696" s="87"/>
      <c r="J696" s="87"/>
      <c r="K696" s="257"/>
      <c r="L696" s="257"/>
      <c r="M696" s="257"/>
      <c r="N696" s="257"/>
      <c r="O696" s="257"/>
      <c r="P696" s="257"/>
      <c r="Q696" s="257"/>
      <c r="R696" s="257"/>
      <c r="S696" s="257"/>
      <c r="T696" s="257"/>
      <c r="U696" s="257"/>
      <c r="V696" s="257"/>
      <c r="W696" s="257"/>
      <c r="X696" s="257"/>
      <c r="Y696" s="129"/>
      <c r="Z696" s="265"/>
      <c r="AA696" s="101"/>
      <c r="AB696" s="256"/>
      <c r="AC696" s="111" t="s">
        <v>91</v>
      </c>
      <c r="AD696" s="112">
        <v>79</v>
      </c>
      <c r="AE696" s="113">
        <f>IF(SUM(Y686:Y696)=0,"",SUM(Y686:Y696))</f>
        <v>88</v>
      </c>
      <c r="AF696" s="114" t="s">
        <v>19</v>
      </c>
    </row>
    <row r="697" spans="1:36" ht="15.75" customHeight="1" x14ac:dyDescent="0.25">
      <c r="A697" s="84">
        <v>2002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257"/>
      <c r="L697" s="257"/>
      <c r="M697" s="257"/>
      <c r="N697" s="257"/>
      <c r="O697" s="257"/>
      <c r="P697" s="257"/>
      <c r="Q697" s="257"/>
      <c r="R697" s="257"/>
      <c r="S697" s="257"/>
      <c r="T697" s="257"/>
      <c r="U697" s="257"/>
      <c r="V697" s="257"/>
      <c r="W697" s="257"/>
      <c r="X697" s="257"/>
      <c r="Y697" s="129"/>
      <c r="Z697" s="265"/>
      <c r="AA697" s="101"/>
      <c r="AB697" s="256"/>
      <c r="AC697" s="115" t="s">
        <v>92</v>
      </c>
      <c r="AD697" s="116">
        <f>IF(AD696/B682=0,"",AD696/B682)</f>
        <v>0.63200000000000001</v>
      </c>
      <c r="AE697" s="117">
        <f>IF(AD696/AE696=0,"",AD696/AE696)</f>
        <v>0.89772727272727271</v>
      </c>
      <c r="AF697" s="118" t="s">
        <v>93</v>
      </c>
    </row>
    <row r="698" spans="1:36" ht="15.75" customHeight="1" x14ac:dyDescent="0.25">
      <c r="A698" s="84">
        <v>2101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257"/>
      <c r="L698" s="257"/>
      <c r="M698" s="257"/>
      <c r="N698" s="257"/>
      <c r="O698" s="257"/>
      <c r="P698" s="257"/>
      <c r="Q698" s="257"/>
      <c r="R698" s="257"/>
      <c r="S698" s="257"/>
      <c r="T698" s="257"/>
      <c r="U698" s="257"/>
      <c r="V698" s="257"/>
      <c r="W698" s="257"/>
      <c r="X698" s="257"/>
      <c r="Y698" s="129"/>
      <c r="Z698" s="267"/>
      <c r="AA698" s="268"/>
      <c r="AB698" s="269"/>
      <c r="AC698" s="120"/>
      <c r="AD698" s="121"/>
      <c r="AE698" s="121"/>
      <c r="AF698" s="122"/>
    </row>
    <row r="699" spans="1:36" ht="18" x14ac:dyDescent="0.25">
      <c r="A699" s="46"/>
      <c r="B699" s="340" t="s">
        <v>111</v>
      </c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123">
        <f>SUM(Y682:Y693)</f>
        <v>88</v>
      </c>
      <c r="Z699" s="124">
        <f>IF(SUM(Y687:Y690)=0,"",SUM(Y687:Y690)/B682)</f>
        <v>0.48</v>
      </c>
      <c r="AA699" s="124">
        <f>IF(Y699=0,"",Y699/B682)</f>
        <v>0.70399999999999996</v>
      </c>
      <c r="AB699" s="125">
        <f>IF(Y690=0,"",AA699-Z699)</f>
        <v>0.22399999999999998</v>
      </c>
      <c r="AC699" s="1"/>
      <c r="AD699" s="2"/>
      <c r="AE699" s="36"/>
      <c r="AF699" s="1"/>
    </row>
    <row r="700" spans="1:36" ht="12.75" x14ac:dyDescent="0.2">
      <c r="Z700" s="1"/>
      <c r="AA700" s="1"/>
      <c r="AC700" s="1"/>
      <c r="AG700" s="2"/>
      <c r="AH700" s="2"/>
      <c r="AI700" s="2"/>
      <c r="AJ700" s="2"/>
    </row>
    <row r="701" spans="1:36" ht="12.75" x14ac:dyDescent="0.2">
      <c r="Z701" s="1"/>
      <c r="AA701" s="1"/>
      <c r="AC701" s="1"/>
      <c r="AG701" s="2"/>
      <c r="AH701" s="2"/>
      <c r="AI701" s="2"/>
      <c r="AJ701" s="2"/>
    </row>
    <row r="702" spans="1:36" ht="26.25" x14ac:dyDescent="0.4">
      <c r="B702" s="341" t="s">
        <v>101</v>
      </c>
      <c r="C702" s="341"/>
      <c r="D702" s="341"/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223" t="s">
        <v>89</v>
      </c>
      <c r="Z702" s="1"/>
      <c r="AA702" s="1"/>
      <c r="AB702" s="2"/>
      <c r="AC702" s="1"/>
      <c r="AD702" s="2"/>
      <c r="AE702" s="2"/>
      <c r="AF702" s="2"/>
    </row>
    <row r="703" spans="1:36" ht="20.25" x14ac:dyDescent="0.2">
      <c r="A703" s="342" t="s">
        <v>18</v>
      </c>
      <c r="B703" s="344" t="s">
        <v>102</v>
      </c>
      <c r="C703" s="345"/>
      <c r="D703" s="345"/>
      <c r="E703" s="345"/>
      <c r="F703" s="345"/>
      <c r="G703" s="345"/>
      <c r="H703" s="345"/>
      <c r="I703" s="345"/>
      <c r="J703" s="346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68" t="s">
        <v>19</v>
      </c>
      <c r="Z703" s="339" t="s">
        <v>11</v>
      </c>
      <c r="AA703" s="339" t="s">
        <v>12</v>
      </c>
      <c r="AB703" s="350" t="s">
        <v>13</v>
      </c>
      <c r="AC703" s="339" t="s">
        <v>14</v>
      </c>
      <c r="AD703" s="337" t="s">
        <v>15</v>
      </c>
      <c r="AE703" s="337" t="s">
        <v>16</v>
      </c>
      <c r="AF703" s="339" t="s">
        <v>103</v>
      </c>
    </row>
    <row r="704" spans="1:36" ht="15.75" x14ac:dyDescent="0.25">
      <c r="A704" s="343"/>
      <c r="B704" s="84" t="s">
        <v>104</v>
      </c>
      <c r="C704" s="84" t="s">
        <v>105</v>
      </c>
      <c r="D704" s="84" t="s">
        <v>106</v>
      </c>
      <c r="E704" s="84" t="s">
        <v>107</v>
      </c>
      <c r="F704" s="84" t="s">
        <v>108</v>
      </c>
      <c r="G704" s="84" t="s">
        <v>109</v>
      </c>
      <c r="H704" s="84" t="s">
        <v>110</v>
      </c>
      <c r="I704" s="84"/>
      <c r="J704" s="84"/>
      <c r="K704" s="255" t="s">
        <v>73</v>
      </c>
      <c r="L704" s="255" t="s">
        <v>74</v>
      </c>
      <c r="M704" s="255" t="s">
        <v>73</v>
      </c>
      <c r="N704" s="255" t="s">
        <v>74</v>
      </c>
      <c r="O704" s="255" t="s">
        <v>73</v>
      </c>
      <c r="P704" s="255" t="s">
        <v>74</v>
      </c>
      <c r="Q704" s="255" t="s">
        <v>73</v>
      </c>
      <c r="R704" s="255" t="s">
        <v>74</v>
      </c>
      <c r="S704" s="255" t="s">
        <v>73</v>
      </c>
      <c r="T704" s="255" t="s">
        <v>74</v>
      </c>
      <c r="U704" s="212"/>
      <c r="V704" s="212"/>
      <c r="W704" s="212"/>
      <c r="X704" s="212"/>
      <c r="Y704" s="349"/>
      <c r="Z704" s="338"/>
      <c r="AA704" s="338"/>
      <c r="AB704" s="338"/>
      <c r="AC704" s="338"/>
      <c r="AD704" s="338"/>
      <c r="AE704" s="338"/>
      <c r="AF704" s="338"/>
    </row>
    <row r="705" spans="1:33" ht="15.75" x14ac:dyDescent="0.25">
      <c r="A705" s="84">
        <v>1302</v>
      </c>
      <c r="B705" s="87">
        <v>115</v>
      </c>
      <c r="C705" s="87"/>
      <c r="D705" s="87"/>
      <c r="E705" s="87"/>
      <c r="F705" s="87"/>
      <c r="G705" s="87"/>
      <c r="H705" s="87"/>
      <c r="I705" s="87"/>
      <c r="J705" s="87"/>
      <c r="K705" s="256"/>
      <c r="L705" s="256"/>
      <c r="M705" s="256"/>
      <c r="N705" s="256"/>
      <c r="O705" s="256"/>
      <c r="P705" s="256"/>
      <c r="Q705" s="256"/>
      <c r="R705" s="256"/>
      <c r="S705" s="256"/>
      <c r="T705" s="256"/>
      <c r="U705" s="256"/>
      <c r="V705" s="256"/>
      <c r="W705" s="256"/>
      <c r="X705" s="256"/>
      <c r="Y705" s="129"/>
      <c r="Z705" s="262"/>
      <c r="AA705" s="263"/>
      <c r="AB705" s="264"/>
      <c r="AC705" s="91"/>
      <c r="AD705" s="92">
        <f>B705</f>
        <v>115</v>
      </c>
      <c r="AE705" s="93"/>
      <c r="AF705" s="91"/>
    </row>
    <row r="706" spans="1:33" ht="15.75" customHeight="1" x14ac:dyDescent="0.25">
      <c r="A706" s="84" t="s">
        <v>95</v>
      </c>
      <c r="B706" s="87"/>
      <c r="C706" s="87">
        <v>102</v>
      </c>
      <c r="D706" s="87"/>
      <c r="E706" s="87"/>
      <c r="F706" s="87"/>
      <c r="G706" s="87"/>
      <c r="H706" s="87"/>
      <c r="I706" s="87"/>
      <c r="J706" s="87"/>
      <c r="K706" s="256"/>
      <c r="L706" s="256"/>
      <c r="M706" s="256"/>
      <c r="N706" s="256"/>
      <c r="O706" s="256"/>
      <c r="P706" s="256"/>
      <c r="Q706" s="256"/>
      <c r="R706" s="256"/>
      <c r="S706" s="256"/>
      <c r="T706" s="256"/>
      <c r="U706" s="256"/>
      <c r="V706" s="256"/>
      <c r="W706" s="256"/>
      <c r="X706" s="256"/>
      <c r="Y706" s="129"/>
      <c r="Z706" s="265"/>
      <c r="AA706" s="101"/>
      <c r="AB706" s="266"/>
      <c r="AC706" s="96">
        <f>IF(C706=0,"",C706/B705)</f>
        <v>0.88695652173913042</v>
      </c>
      <c r="AD706" s="97">
        <v>103</v>
      </c>
      <c r="AE706" s="98">
        <f t="shared" ref="AE706:AE713" si="361">IF(AD706=0,"",AD706/AD705)</f>
        <v>0.89565217391304353</v>
      </c>
      <c r="AF706" s="98">
        <f t="shared" ref="AF706:AF713" si="362">IF(AD706=0,"",100%-AE706)</f>
        <v>0.10434782608695647</v>
      </c>
    </row>
    <row r="707" spans="1:33" ht="15.75" customHeight="1" x14ac:dyDescent="0.25">
      <c r="A707" s="84">
        <v>1402</v>
      </c>
      <c r="B707" s="87"/>
      <c r="C707" s="87"/>
      <c r="D707" s="87">
        <v>97</v>
      </c>
      <c r="E707" s="87"/>
      <c r="F707" s="87"/>
      <c r="G707" s="87"/>
      <c r="H707" s="87"/>
      <c r="I707" s="87"/>
      <c r="J707" s="87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6"/>
      <c r="W707" s="256"/>
      <c r="X707" s="256"/>
      <c r="Y707" s="129"/>
      <c r="Z707" s="265"/>
      <c r="AA707" s="101"/>
      <c r="AB707" s="266"/>
      <c r="AC707" s="96">
        <f>IF(D707=0,"",D707/C706)</f>
        <v>0.9509803921568627</v>
      </c>
      <c r="AD707" s="97">
        <v>98</v>
      </c>
      <c r="AE707" s="98">
        <f t="shared" si="361"/>
        <v>0.95145631067961167</v>
      </c>
      <c r="AF707" s="98">
        <f t="shared" si="362"/>
        <v>4.8543689320388328E-2</v>
      </c>
      <c r="AG707" s="14">
        <f>AD707/AD705</f>
        <v>0.85217391304347823</v>
      </c>
    </row>
    <row r="708" spans="1:33" ht="15.75" customHeight="1" x14ac:dyDescent="0.25">
      <c r="A708" s="84">
        <v>1501</v>
      </c>
      <c r="B708" s="87"/>
      <c r="C708" s="87"/>
      <c r="D708" s="87"/>
      <c r="E708" s="87">
        <v>94</v>
      </c>
      <c r="F708" s="87"/>
      <c r="G708" s="87"/>
      <c r="H708" s="87"/>
      <c r="I708" s="87"/>
      <c r="J708" s="87"/>
      <c r="K708" s="256"/>
      <c r="L708" s="256"/>
      <c r="M708" s="256"/>
      <c r="N708" s="256"/>
      <c r="O708" s="256"/>
      <c r="P708" s="256"/>
      <c r="Q708" s="256"/>
      <c r="R708" s="256"/>
      <c r="S708" s="256"/>
      <c r="T708" s="256"/>
      <c r="U708" s="256"/>
      <c r="V708" s="256"/>
      <c r="W708" s="256"/>
      <c r="X708" s="256"/>
      <c r="Y708" s="129"/>
      <c r="Z708" s="265"/>
      <c r="AA708" s="101"/>
      <c r="AB708" s="266"/>
      <c r="AC708" s="96">
        <f>IF(E708=0,"",E708/D707)</f>
        <v>0.96907216494845361</v>
      </c>
      <c r="AD708" s="97">
        <v>97</v>
      </c>
      <c r="AE708" s="98">
        <f t="shared" si="361"/>
        <v>0.98979591836734693</v>
      </c>
      <c r="AF708" s="98">
        <f t="shared" si="362"/>
        <v>1.0204081632653073E-2</v>
      </c>
    </row>
    <row r="709" spans="1:33" ht="15.75" customHeight="1" x14ac:dyDescent="0.25">
      <c r="A709" s="84">
        <v>1502</v>
      </c>
      <c r="B709" s="87"/>
      <c r="C709" s="87"/>
      <c r="D709" s="87"/>
      <c r="E709" s="87"/>
      <c r="F709" s="87">
        <v>91</v>
      </c>
      <c r="G709" s="87"/>
      <c r="H709" s="87"/>
      <c r="I709" s="87"/>
      <c r="J709" s="87"/>
      <c r="K709" s="256"/>
      <c r="L709" s="256"/>
      <c r="M709" s="256"/>
      <c r="N709" s="256"/>
      <c r="O709" s="256"/>
      <c r="P709" s="256"/>
      <c r="Q709" s="256"/>
      <c r="R709" s="256"/>
      <c r="S709" s="256"/>
      <c r="T709" s="256"/>
      <c r="U709" s="256"/>
      <c r="V709" s="256"/>
      <c r="W709" s="256"/>
      <c r="X709" s="256"/>
      <c r="Y709" s="129"/>
      <c r="Z709" s="265"/>
      <c r="AA709" s="101"/>
      <c r="AB709" s="266"/>
      <c r="AC709" s="96">
        <f>IF(F709=0,"",F709/E708)</f>
        <v>0.96808510638297873</v>
      </c>
      <c r="AD709" s="97">
        <v>96</v>
      </c>
      <c r="AE709" s="98">
        <f t="shared" si="361"/>
        <v>0.98969072164948457</v>
      </c>
      <c r="AF709" s="98">
        <f t="shared" si="362"/>
        <v>1.0309278350515427E-2</v>
      </c>
    </row>
    <row r="710" spans="1:33" ht="15.75" customHeight="1" x14ac:dyDescent="0.25">
      <c r="A710" s="84">
        <v>1601</v>
      </c>
      <c r="B710" s="87"/>
      <c r="C710" s="87"/>
      <c r="D710" s="87"/>
      <c r="E710" s="87"/>
      <c r="F710" s="87"/>
      <c r="G710" s="87">
        <v>85</v>
      </c>
      <c r="H710" s="87"/>
      <c r="I710" s="87"/>
      <c r="J710" s="87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6"/>
      <c r="W710" s="256"/>
      <c r="X710" s="256"/>
      <c r="Y710" s="129"/>
      <c r="Z710" s="265"/>
      <c r="AA710" s="101"/>
      <c r="AB710" s="266"/>
      <c r="AC710" s="96">
        <f>IF(G710=0,"",G710/F709)</f>
        <v>0.93406593406593408</v>
      </c>
      <c r="AD710" s="97">
        <v>94</v>
      </c>
      <c r="AE710" s="98">
        <f t="shared" si="361"/>
        <v>0.97916666666666663</v>
      </c>
      <c r="AF710" s="98">
        <f t="shared" si="362"/>
        <v>2.083333333333337E-2</v>
      </c>
    </row>
    <row r="711" spans="1:33" ht="15.75" customHeight="1" x14ac:dyDescent="0.25">
      <c r="A711" s="84">
        <v>1602</v>
      </c>
      <c r="B711" s="87"/>
      <c r="C711" s="87"/>
      <c r="D711" s="87"/>
      <c r="E711" s="87"/>
      <c r="F711" s="87"/>
      <c r="G711" s="87"/>
      <c r="H711" s="87">
        <v>84</v>
      </c>
      <c r="I711" s="87"/>
      <c r="J711" s="87"/>
      <c r="K711" s="256"/>
      <c r="L711" s="256"/>
      <c r="M711" s="256"/>
      <c r="N711" s="256"/>
      <c r="O711" s="256"/>
      <c r="P711" s="256"/>
      <c r="Q711" s="256"/>
      <c r="R711" s="256"/>
      <c r="S711" s="256"/>
      <c r="T711" s="256"/>
      <c r="U711" s="256"/>
      <c r="V711" s="256"/>
      <c r="W711" s="256"/>
      <c r="X711" s="256"/>
      <c r="Y711" s="129"/>
      <c r="Z711" s="265"/>
      <c r="AA711" s="101"/>
      <c r="AB711" s="266"/>
      <c r="AC711" s="96">
        <f>IF(H711=0,"",H711/G710)</f>
        <v>0.9882352941176471</v>
      </c>
      <c r="AD711" s="97">
        <v>92</v>
      </c>
      <c r="AE711" s="98">
        <f t="shared" si="361"/>
        <v>0.97872340425531912</v>
      </c>
      <c r="AF711" s="98">
        <f t="shared" si="362"/>
        <v>2.1276595744680882E-2</v>
      </c>
    </row>
    <row r="712" spans="1:33" ht="15.75" customHeight="1" x14ac:dyDescent="0.25">
      <c r="A712" s="84">
        <v>1701</v>
      </c>
      <c r="B712" s="87"/>
      <c r="C712" s="87"/>
      <c r="D712" s="87"/>
      <c r="E712" s="87"/>
      <c r="F712" s="87"/>
      <c r="G712" s="87"/>
      <c r="H712" s="87"/>
      <c r="I712" s="204"/>
      <c r="J712" s="87"/>
      <c r="K712" s="256">
        <v>24</v>
      </c>
      <c r="L712" s="256"/>
      <c r="M712" s="256">
        <v>18</v>
      </c>
      <c r="N712" s="256"/>
      <c r="O712" s="256">
        <v>20</v>
      </c>
      <c r="P712" s="256">
        <v>1</v>
      </c>
      <c r="Q712" s="256">
        <v>21</v>
      </c>
      <c r="R712" s="256"/>
      <c r="S712" s="259">
        <f t="shared" ref="S712:T712" si="363">K712+M712+O712+Q712</f>
        <v>83</v>
      </c>
      <c r="T712" s="256">
        <f t="shared" si="363"/>
        <v>1</v>
      </c>
      <c r="U712" s="256"/>
      <c r="V712" s="256"/>
      <c r="W712" s="256"/>
      <c r="X712" s="256"/>
      <c r="Y712" s="129">
        <v>1</v>
      </c>
      <c r="Z712" s="265"/>
      <c r="AA712" s="101"/>
      <c r="AB712" s="266"/>
      <c r="AC712" s="96">
        <f>IF(S712=0,"",S712/H711)</f>
        <v>0.98809523809523814</v>
      </c>
      <c r="AD712" s="97">
        <v>91</v>
      </c>
      <c r="AE712" s="98">
        <f t="shared" si="361"/>
        <v>0.98913043478260865</v>
      </c>
      <c r="AF712" s="98">
        <f t="shared" si="362"/>
        <v>1.0869565217391353E-2</v>
      </c>
    </row>
    <row r="713" spans="1:33" ht="15.75" customHeight="1" x14ac:dyDescent="0.25">
      <c r="A713" s="84">
        <v>1702</v>
      </c>
      <c r="B713" s="87"/>
      <c r="C713" s="87"/>
      <c r="D713" s="87"/>
      <c r="E713" s="87"/>
      <c r="F713" s="87"/>
      <c r="G713" s="87"/>
      <c r="H713" s="87"/>
      <c r="I713" s="87"/>
      <c r="J713" s="204"/>
      <c r="K713" s="256">
        <v>3</v>
      </c>
      <c r="L713" s="256">
        <v>23</v>
      </c>
      <c r="M713" s="256">
        <v>1</v>
      </c>
      <c r="N713" s="256">
        <v>18</v>
      </c>
      <c r="O713" s="256">
        <v>1</v>
      </c>
      <c r="P713" s="256">
        <v>20</v>
      </c>
      <c r="Q713" s="256"/>
      <c r="R713" s="256">
        <v>21</v>
      </c>
      <c r="S713" s="256">
        <f t="shared" ref="S713:T713" si="364">K713+M713+O713+Q713</f>
        <v>5</v>
      </c>
      <c r="T713" s="259">
        <f t="shared" si="364"/>
        <v>82</v>
      </c>
      <c r="U713" s="256"/>
      <c r="V713" s="256"/>
      <c r="W713" s="256"/>
      <c r="X713" s="256"/>
      <c r="Y713" s="129">
        <v>77</v>
      </c>
      <c r="Z713" s="265"/>
      <c r="AA713" s="101"/>
      <c r="AB713" s="266"/>
      <c r="AC713" s="96">
        <f>IF(T713=0,"",T713/S712)</f>
        <v>0.98795180722891562</v>
      </c>
      <c r="AD713" s="97">
        <v>91</v>
      </c>
      <c r="AE713" s="100">
        <f t="shared" si="361"/>
        <v>1</v>
      </c>
      <c r="AF713" s="100">
        <f t="shared" si="362"/>
        <v>0</v>
      </c>
    </row>
    <row r="714" spans="1:33" ht="15.75" customHeight="1" x14ac:dyDescent="0.25">
      <c r="A714" s="84">
        <v>1801</v>
      </c>
      <c r="B714" s="87"/>
      <c r="C714" s="87"/>
      <c r="D714" s="87"/>
      <c r="E714" s="87"/>
      <c r="F714" s="87"/>
      <c r="G714" s="87"/>
      <c r="H714" s="87"/>
      <c r="I714" s="87"/>
      <c r="J714" s="204"/>
      <c r="K714" s="256">
        <v>2</v>
      </c>
      <c r="L714" s="256">
        <v>2</v>
      </c>
      <c r="M714" s="256">
        <v>1</v>
      </c>
      <c r="N714" s="256">
        <v>1</v>
      </c>
      <c r="O714" s="256">
        <v>2</v>
      </c>
      <c r="P714" s="256">
        <v>1</v>
      </c>
      <c r="Q714" s="256"/>
      <c r="R714" s="256">
        <v>1</v>
      </c>
      <c r="S714" s="256">
        <f t="shared" ref="S714:T714" si="365">K714+M714+O714+Q714</f>
        <v>5</v>
      </c>
      <c r="T714" s="259">
        <f t="shared" si="365"/>
        <v>5</v>
      </c>
      <c r="U714" s="256"/>
      <c r="V714" s="256"/>
      <c r="W714" s="256"/>
      <c r="X714" s="256"/>
      <c r="Y714" s="129">
        <v>7</v>
      </c>
      <c r="Z714" s="265"/>
      <c r="AA714" s="101"/>
      <c r="AB714" s="256"/>
      <c r="AC714" s="101"/>
      <c r="AD714" s="97">
        <v>16</v>
      </c>
      <c r="AE714" s="102"/>
      <c r="AF714" s="103"/>
    </row>
    <row r="715" spans="1:33" ht="15.75" customHeight="1" x14ac:dyDescent="0.25">
      <c r="A715" s="84">
        <v>1802</v>
      </c>
      <c r="B715" s="87"/>
      <c r="C715" s="87"/>
      <c r="D715" s="87"/>
      <c r="E715" s="87"/>
      <c r="F715" s="87"/>
      <c r="G715" s="87"/>
      <c r="H715" s="87"/>
      <c r="I715" s="87"/>
      <c r="J715" s="204"/>
      <c r="K715" s="256">
        <v>1</v>
      </c>
      <c r="L715" s="257"/>
      <c r="M715" s="257"/>
      <c r="N715" s="257"/>
      <c r="O715" s="256">
        <v>2</v>
      </c>
      <c r="P715" s="256">
        <v>2</v>
      </c>
      <c r="Q715" s="257"/>
      <c r="R715" s="257"/>
      <c r="S715" s="256">
        <f t="shared" ref="S715:T715" si="366">K715+M715+O715+Q715</f>
        <v>3</v>
      </c>
      <c r="T715" s="259">
        <f t="shared" si="366"/>
        <v>2</v>
      </c>
      <c r="U715" s="257"/>
      <c r="V715" s="257"/>
      <c r="W715" s="257"/>
      <c r="X715" s="257"/>
      <c r="Y715" s="129">
        <v>2</v>
      </c>
      <c r="Z715" s="265"/>
      <c r="AA715" s="101"/>
      <c r="AB715" s="256"/>
      <c r="AC715" s="105"/>
      <c r="AD715" s="106">
        <v>5</v>
      </c>
      <c r="AE715" s="107"/>
      <c r="AF715" s="105"/>
    </row>
    <row r="716" spans="1:33" ht="15.75" customHeight="1" x14ac:dyDescent="0.25">
      <c r="A716" s="84">
        <v>1901</v>
      </c>
      <c r="B716" s="87"/>
      <c r="C716" s="87"/>
      <c r="D716" s="87"/>
      <c r="E716" s="87"/>
      <c r="F716" s="87"/>
      <c r="G716" s="87"/>
      <c r="H716" s="87"/>
      <c r="I716" s="87"/>
      <c r="J716" s="87"/>
      <c r="K716" s="257"/>
      <c r="L716" s="256">
        <v>1</v>
      </c>
      <c r="M716" s="257"/>
      <c r="N716" s="257"/>
      <c r="O716" s="257"/>
      <c r="P716" s="256">
        <v>3</v>
      </c>
      <c r="Q716" s="257"/>
      <c r="R716" s="257"/>
      <c r="S716" s="256">
        <f t="shared" ref="S716:T716" si="367">K716+M716+O716+Q716</f>
        <v>0</v>
      </c>
      <c r="T716" s="259">
        <f t="shared" si="367"/>
        <v>4</v>
      </c>
      <c r="U716" s="257"/>
      <c r="V716" s="257"/>
      <c r="W716" s="257"/>
      <c r="X716" s="257"/>
      <c r="Y716" s="129">
        <v>3</v>
      </c>
      <c r="Z716" s="265"/>
      <c r="AA716" s="101"/>
      <c r="AB716" s="256"/>
      <c r="AC716" s="105"/>
      <c r="AD716" s="106">
        <v>2</v>
      </c>
      <c r="AE716" s="107"/>
      <c r="AF716" s="105"/>
    </row>
    <row r="717" spans="1:33" ht="15.75" customHeight="1" x14ac:dyDescent="0.25">
      <c r="A717" s="84">
        <v>1902</v>
      </c>
      <c r="B717" s="87"/>
      <c r="C717" s="87"/>
      <c r="D717" s="87"/>
      <c r="E717" s="87"/>
      <c r="F717" s="87"/>
      <c r="G717" s="87"/>
      <c r="H717" s="87"/>
      <c r="I717" s="87"/>
      <c r="J717" s="87"/>
      <c r="K717" s="257"/>
      <c r="L717" s="257"/>
      <c r="M717" s="257"/>
      <c r="N717" s="257"/>
      <c r="O717" s="257"/>
      <c r="P717" s="256">
        <v>2</v>
      </c>
      <c r="Q717" s="257"/>
      <c r="R717" s="257"/>
      <c r="S717" s="256">
        <f t="shared" ref="S717:T717" si="368">K717+M717+O717+Q717</f>
        <v>0</v>
      </c>
      <c r="T717" s="259">
        <f t="shared" si="368"/>
        <v>2</v>
      </c>
      <c r="U717" s="257"/>
      <c r="V717" s="257"/>
      <c r="W717" s="257"/>
      <c r="X717" s="257"/>
      <c r="Y717" s="129">
        <v>1</v>
      </c>
      <c r="Z717" s="265"/>
      <c r="AA717" s="101"/>
      <c r="AB717" s="256"/>
      <c r="AC717" s="105"/>
      <c r="AD717" s="106"/>
      <c r="AE717" s="107"/>
      <c r="AF717" s="105"/>
    </row>
    <row r="718" spans="1:33" ht="15.75" customHeight="1" x14ac:dyDescent="0.25">
      <c r="A718" s="84">
        <v>2001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257"/>
      <c r="L718" s="257"/>
      <c r="M718" s="257"/>
      <c r="N718" s="257"/>
      <c r="O718" s="257"/>
      <c r="P718" s="257"/>
      <c r="Q718" s="257"/>
      <c r="R718" s="257"/>
      <c r="S718" s="256">
        <f t="shared" ref="S718:T718" si="369">K718+M718+O718+Q718</f>
        <v>0</v>
      </c>
      <c r="T718" s="256">
        <f t="shared" si="369"/>
        <v>0</v>
      </c>
      <c r="U718" s="257"/>
      <c r="V718" s="257"/>
      <c r="W718" s="257"/>
      <c r="X718" s="257"/>
      <c r="Y718" s="129"/>
      <c r="Z718" s="265"/>
      <c r="AA718" s="101"/>
      <c r="AB718" s="256"/>
      <c r="AC718" s="108"/>
      <c r="AD718" s="109"/>
      <c r="AE718" s="110"/>
      <c r="AF718" s="105"/>
    </row>
    <row r="719" spans="1:33" ht="15.75" customHeight="1" x14ac:dyDescent="0.25">
      <c r="A719" s="84">
        <v>2002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257"/>
      <c r="L719" s="257"/>
      <c r="M719" s="257"/>
      <c r="N719" s="257"/>
      <c r="O719" s="257"/>
      <c r="P719" s="257"/>
      <c r="Q719" s="257"/>
      <c r="R719" s="257"/>
      <c r="S719" s="257"/>
      <c r="T719" s="257"/>
      <c r="U719" s="257"/>
      <c r="V719" s="257"/>
      <c r="W719" s="257"/>
      <c r="X719" s="257"/>
      <c r="Y719" s="129"/>
      <c r="Z719" s="265"/>
      <c r="AA719" s="101"/>
      <c r="AB719" s="256"/>
      <c r="AC719" s="111" t="s">
        <v>91</v>
      </c>
      <c r="AD719" s="112">
        <v>90</v>
      </c>
      <c r="AE719" s="113">
        <f>Y722</f>
        <v>91</v>
      </c>
      <c r="AF719" s="114" t="s">
        <v>19</v>
      </c>
    </row>
    <row r="720" spans="1:33" ht="15.75" customHeight="1" x14ac:dyDescent="0.25">
      <c r="A720" s="84">
        <v>2101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257"/>
      <c r="L720" s="257"/>
      <c r="M720" s="257"/>
      <c r="N720" s="257"/>
      <c r="O720" s="257"/>
      <c r="P720" s="257"/>
      <c r="Q720" s="257"/>
      <c r="R720" s="257"/>
      <c r="S720" s="257"/>
      <c r="T720" s="257"/>
      <c r="U720" s="257"/>
      <c r="V720" s="257"/>
      <c r="W720" s="257"/>
      <c r="X720" s="257"/>
      <c r="Y720" s="129"/>
      <c r="Z720" s="265"/>
      <c r="AA720" s="101"/>
      <c r="AB720" s="256"/>
      <c r="AC720" s="115" t="s">
        <v>92</v>
      </c>
      <c r="AD720" s="116">
        <f>IF(AD719/B705=0,"",AD719/B705)</f>
        <v>0.78260869565217395</v>
      </c>
      <c r="AE720" s="117">
        <f>IF(AD719/AE719=0,"",AD719/AE719)</f>
        <v>0.98901098901098905</v>
      </c>
      <c r="AF720" s="118" t="s">
        <v>93</v>
      </c>
    </row>
    <row r="721" spans="1:36" ht="15.75" customHeight="1" x14ac:dyDescent="0.25">
      <c r="A721" s="84">
        <v>2102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257"/>
      <c r="L721" s="257"/>
      <c r="M721" s="257"/>
      <c r="N721" s="257"/>
      <c r="O721" s="257"/>
      <c r="P721" s="257"/>
      <c r="Q721" s="257"/>
      <c r="R721" s="257"/>
      <c r="S721" s="257"/>
      <c r="T721" s="257"/>
      <c r="U721" s="257"/>
      <c r="V721" s="257"/>
      <c r="W721" s="257"/>
      <c r="X721" s="257"/>
      <c r="Y721" s="129"/>
      <c r="Z721" s="267"/>
      <c r="AA721" s="268"/>
      <c r="AB721" s="269"/>
      <c r="AC721" s="120"/>
      <c r="AD721" s="121"/>
      <c r="AE721" s="121"/>
      <c r="AF721" s="122"/>
    </row>
    <row r="722" spans="1:36" ht="18" x14ac:dyDescent="0.25">
      <c r="A722" s="46"/>
      <c r="B722" s="340" t="s">
        <v>111</v>
      </c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123">
        <f>SUM(Y705:Y717)</f>
        <v>91</v>
      </c>
      <c r="Z722" s="124">
        <f>IF(SUM(Y712:Y713)=0,"",SUM(Y712:Y713)/B705)</f>
        <v>0.67826086956521736</v>
      </c>
      <c r="AA722" s="124">
        <f>IF(Y722=0,"",Y722/B705)</f>
        <v>0.79130434782608694</v>
      </c>
      <c r="AB722" s="124">
        <f>IF(Y713=0,"",AA722-Z722)</f>
        <v>0.11304347826086958</v>
      </c>
      <c r="AC722" s="1"/>
      <c r="AD722" s="2"/>
      <c r="AE722" s="36"/>
      <c r="AF722" s="1"/>
    </row>
    <row r="723" spans="1:36" ht="12.75" x14ac:dyDescent="0.2">
      <c r="Z723" s="1"/>
      <c r="AA723" s="1"/>
      <c r="AC723" s="1"/>
      <c r="AG723" s="2"/>
      <c r="AH723" s="2"/>
      <c r="AI723" s="2"/>
      <c r="AJ723" s="2"/>
    </row>
    <row r="724" spans="1:36" ht="12.75" x14ac:dyDescent="0.2">
      <c r="Z724" s="1"/>
      <c r="AA724" s="1"/>
      <c r="AB724" s="1"/>
      <c r="AC724" s="1"/>
      <c r="AG724" s="2"/>
    </row>
    <row r="725" spans="1:36" ht="26.25" x14ac:dyDescent="0.4">
      <c r="B725" s="341" t="s">
        <v>101</v>
      </c>
      <c r="C725" s="341"/>
      <c r="D725" s="341"/>
      <c r="E725" s="341"/>
      <c r="F725" s="341"/>
      <c r="G725" s="341"/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223" t="s">
        <v>95</v>
      </c>
      <c r="Z725" s="1"/>
      <c r="AA725" s="1"/>
      <c r="AB725" s="2"/>
      <c r="AC725" s="1"/>
      <c r="AD725" s="2"/>
      <c r="AE725" s="2"/>
      <c r="AF725" s="2"/>
    </row>
    <row r="726" spans="1:36" ht="20.25" x14ac:dyDescent="0.2">
      <c r="A726" s="342" t="s">
        <v>18</v>
      </c>
      <c r="B726" s="344" t="s">
        <v>102</v>
      </c>
      <c r="C726" s="345"/>
      <c r="D726" s="345"/>
      <c r="E726" s="345"/>
      <c r="F726" s="345"/>
      <c r="G726" s="345"/>
      <c r="H726" s="345"/>
      <c r="I726" s="345"/>
      <c r="J726" s="346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68" t="s">
        <v>19</v>
      </c>
      <c r="Z726" s="339" t="s">
        <v>11</v>
      </c>
      <c r="AA726" s="339" t="s">
        <v>12</v>
      </c>
      <c r="AB726" s="350" t="s">
        <v>13</v>
      </c>
      <c r="AC726" s="339" t="s">
        <v>14</v>
      </c>
      <c r="AD726" s="337" t="s">
        <v>15</v>
      </c>
      <c r="AE726" s="337" t="s">
        <v>16</v>
      </c>
      <c r="AF726" s="339" t="s">
        <v>103</v>
      </c>
    </row>
    <row r="727" spans="1:36" ht="15.75" x14ac:dyDescent="0.25">
      <c r="A727" s="343"/>
      <c r="B727" s="84" t="s">
        <v>104</v>
      </c>
      <c r="C727" s="84" t="s">
        <v>105</v>
      </c>
      <c r="D727" s="84" t="s">
        <v>106</v>
      </c>
      <c r="E727" s="84" t="s">
        <v>107</v>
      </c>
      <c r="F727" s="84" t="s">
        <v>108</v>
      </c>
      <c r="G727" s="84" t="s">
        <v>109</v>
      </c>
      <c r="H727" s="84" t="s">
        <v>110</v>
      </c>
      <c r="I727" s="84"/>
      <c r="J727" s="84"/>
      <c r="K727" s="255" t="s">
        <v>73</v>
      </c>
      <c r="L727" s="255" t="s">
        <v>74</v>
      </c>
      <c r="M727" s="255" t="s">
        <v>73</v>
      </c>
      <c r="N727" s="255" t="s">
        <v>74</v>
      </c>
      <c r="O727" s="255" t="s">
        <v>73</v>
      </c>
      <c r="P727" s="255" t="s">
        <v>74</v>
      </c>
      <c r="Q727" s="255" t="s">
        <v>73</v>
      </c>
      <c r="R727" s="255" t="s">
        <v>74</v>
      </c>
      <c r="S727" s="255" t="s">
        <v>73</v>
      </c>
      <c r="T727" s="255" t="s">
        <v>74</v>
      </c>
      <c r="U727" s="212"/>
      <c r="V727" s="212"/>
      <c r="W727" s="212"/>
      <c r="X727" s="212"/>
      <c r="Y727" s="349"/>
      <c r="Z727" s="338"/>
      <c r="AA727" s="338"/>
      <c r="AB727" s="338"/>
      <c r="AC727" s="338"/>
      <c r="AD727" s="338"/>
      <c r="AE727" s="338"/>
      <c r="AF727" s="338"/>
    </row>
    <row r="728" spans="1:36" ht="15.75" customHeight="1" x14ac:dyDescent="0.25">
      <c r="A728" s="84">
        <v>1401</v>
      </c>
      <c r="B728" s="87">
        <v>118</v>
      </c>
      <c r="C728" s="87"/>
      <c r="D728" s="87"/>
      <c r="E728" s="87"/>
      <c r="F728" s="87"/>
      <c r="G728" s="87"/>
      <c r="H728" s="87"/>
      <c r="I728" s="87"/>
      <c r="J728" s="87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6"/>
      <c r="W728" s="256"/>
      <c r="X728" s="256"/>
      <c r="Y728" s="129"/>
      <c r="Z728" s="262"/>
      <c r="AA728" s="263"/>
      <c r="AB728" s="264"/>
      <c r="AC728" s="91"/>
      <c r="AD728" s="92">
        <f>B728</f>
        <v>118</v>
      </c>
      <c r="AE728" s="93"/>
      <c r="AF728" s="91"/>
    </row>
    <row r="729" spans="1:36" ht="15.75" customHeight="1" x14ac:dyDescent="0.25">
      <c r="A729" s="84">
        <v>1402</v>
      </c>
      <c r="B729" s="87"/>
      <c r="C729" s="87">
        <v>85</v>
      </c>
      <c r="D729" s="87"/>
      <c r="E729" s="87"/>
      <c r="F729" s="87"/>
      <c r="G729" s="87"/>
      <c r="H729" s="87"/>
      <c r="I729" s="87"/>
      <c r="J729" s="87"/>
      <c r="K729" s="256"/>
      <c r="L729" s="256"/>
      <c r="M729" s="256"/>
      <c r="N729" s="256"/>
      <c r="O729" s="256"/>
      <c r="P729" s="256"/>
      <c r="Q729" s="256"/>
      <c r="R729" s="256"/>
      <c r="S729" s="256"/>
      <c r="T729" s="256"/>
      <c r="U729" s="256"/>
      <c r="V729" s="256"/>
      <c r="W729" s="256"/>
      <c r="X729" s="256"/>
      <c r="Y729" s="129"/>
      <c r="Z729" s="265"/>
      <c r="AA729" s="101"/>
      <c r="AB729" s="266"/>
      <c r="AC729" s="96">
        <f>IF(C729=0,"",C729/B728)</f>
        <v>0.72033898305084743</v>
      </c>
      <c r="AD729" s="97">
        <v>87</v>
      </c>
      <c r="AE729" s="98">
        <f t="shared" ref="AE729:AE735" si="370">IF(AD729=0,"",AD729/AD728)</f>
        <v>0.73728813559322037</v>
      </c>
      <c r="AF729" s="98">
        <f t="shared" ref="AF729:AF735" si="371">IF(AD729=0,"",100%-AE729)</f>
        <v>0.26271186440677963</v>
      </c>
    </row>
    <row r="730" spans="1:36" ht="15.75" customHeight="1" x14ac:dyDescent="0.25">
      <c r="A730" s="84">
        <v>1501</v>
      </c>
      <c r="B730" s="87"/>
      <c r="C730" s="87"/>
      <c r="D730" s="87">
        <v>76</v>
      </c>
      <c r="E730" s="87"/>
      <c r="F730" s="87"/>
      <c r="G730" s="87"/>
      <c r="H730" s="87"/>
      <c r="I730" s="87"/>
      <c r="J730" s="87"/>
      <c r="K730" s="256"/>
      <c r="L730" s="256"/>
      <c r="M730" s="256"/>
      <c r="N730" s="256"/>
      <c r="O730" s="256"/>
      <c r="P730" s="256"/>
      <c r="Q730" s="256"/>
      <c r="R730" s="256"/>
      <c r="S730" s="256"/>
      <c r="T730" s="256"/>
      <c r="U730" s="256"/>
      <c r="V730" s="256"/>
      <c r="W730" s="256"/>
      <c r="X730" s="256"/>
      <c r="Y730" s="129"/>
      <c r="Z730" s="265"/>
      <c r="AA730" s="101"/>
      <c r="AB730" s="266"/>
      <c r="AC730" s="96">
        <f>IF(D730=0,"",D730/C729)</f>
        <v>0.89411764705882357</v>
      </c>
      <c r="AD730" s="97">
        <v>85</v>
      </c>
      <c r="AE730" s="98">
        <f t="shared" si="370"/>
        <v>0.97701149425287359</v>
      </c>
      <c r="AF730" s="98">
        <f t="shared" si="371"/>
        <v>2.2988505747126409E-2</v>
      </c>
      <c r="AG730" s="14">
        <f>AD730/AD728</f>
        <v>0.72033898305084743</v>
      </c>
    </row>
    <row r="731" spans="1:36" ht="15.75" customHeight="1" x14ac:dyDescent="0.25">
      <c r="A731" s="84">
        <v>1502</v>
      </c>
      <c r="B731" s="87"/>
      <c r="C731" s="87"/>
      <c r="D731" s="87"/>
      <c r="E731" s="87">
        <v>70</v>
      </c>
      <c r="F731" s="87"/>
      <c r="G731" s="87"/>
      <c r="H731" s="87"/>
      <c r="I731" s="87"/>
      <c r="J731" s="87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6"/>
      <c r="W731" s="256"/>
      <c r="X731" s="256"/>
      <c r="Y731" s="129"/>
      <c r="Z731" s="265"/>
      <c r="AA731" s="101"/>
      <c r="AB731" s="266"/>
      <c r="AC731" s="96">
        <f>IF(E731=0,"",E731/D730)</f>
        <v>0.92105263157894735</v>
      </c>
      <c r="AD731" s="97">
        <v>78</v>
      </c>
      <c r="AE731" s="98">
        <f t="shared" si="370"/>
        <v>0.91764705882352937</v>
      </c>
      <c r="AF731" s="98">
        <f t="shared" si="371"/>
        <v>8.2352941176470629E-2</v>
      </c>
    </row>
    <row r="732" spans="1:36" ht="15.75" customHeight="1" x14ac:dyDescent="0.25">
      <c r="A732" s="84">
        <v>1601</v>
      </c>
      <c r="B732" s="87"/>
      <c r="C732" s="87"/>
      <c r="D732" s="87"/>
      <c r="E732" s="87"/>
      <c r="F732" s="87">
        <v>64</v>
      </c>
      <c r="G732" s="87"/>
      <c r="H732" s="87"/>
      <c r="I732" s="87"/>
      <c r="J732" s="87"/>
      <c r="K732" s="256"/>
      <c r="L732" s="256"/>
      <c r="M732" s="256"/>
      <c r="N732" s="256"/>
      <c r="O732" s="256"/>
      <c r="P732" s="256"/>
      <c r="Q732" s="256"/>
      <c r="R732" s="256"/>
      <c r="S732" s="256"/>
      <c r="T732" s="256"/>
      <c r="U732" s="256"/>
      <c r="V732" s="256"/>
      <c r="W732" s="256"/>
      <c r="X732" s="256"/>
      <c r="Y732" s="129"/>
      <c r="Z732" s="265"/>
      <c r="AA732" s="101"/>
      <c r="AB732" s="266"/>
      <c r="AC732" s="96">
        <f>IF(F732=0,"",F732/E731)</f>
        <v>0.91428571428571426</v>
      </c>
      <c r="AD732" s="97">
        <v>77</v>
      </c>
      <c r="AE732" s="98">
        <f t="shared" si="370"/>
        <v>0.98717948717948723</v>
      </c>
      <c r="AF732" s="98">
        <f t="shared" si="371"/>
        <v>1.2820512820512775E-2</v>
      </c>
    </row>
    <row r="733" spans="1:36" ht="15.75" customHeight="1" x14ac:dyDescent="0.25">
      <c r="A733" s="84">
        <v>1602</v>
      </c>
      <c r="B733" s="87"/>
      <c r="C733" s="87"/>
      <c r="D733" s="87"/>
      <c r="E733" s="87"/>
      <c r="F733" s="87"/>
      <c r="G733" s="87">
        <v>59</v>
      </c>
      <c r="H733" s="87"/>
      <c r="I733" s="87"/>
      <c r="J733" s="87"/>
      <c r="K733" s="256"/>
      <c r="L733" s="256"/>
      <c r="M733" s="256"/>
      <c r="N733" s="256"/>
      <c r="O733" s="256"/>
      <c r="P733" s="256"/>
      <c r="Q733" s="256"/>
      <c r="R733" s="256"/>
      <c r="S733" s="256"/>
      <c r="T733" s="256"/>
      <c r="U733" s="256"/>
      <c r="V733" s="256"/>
      <c r="W733" s="256"/>
      <c r="X733" s="256"/>
      <c r="Y733" s="129">
        <v>1</v>
      </c>
      <c r="Z733" s="265"/>
      <c r="AA733" s="101"/>
      <c r="AB733" s="266"/>
      <c r="AC733" s="96">
        <f>IF(G733=0,"",G733/F732)</f>
        <v>0.921875</v>
      </c>
      <c r="AD733" s="97">
        <v>74</v>
      </c>
      <c r="AE733" s="98">
        <f t="shared" si="370"/>
        <v>0.96103896103896103</v>
      </c>
      <c r="AF733" s="98">
        <f t="shared" si="371"/>
        <v>3.8961038961038974E-2</v>
      </c>
    </row>
    <row r="734" spans="1:36" ht="15.75" customHeight="1" x14ac:dyDescent="0.25">
      <c r="A734" s="84">
        <v>1701</v>
      </c>
      <c r="B734" s="87"/>
      <c r="C734" s="87"/>
      <c r="D734" s="87"/>
      <c r="E734" s="87"/>
      <c r="F734" s="87"/>
      <c r="G734" s="87"/>
      <c r="H734" s="87">
        <v>54</v>
      </c>
      <c r="I734" s="87"/>
      <c r="J734" s="87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6"/>
      <c r="W734" s="256"/>
      <c r="X734" s="256"/>
      <c r="Y734" s="129"/>
      <c r="Z734" s="265"/>
      <c r="AA734" s="101"/>
      <c r="AB734" s="266"/>
      <c r="AC734" s="96">
        <f>IF(H734=0,"",H734/G733)</f>
        <v>0.9152542372881356</v>
      </c>
      <c r="AD734" s="97">
        <v>72</v>
      </c>
      <c r="AE734" s="98">
        <f t="shared" si="370"/>
        <v>0.97297297297297303</v>
      </c>
      <c r="AF734" s="98">
        <f t="shared" si="371"/>
        <v>2.7027027027026973E-2</v>
      </c>
    </row>
    <row r="735" spans="1:36" ht="15.75" customHeight="1" x14ac:dyDescent="0.25">
      <c r="A735" s="84">
        <v>1702</v>
      </c>
      <c r="B735" s="87"/>
      <c r="C735" s="87"/>
      <c r="D735" s="87"/>
      <c r="E735" s="87"/>
      <c r="F735" s="87"/>
      <c r="G735" s="87"/>
      <c r="H735" s="87"/>
      <c r="I735" s="204"/>
      <c r="J735" s="87"/>
      <c r="K735" s="256">
        <v>12</v>
      </c>
      <c r="L735" s="256"/>
      <c r="M735" s="256">
        <v>6</v>
      </c>
      <c r="N735" s="256"/>
      <c r="O735" s="256">
        <v>21</v>
      </c>
      <c r="P735" s="256">
        <v>1</v>
      </c>
      <c r="Q735" s="256">
        <v>13</v>
      </c>
      <c r="R735" s="256"/>
      <c r="S735" s="259">
        <f t="shared" ref="S735:T735" si="372">K735+M735+O735+Q735</f>
        <v>52</v>
      </c>
      <c r="T735" s="256">
        <f t="shared" si="372"/>
        <v>1</v>
      </c>
      <c r="U735" s="256"/>
      <c r="V735" s="256"/>
      <c r="W735" s="256"/>
      <c r="X735" s="256"/>
      <c r="Y735" s="129"/>
      <c r="Z735" s="265"/>
      <c r="AA735" s="101"/>
      <c r="AB735" s="266"/>
      <c r="AC735" s="96">
        <f>IF(S735=0,"",S735/H734)</f>
        <v>0.96296296296296291</v>
      </c>
      <c r="AD735" s="97">
        <v>71</v>
      </c>
      <c r="AE735" s="98">
        <f t="shared" si="370"/>
        <v>0.98611111111111116</v>
      </c>
      <c r="AF735" s="98">
        <f t="shared" si="371"/>
        <v>1.388888888888884E-2</v>
      </c>
    </row>
    <row r="736" spans="1:36" ht="15.75" customHeight="1" x14ac:dyDescent="0.25">
      <c r="A736" s="84">
        <v>1801</v>
      </c>
      <c r="B736" s="87"/>
      <c r="C736" s="87"/>
      <c r="D736" s="87"/>
      <c r="E736" s="87"/>
      <c r="F736" s="87"/>
      <c r="G736" s="87"/>
      <c r="H736" s="87"/>
      <c r="I736" s="87"/>
      <c r="J736" s="204"/>
      <c r="K736" s="256">
        <v>2</v>
      </c>
      <c r="L736" s="256">
        <v>11</v>
      </c>
      <c r="M736" s="256"/>
      <c r="N736" s="256">
        <v>6</v>
      </c>
      <c r="O736" s="256">
        <v>6</v>
      </c>
      <c r="P736" s="256">
        <v>22</v>
      </c>
      <c r="Q736" s="256">
        <v>4</v>
      </c>
      <c r="R736" s="256">
        <v>13</v>
      </c>
      <c r="S736" s="256">
        <f t="shared" ref="S736:T736" si="373">K736+M736+O736+Q736</f>
        <v>12</v>
      </c>
      <c r="T736" s="259">
        <f t="shared" si="373"/>
        <v>52</v>
      </c>
      <c r="U736" s="256"/>
      <c r="V736" s="256"/>
      <c r="W736" s="256"/>
      <c r="X736" s="256"/>
      <c r="Y736" s="129">
        <v>50</v>
      </c>
      <c r="Z736" s="265"/>
      <c r="AA736" s="101"/>
      <c r="AB736" s="266"/>
      <c r="AC736" s="96" t="e">
        <f>IF(S736=0,"",S736/H735)</f>
        <v>#DIV/0!</v>
      </c>
      <c r="AD736" s="97"/>
      <c r="AE736" s="100"/>
      <c r="AF736" s="100"/>
    </row>
    <row r="737" spans="1:36" ht="15.75" customHeight="1" x14ac:dyDescent="0.25">
      <c r="A737" s="84">
        <v>1802</v>
      </c>
      <c r="B737" s="87"/>
      <c r="C737" s="87"/>
      <c r="D737" s="87"/>
      <c r="E737" s="87"/>
      <c r="F737" s="87"/>
      <c r="G737" s="87"/>
      <c r="H737" s="87"/>
      <c r="I737" s="87"/>
      <c r="J737" s="204"/>
      <c r="K737" s="256">
        <v>1</v>
      </c>
      <c r="L737" s="256">
        <v>3</v>
      </c>
      <c r="M737" s="256"/>
      <c r="N737" s="256"/>
      <c r="O737" s="256">
        <v>3</v>
      </c>
      <c r="P737" s="256">
        <v>5</v>
      </c>
      <c r="Q737" s="256">
        <v>2</v>
      </c>
      <c r="R737" s="256">
        <v>4</v>
      </c>
      <c r="S737" s="256">
        <f t="shared" ref="S737:T737" si="374">K737+M737+O737+Q737</f>
        <v>6</v>
      </c>
      <c r="T737" s="259">
        <f t="shared" si="374"/>
        <v>12</v>
      </c>
      <c r="U737" s="256"/>
      <c r="V737" s="256"/>
      <c r="W737" s="256"/>
      <c r="X737" s="256"/>
      <c r="Y737" s="129">
        <v>13</v>
      </c>
      <c r="Z737" s="265"/>
      <c r="AA737" s="101"/>
      <c r="AB737" s="256"/>
      <c r="AC737" s="101"/>
      <c r="AD737" s="97">
        <v>25</v>
      </c>
      <c r="AE737" s="102"/>
      <c r="AF737" s="103"/>
    </row>
    <row r="738" spans="1:36" ht="15.75" customHeight="1" x14ac:dyDescent="0.25">
      <c r="A738" s="84">
        <v>1901</v>
      </c>
      <c r="B738" s="87"/>
      <c r="C738" s="87"/>
      <c r="D738" s="87"/>
      <c r="E738" s="87"/>
      <c r="F738" s="87"/>
      <c r="G738" s="87"/>
      <c r="H738" s="87"/>
      <c r="I738" s="87"/>
      <c r="J738" s="204"/>
      <c r="K738" s="257"/>
      <c r="L738" s="256">
        <v>1</v>
      </c>
      <c r="M738" s="257"/>
      <c r="N738" s="257"/>
      <c r="O738" s="257"/>
      <c r="P738" s="256">
        <v>4</v>
      </c>
      <c r="Q738" s="257"/>
      <c r="R738" s="256">
        <v>2</v>
      </c>
      <c r="S738" s="256">
        <f t="shared" ref="S738:T738" si="375">K738+M738+O738+Q738</f>
        <v>0</v>
      </c>
      <c r="T738" s="259">
        <f t="shared" si="375"/>
        <v>7</v>
      </c>
      <c r="U738" s="257"/>
      <c r="V738" s="257"/>
      <c r="W738" s="257"/>
      <c r="X738" s="257"/>
      <c r="Y738" s="129">
        <v>6</v>
      </c>
      <c r="Z738" s="265"/>
      <c r="AA738" s="101"/>
      <c r="AB738" s="256"/>
      <c r="AC738" s="105"/>
      <c r="AD738" s="106">
        <v>8</v>
      </c>
      <c r="AE738" s="107"/>
      <c r="AF738" s="105"/>
    </row>
    <row r="739" spans="1:36" ht="15.75" customHeight="1" x14ac:dyDescent="0.25">
      <c r="A739" s="84">
        <v>1902</v>
      </c>
      <c r="B739" s="87"/>
      <c r="C739" s="87"/>
      <c r="D739" s="87"/>
      <c r="E739" s="87"/>
      <c r="F739" s="87"/>
      <c r="G739" s="87"/>
      <c r="H739" s="87"/>
      <c r="I739" s="87"/>
      <c r="J739" s="204"/>
      <c r="K739" s="257"/>
      <c r="L739" s="257"/>
      <c r="M739" s="257"/>
      <c r="N739" s="257"/>
      <c r="O739" s="257"/>
      <c r="P739" s="256">
        <v>1</v>
      </c>
      <c r="Q739" s="257"/>
      <c r="R739" s="257"/>
      <c r="S739" s="256">
        <f t="shared" ref="S739:T739" si="376">K739+M739+O739+Q739</f>
        <v>0</v>
      </c>
      <c r="T739" s="259">
        <f t="shared" si="376"/>
        <v>1</v>
      </c>
      <c r="U739" s="257"/>
      <c r="V739" s="257"/>
      <c r="W739" s="257"/>
      <c r="X739" s="257"/>
      <c r="Y739" s="129"/>
      <c r="Z739" s="265"/>
      <c r="AA739" s="101"/>
      <c r="AB739" s="256"/>
      <c r="AC739" s="105"/>
      <c r="AD739" s="252">
        <v>1</v>
      </c>
      <c r="AE739" s="107"/>
      <c r="AF739" s="105"/>
    </row>
    <row r="740" spans="1:36" ht="15.75" customHeight="1" x14ac:dyDescent="0.25">
      <c r="A740" s="84">
        <v>2001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257"/>
      <c r="L740" s="257"/>
      <c r="M740" s="257"/>
      <c r="N740" s="257"/>
      <c r="O740" s="257"/>
      <c r="P740" s="256">
        <v>1</v>
      </c>
      <c r="Q740" s="257"/>
      <c r="R740" s="257"/>
      <c r="S740" s="256">
        <f t="shared" ref="S740:T740" si="377">K740+M740+O740+Q740</f>
        <v>0</v>
      </c>
      <c r="T740" s="259">
        <f t="shared" si="377"/>
        <v>1</v>
      </c>
      <c r="U740" s="257"/>
      <c r="V740" s="257"/>
      <c r="W740" s="257"/>
      <c r="X740" s="257"/>
      <c r="Y740" s="129"/>
      <c r="Z740" s="265"/>
      <c r="AA740" s="101"/>
      <c r="AB740" s="256"/>
      <c r="AC740" s="270"/>
      <c r="AD740" s="254">
        <v>1</v>
      </c>
      <c r="AE740" s="271"/>
      <c r="AF740" s="105"/>
    </row>
    <row r="741" spans="1:36" ht="15.75" customHeight="1" x14ac:dyDescent="0.25">
      <c r="A741" s="84">
        <v>2002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257"/>
      <c r="L741" s="257"/>
      <c r="M741" s="257"/>
      <c r="N741" s="257"/>
      <c r="O741" s="257"/>
      <c r="P741" s="256">
        <v>1</v>
      </c>
      <c r="Q741" s="257"/>
      <c r="R741" s="257"/>
      <c r="S741" s="257"/>
      <c r="T741" s="259">
        <f>L741+N741+P741+R741</f>
        <v>1</v>
      </c>
      <c r="U741" s="257"/>
      <c r="V741" s="257"/>
      <c r="W741" s="257"/>
      <c r="X741" s="257"/>
      <c r="Y741" s="129"/>
      <c r="Z741" s="265"/>
      <c r="AA741" s="101"/>
      <c r="AB741" s="256"/>
      <c r="AC741" s="270"/>
      <c r="AD741" s="254">
        <v>1</v>
      </c>
      <c r="AE741" s="271"/>
      <c r="AF741" s="105"/>
    </row>
    <row r="742" spans="1:36" ht="15.75" customHeight="1" x14ac:dyDescent="0.25">
      <c r="A742" s="84">
        <v>2101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257"/>
      <c r="L742" s="257"/>
      <c r="M742" s="257"/>
      <c r="N742" s="257"/>
      <c r="O742" s="257"/>
      <c r="P742" s="257"/>
      <c r="Q742" s="257"/>
      <c r="R742" s="257"/>
      <c r="S742" s="257"/>
      <c r="T742" s="257"/>
      <c r="U742" s="257"/>
      <c r="V742" s="257"/>
      <c r="W742" s="257"/>
      <c r="X742" s="257"/>
      <c r="Y742" s="129"/>
      <c r="Z742" s="265"/>
      <c r="AA742" s="101"/>
      <c r="AB742" s="256"/>
      <c r="AC742" s="111" t="s">
        <v>91</v>
      </c>
      <c r="AD742" s="253">
        <v>62</v>
      </c>
      <c r="AE742" s="113">
        <f>IF(SUM(Y733:Y738)=0,"",SUM(Y733:Y738))</f>
        <v>70</v>
      </c>
      <c r="AF742" s="114" t="s">
        <v>19</v>
      </c>
    </row>
    <row r="743" spans="1:36" ht="15.75" customHeight="1" x14ac:dyDescent="0.25">
      <c r="A743" s="84">
        <v>2102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257"/>
      <c r="L743" s="257"/>
      <c r="M743" s="257"/>
      <c r="N743" s="257"/>
      <c r="O743" s="257"/>
      <c r="P743" s="257"/>
      <c r="Q743" s="257"/>
      <c r="R743" s="257"/>
      <c r="S743" s="257"/>
      <c r="T743" s="257"/>
      <c r="U743" s="257"/>
      <c r="V743" s="257"/>
      <c r="W743" s="257"/>
      <c r="X743" s="257"/>
      <c r="Y743" s="129"/>
      <c r="Z743" s="265"/>
      <c r="AA743" s="101"/>
      <c r="AB743" s="256"/>
      <c r="AC743" s="115" t="s">
        <v>92</v>
      </c>
      <c r="AD743" s="116">
        <f>IF(AD742/B728=0,"",AD742/B728)</f>
        <v>0.52542372881355937</v>
      </c>
      <c r="AE743" s="117">
        <f>IF(AD742/AE742=0,"",AD742/AE742)</f>
        <v>0.88571428571428568</v>
      </c>
      <c r="AF743" s="118" t="s">
        <v>93</v>
      </c>
    </row>
    <row r="744" spans="1:36" ht="15.75" customHeight="1" x14ac:dyDescent="0.25">
      <c r="A744" s="84">
        <v>2201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257"/>
      <c r="L744" s="257"/>
      <c r="M744" s="257"/>
      <c r="N744" s="257"/>
      <c r="O744" s="257"/>
      <c r="P744" s="257"/>
      <c r="Q744" s="257"/>
      <c r="R744" s="257"/>
      <c r="S744" s="257"/>
      <c r="T744" s="257"/>
      <c r="U744" s="257"/>
      <c r="V744" s="257"/>
      <c r="W744" s="257"/>
      <c r="X744" s="257"/>
      <c r="Y744" s="129"/>
      <c r="Z744" s="267"/>
      <c r="AA744" s="268"/>
      <c r="AB744" s="269"/>
      <c r="AC744" s="120"/>
      <c r="AD744" s="121"/>
      <c r="AE744" s="121"/>
      <c r="AF744" s="122"/>
    </row>
    <row r="745" spans="1:36" ht="18" x14ac:dyDescent="0.25">
      <c r="A745" s="46"/>
      <c r="B745" s="340" t="s">
        <v>111</v>
      </c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123">
        <f>SUM(Y728:Y741)</f>
        <v>70</v>
      </c>
      <c r="Z745" s="124">
        <f>IF(SUM(Y733:Y736)=0,"",SUM(Y733:Y736)/B728)</f>
        <v>0.43220338983050849</v>
      </c>
      <c r="AA745" s="124">
        <f>IF(Y745=0,"",Y745/B728)</f>
        <v>0.59322033898305082</v>
      </c>
      <c r="AB745" s="124">
        <f>IF(Y736=0,"0.00%",AA745-Z745)</f>
        <v>0.16101694915254233</v>
      </c>
      <c r="AC745" s="1"/>
      <c r="AD745" s="2"/>
      <c r="AE745" s="36"/>
      <c r="AF745" s="1"/>
    </row>
    <row r="746" spans="1:36" ht="12.75" x14ac:dyDescent="0.2">
      <c r="Z746" s="1"/>
      <c r="AA746" s="1"/>
      <c r="AC746" s="1"/>
      <c r="AG746" s="2"/>
      <c r="AH746" s="2"/>
      <c r="AI746" s="2"/>
      <c r="AJ746" s="2"/>
    </row>
    <row r="747" spans="1:36" ht="12.75" x14ac:dyDescent="0.2">
      <c r="Z747" s="1"/>
      <c r="AA747" s="1"/>
      <c r="AC747" s="1"/>
      <c r="AG747" s="2"/>
      <c r="AH747" s="2"/>
      <c r="AI747" s="2"/>
      <c r="AJ747" s="2"/>
    </row>
    <row r="748" spans="1:36" ht="26.25" x14ac:dyDescent="0.4">
      <c r="B748" s="341" t="s">
        <v>101</v>
      </c>
      <c r="C748" s="341"/>
      <c r="D748" s="341"/>
      <c r="E748" s="341"/>
      <c r="F748" s="341"/>
      <c r="G748" s="341"/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223" t="s">
        <v>97</v>
      </c>
      <c r="Z748" s="1"/>
      <c r="AA748" s="1"/>
      <c r="AB748" s="2"/>
      <c r="AC748" s="1"/>
      <c r="AD748" s="2"/>
      <c r="AE748" s="2"/>
      <c r="AF748" s="2"/>
    </row>
    <row r="749" spans="1:36" ht="20.25" x14ac:dyDescent="0.2">
      <c r="A749" s="342" t="s">
        <v>18</v>
      </c>
      <c r="B749" s="344" t="s">
        <v>102</v>
      </c>
      <c r="C749" s="345"/>
      <c r="D749" s="345"/>
      <c r="E749" s="345"/>
      <c r="F749" s="345"/>
      <c r="G749" s="345"/>
      <c r="H749" s="345"/>
      <c r="I749" s="345"/>
      <c r="J749" s="346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68" t="s">
        <v>19</v>
      </c>
      <c r="Z749" s="339" t="s">
        <v>11</v>
      </c>
      <c r="AA749" s="339" t="s">
        <v>12</v>
      </c>
      <c r="AB749" s="350" t="s">
        <v>13</v>
      </c>
      <c r="AC749" s="339" t="s">
        <v>14</v>
      </c>
      <c r="AD749" s="337" t="s">
        <v>15</v>
      </c>
      <c r="AE749" s="337" t="s">
        <v>16</v>
      </c>
      <c r="AF749" s="339" t="s">
        <v>103</v>
      </c>
    </row>
    <row r="750" spans="1:36" ht="15.75" x14ac:dyDescent="0.25">
      <c r="A750" s="343"/>
      <c r="B750" s="84" t="s">
        <v>104</v>
      </c>
      <c r="C750" s="84" t="s">
        <v>105</v>
      </c>
      <c r="D750" s="84" t="s">
        <v>106</v>
      </c>
      <c r="E750" s="84" t="s">
        <v>107</v>
      </c>
      <c r="F750" s="84" t="s">
        <v>108</v>
      </c>
      <c r="G750" s="84" t="s">
        <v>109</v>
      </c>
      <c r="H750" s="84" t="s">
        <v>110</v>
      </c>
      <c r="I750" s="84" t="s">
        <v>73</v>
      </c>
      <c r="J750" s="84" t="s">
        <v>74</v>
      </c>
      <c r="K750" s="227" t="s">
        <v>73</v>
      </c>
      <c r="L750" s="227" t="s">
        <v>74</v>
      </c>
      <c r="M750" s="227" t="s">
        <v>73</v>
      </c>
      <c r="N750" s="227" t="s">
        <v>74</v>
      </c>
      <c r="O750" s="227" t="s">
        <v>73</v>
      </c>
      <c r="P750" s="227" t="s">
        <v>74</v>
      </c>
      <c r="Q750" s="227" t="s">
        <v>73</v>
      </c>
      <c r="R750" s="227" t="s">
        <v>74</v>
      </c>
      <c r="S750" s="227" t="s">
        <v>73</v>
      </c>
      <c r="T750" s="227" t="s">
        <v>74</v>
      </c>
      <c r="U750" s="212"/>
      <c r="V750" s="212"/>
      <c r="W750" s="212"/>
      <c r="X750" s="212"/>
      <c r="Y750" s="349"/>
      <c r="Z750" s="338"/>
      <c r="AA750" s="338"/>
      <c r="AB750" s="338"/>
      <c r="AC750" s="338"/>
      <c r="AD750" s="338"/>
      <c r="AE750" s="338"/>
      <c r="AF750" s="338"/>
    </row>
    <row r="751" spans="1:36" ht="15.75" customHeight="1" x14ac:dyDescent="0.25">
      <c r="A751" s="84">
        <v>1402</v>
      </c>
      <c r="B751" s="87">
        <v>120</v>
      </c>
      <c r="C751" s="87"/>
      <c r="D751" s="87"/>
      <c r="E751" s="87"/>
      <c r="F751" s="87"/>
      <c r="G751" s="87"/>
      <c r="H751" s="87"/>
      <c r="I751" s="87"/>
      <c r="J751" s="87"/>
      <c r="K751" s="256"/>
      <c r="L751" s="256"/>
      <c r="M751" s="256"/>
      <c r="N751" s="256"/>
      <c r="O751" s="256"/>
      <c r="P751" s="256"/>
      <c r="Q751" s="256"/>
      <c r="R751" s="256"/>
      <c r="S751" s="256"/>
      <c r="T751" s="256"/>
      <c r="U751" s="256"/>
      <c r="V751" s="256"/>
      <c r="W751" s="256"/>
      <c r="X751" s="256"/>
      <c r="Y751" s="129"/>
      <c r="Z751" s="262"/>
      <c r="AA751" s="263"/>
      <c r="AB751" s="264"/>
      <c r="AC751" s="91"/>
      <c r="AD751" s="92">
        <f>B751</f>
        <v>120</v>
      </c>
      <c r="AE751" s="93"/>
      <c r="AF751" s="91"/>
    </row>
    <row r="752" spans="1:36" ht="15.75" customHeight="1" x14ac:dyDescent="0.25">
      <c r="A752" s="84">
        <v>1501</v>
      </c>
      <c r="B752" s="87"/>
      <c r="C752" s="87">
        <v>106</v>
      </c>
      <c r="D752" s="87"/>
      <c r="E752" s="87"/>
      <c r="F752" s="87"/>
      <c r="G752" s="87"/>
      <c r="H752" s="87"/>
      <c r="I752" s="87"/>
      <c r="J752" s="87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6"/>
      <c r="W752" s="256"/>
      <c r="X752" s="256"/>
      <c r="Y752" s="129"/>
      <c r="Z752" s="265"/>
      <c r="AA752" s="101"/>
      <c r="AB752" s="266"/>
      <c r="AC752" s="96">
        <f>IF(C752=0,"",C752/B751)</f>
        <v>0.8833333333333333</v>
      </c>
      <c r="AD752" s="97">
        <v>120</v>
      </c>
      <c r="AE752" s="98">
        <f t="shared" ref="AE752:AE759" si="378">IF(AD752=0,"",AD752/AD751)</f>
        <v>1</v>
      </c>
      <c r="AF752" s="98">
        <f t="shared" ref="AF752:AF759" si="379">IF(AD752=0,"",100%-AE752)</f>
        <v>0</v>
      </c>
    </row>
    <row r="753" spans="1:33" ht="15.75" customHeight="1" x14ac:dyDescent="0.25">
      <c r="A753" s="84">
        <v>1502</v>
      </c>
      <c r="B753" s="87"/>
      <c r="C753" s="87"/>
      <c r="D753" s="87">
        <v>106</v>
      </c>
      <c r="E753" s="87"/>
      <c r="F753" s="87"/>
      <c r="G753" s="87"/>
      <c r="H753" s="87"/>
      <c r="I753" s="87"/>
      <c r="J753" s="87"/>
      <c r="K753" s="256"/>
      <c r="L753" s="256"/>
      <c r="M753" s="256"/>
      <c r="N753" s="256"/>
      <c r="O753" s="256"/>
      <c r="P753" s="256"/>
      <c r="Q753" s="256"/>
      <c r="R753" s="256"/>
      <c r="S753" s="256"/>
      <c r="T753" s="256"/>
      <c r="U753" s="256"/>
      <c r="V753" s="256"/>
      <c r="W753" s="256"/>
      <c r="X753" s="256"/>
      <c r="Y753" s="129"/>
      <c r="Z753" s="265"/>
      <c r="AA753" s="101"/>
      <c r="AB753" s="266"/>
      <c r="AC753" s="96">
        <f>IF(D753=0,"",D753/C752)</f>
        <v>1</v>
      </c>
      <c r="AD753" s="97">
        <v>106</v>
      </c>
      <c r="AE753" s="98">
        <f t="shared" si="378"/>
        <v>0.8833333333333333</v>
      </c>
      <c r="AF753" s="98">
        <f t="shared" si="379"/>
        <v>0.1166666666666667</v>
      </c>
      <c r="AG753" s="14">
        <f>AD753/AD751</f>
        <v>0.8833333333333333</v>
      </c>
    </row>
    <row r="754" spans="1:33" ht="15.75" customHeight="1" x14ac:dyDescent="0.25">
      <c r="A754" s="84">
        <v>1601</v>
      </c>
      <c r="B754" s="87"/>
      <c r="C754" s="87"/>
      <c r="D754" s="87"/>
      <c r="E754" s="87">
        <v>92</v>
      </c>
      <c r="F754" s="87"/>
      <c r="G754" s="87"/>
      <c r="H754" s="87"/>
      <c r="I754" s="87"/>
      <c r="J754" s="87"/>
      <c r="K754" s="256"/>
      <c r="L754" s="256"/>
      <c r="M754" s="256"/>
      <c r="N754" s="256"/>
      <c r="O754" s="256"/>
      <c r="P754" s="256"/>
      <c r="Q754" s="256"/>
      <c r="R754" s="256"/>
      <c r="S754" s="256"/>
      <c r="T754" s="256"/>
      <c r="U754" s="256"/>
      <c r="V754" s="256"/>
      <c r="W754" s="256"/>
      <c r="X754" s="256"/>
      <c r="Y754" s="129"/>
      <c r="Z754" s="265"/>
      <c r="AA754" s="101"/>
      <c r="AB754" s="266"/>
      <c r="AC754" s="96">
        <f>IF(E754=0,"",E754/D753)</f>
        <v>0.86792452830188682</v>
      </c>
      <c r="AD754" s="97">
        <v>105</v>
      </c>
      <c r="AE754" s="98">
        <f t="shared" si="378"/>
        <v>0.99056603773584906</v>
      </c>
      <c r="AF754" s="98">
        <f t="shared" si="379"/>
        <v>9.4339622641509413E-3</v>
      </c>
    </row>
    <row r="755" spans="1:33" ht="15.75" customHeight="1" x14ac:dyDescent="0.25">
      <c r="A755" s="84">
        <v>1602</v>
      </c>
      <c r="B755" s="87"/>
      <c r="C755" s="87"/>
      <c r="D755" s="87"/>
      <c r="E755" s="87"/>
      <c r="F755" s="87">
        <v>91</v>
      </c>
      <c r="G755" s="87"/>
      <c r="H755" s="87"/>
      <c r="I755" s="87"/>
      <c r="J755" s="87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6"/>
      <c r="W755" s="256"/>
      <c r="X755" s="256"/>
      <c r="Y755" s="129"/>
      <c r="Z755" s="265"/>
      <c r="AA755" s="101"/>
      <c r="AB755" s="266"/>
      <c r="AC755" s="96">
        <f>IF(F755=0,"",F755/E754)</f>
        <v>0.98913043478260865</v>
      </c>
      <c r="AD755" s="97">
        <v>103</v>
      </c>
      <c r="AE755" s="98">
        <f t="shared" si="378"/>
        <v>0.98095238095238091</v>
      </c>
      <c r="AF755" s="98">
        <f t="shared" si="379"/>
        <v>1.9047619047619091E-2</v>
      </c>
    </row>
    <row r="756" spans="1:33" ht="15.75" customHeight="1" x14ac:dyDescent="0.25">
      <c r="A756" s="84">
        <v>1701</v>
      </c>
      <c r="B756" s="87"/>
      <c r="C756" s="87"/>
      <c r="D756" s="87"/>
      <c r="E756" s="87"/>
      <c r="F756" s="87"/>
      <c r="G756" s="87">
        <v>87</v>
      </c>
      <c r="H756" s="87"/>
      <c r="I756" s="87"/>
      <c r="J756" s="87"/>
      <c r="K756" s="256"/>
      <c r="L756" s="256"/>
      <c r="M756" s="256"/>
      <c r="N756" s="256"/>
      <c r="O756" s="256"/>
      <c r="P756" s="256"/>
      <c r="Q756" s="256"/>
      <c r="R756" s="256"/>
      <c r="S756" s="256"/>
      <c r="T756" s="256"/>
      <c r="U756" s="256"/>
      <c r="V756" s="256"/>
      <c r="W756" s="256"/>
      <c r="X756" s="256"/>
      <c r="Y756" s="129"/>
      <c r="Z756" s="265"/>
      <c r="AA756" s="101"/>
      <c r="AB756" s="266"/>
      <c r="AC756" s="96">
        <f>IF(G756=0,"",G756/F755)</f>
        <v>0.95604395604395609</v>
      </c>
      <c r="AD756" s="97">
        <v>101</v>
      </c>
      <c r="AE756" s="98">
        <f t="shared" si="378"/>
        <v>0.98058252427184467</v>
      </c>
      <c r="AF756" s="98">
        <f t="shared" si="379"/>
        <v>1.9417475728155331E-2</v>
      </c>
    </row>
    <row r="757" spans="1:33" ht="15.75" customHeight="1" x14ac:dyDescent="0.25">
      <c r="A757" s="84">
        <v>1702</v>
      </c>
      <c r="B757" s="87"/>
      <c r="C757" s="87"/>
      <c r="D757" s="87"/>
      <c r="E757" s="87"/>
      <c r="F757" s="87"/>
      <c r="G757" s="87"/>
      <c r="H757" s="87">
        <v>85</v>
      </c>
      <c r="I757" s="87"/>
      <c r="J757" s="87"/>
      <c r="K757" s="256"/>
      <c r="L757" s="256"/>
      <c r="M757" s="256"/>
      <c r="N757" s="256"/>
      <c r="O757" s="256"/>
      <c r="P757" s="256"/>
      <c r="Q757" s="256"/>
      <c r="R757" s="256"/>
      <c r="S757" s="256"/>
      <c r="T757" s="256"/>
      <c r="U757" s="256"/>
      <c r="V757" s="256"/>
      <c r="W757" s="256"/>
      <c r="X757" s="256"/>
      <c r="Y757" s="129"/>
      <c r="Z757" s="265"/>
      <c r="AA757" s="101"/>
      <c r="AB757" s="266"/>
      <c r="AC757" s="96">
        <f>IF(H757=0,"",H757/G756)</f>
        <v>0.97701149425287359</v>
      </c>
      <c r="AD757" s="97">
        <v>100</v>
      </c>
      <c r="AE757" s="98">
        <f t="shared" si="378"/>
        <v>0.99009900990099009</v>
      </c>
      <c r="AF757" s="98">
        <f t="shared" si="379"/>
        <v>9.9009900990099098E-3</v>
      </c>
    </row>
    <row r="758" spans="1:33" ht="15.75" customHeight="1" x14ac:dyDescent="0.25">
      <c r="A758" s="84">
        <v>1801</v>
      </c>
      <c r="B758" s="87"/>
      <c r="C758" s="87"/>
      <c r="D758" s="87"/>
      <c r="E758" s="87"/>
      <c r="F758" s="87"/>
      <c r="G758" s="87"/>
      <c r="H758" s="87"/>
      <c r="I758" s="207"/>
      <c r="J758" s="87"/>
      <c r="K758" s="256">
        <v>20</v>
      </c>
      <c r="L758" s="256"/>
      <c r="M758" s="256">
        <v>24</v>
      </c>
      <c r="N758" s="256"/>
      <c r="O758" s="256">
        <v>26</v>
      </c>
      <c r="P758" s="256"/>
      <c r="Q758" s="256">
        <v>15</v>
      </c>
      <c r="R758" s="256"/>
      <c r="S758" s="259">
        <f t="shared" ref="S758:T758" si="380">K758+M758+O758+Q758</f>
        <v>85</v>
      </c>
      <c r="T758" s="256">
        <f t="shared" si="380"/>
        <v>0</v>
      </c>
      <c r="U758" s="256"/>
      <c r="V758" s="256"/>
      <c r="W758" s="256"/>
      <c r="X758" s="256"/>
      <c r="Y758" s="129">
        <v>1</v>
      </c>
      <c r="Z758" s="265"/>
      <c r="AA758" s="101"/>
      <c r="AB758" s="266"/>
      <c r="AC758" s="96">
        <f>S758/H757</f>
        <v>1</v>
      </c>
      <c r="AD758" s="97">
        <v>94</v>
      </c>
      <c r="AE758" s="98">
        <f t="shared" si="378"/>
        <v>0.94</v>
      </c>
      <c r="AF758" s="98">
        <f t="shared" si="379"/>
        <v>6.0000000000000053E-2</v>
      </c>
    </row>
    <row r="759" spans="1:33" ht="15.75" customHeight="1" x14ac:dyDescent="0.25">
      <c r="A759" s="84">
        <v>1802</v>
      </c>
      <c r="B759" s="87"/>
      <c r="C759" s="87"/>
      <c r="D759" s="87"/>
      <c r="E759" s="87"/>
      <c r="F759" s="87"/>
      <c r="G759" s="87"/>
      <c r="H759" s="87"/>
      <c r="I759" s="87"/>
      <c r="J759" s="207"/>
      <c r="K759" s="256">
        <v>2</v>
      </c>
      <c r="L759" s="256">
        <v>20</v>
      </c>
      <c r="M759" s="256"/>
      <c r="N759" s="256">
        <v>24</v>
      </c>
      <c r="O759" s="256">
        <v>4</v>
      </c>
      <c r="P759" s="256">
        <v>25</v>
      </c>
      <c r="Q759" s="256">
        <v>4</v>
      </c>
      <c r="R759" s="256">
        <v>15</v>
      </c>
      <c r="S759" s="256">
        <f t="shared" ref="S759:T759" si="381">K759+M759+O759+Q759</f>
        <v>10</v>
      </c>
      <c r="T759" s="259">
        <f t="shared" si="381"/>
        <v>84</v>
      </c>
      <c r="U759" s="256"/>
      <c r="V759" s="256"/>
      <c r="W759" s="256"/>
      <c r="X759" s="256"/>
      <c r="Y759" s="129">
        <v>87</v>
      </c>
      <c r="Z759" s="265"/>
      <c r="AA759" s="101"/>
      <c r="AB759" s="266"/>
      <c r="AC759" s="126">
        <f>T759/S758</f>
        <v>0.9882352941176471</v>
      </c>
      <c r="AD759" s="97"/>
      <c r="AE759" s="100" t="str">
        <f t="shared" si="378"/>
        <v/>
      </c>
      <c r="AF759" s="100" t="str">
        <f t="shared" si="379"/>
        <v/>
      </c>
    </row>
    <row r="760" spans="1:33" ht="15.75" customHeight="1" x14ac:dyDescent="0.25">
      <c r="A760" s="84">
        <v>1901</v>
      </c>
      <c r="B760" s="87"/>
      <c r="C760" s="87"/>
      <c r="D760" s="87"/>
      <c r="E760" s="87"/>
      <c r="F760" s="87"/>
      <c r="G760" s="87"/>
      <c r="H760" s="87"/>
      <c r="I760" s="87"/>
      <c r="J760" s="207"/>
      <c r="K760" s="256">
        <v>2</v>
      </c>
      <c r="L760" s="256">
        <v>4</v>
      </c>
      <c r="M760" s="256"/>
      <c r="N760" s="256"/>
      <c r="O760" s="256"/>
      <c r="P760" s="256">
        <v>4</v>
      </c>
      <c r="Q760" s="256"/>
      <c r="R760" s="256">
        <v>2</v>
      </c>
      <c r="S760" s="256">
        <f t="shared" ref="S760:T760" si="382">K760+M760+O760+Q760</f>
        <v>2</v>
      </c>
      <c r="T760" s="259">
        <f t="shared" si="382"/>
        <v>10</v>
      </c>
      <c r="U760" s="256"/>
      <c r="V760" s="256"/>
      <c r="W760" s="256"/>
      <c r="X760" s="256"/>
      <c r="Y760" s="129">
        <v>6</v>
      </c>
      <c r="Z760" s="265"/>
      <c r="AA760" s="101"/>
      <c r="AB760" s="256"/>
      <c r="AC760" s="101"/>
      <c r="AD760" s="97">
        <v>13</v>
      </c>
      <c r="AE760" s="102"/>
      <c r="AF760" s="103"/>
    </row>
    <row r="761" spans="1:33" ht="15.75" customHeight="1" x14ac:dyDescent="0.25">
      <c r="A761" s="84">
        <v>1902</v>
      </c>
      <c r="B761" s="87"/>
      <c r="C761" s="87"/>
      <c r="D761" s="87"/>
      <c r="E761" s="87"/>
      <c r="F761" s="87"/>
      <c r="G761" s="87"/>
      <c r="H761" s="87"/>
      <c r="I761" s="87"/>
      <c r="J761" s="207"/>
      <c r="K761" s="257"/>
      <c r="L761" s="256">
        <v>4</v>
      </c>
      <c r="M761" s="257"/>
      <c r="N761" s="257"/>
      <c r="O761" s="257"/>
      <c r="P761" s="257"/>
      <c r="Q761" s="257"/>
      <c r="R761" s="257"/>
      <c r="S761" s="256">
        <f t="shared" ref="S761:T761" si="383">K761+M761+O761+Q761</f>
        <v>0</v>
      </c>
      <c r="T761" s="259">
        <f t="shared" si="383"/>
        <v>4</v>
      </c>
      <c r="U761" s="257"/>
      <c r="V761" s="257"/>
      <c r="W761" s="257"/>
      <c r="X761" s="257"/>
      <c r="Y761" s="129">
        <v>4</v>
      </c>
      <c r="Z761" s="265"/>
      <c r="AA761" s="101"/>
      <c r="AB761" s="256"/>
      <c r="AC761" s="105"/>
      <c r="AD761" s="106">
        <v>6</v>
      </c>
      <c r="AE761" s="107"/>
      <c r="AF761" s="105"/>
    </row>
    <row r="762" spans="1:33" ht="15.75" customHeight="1" x14ac:dyDescent="0.25">
      <c r="A762" s="84">
        <v>2001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257"/>
      <c r="L762" s="257"/>
      <c r="M762" s="257"/>
      <c r="N762" s="257"/>
      <c r="O762" s="257"/>
      <c r="P762" s="257"/>
      <c r="Q762" s="257"/>
      <c r="R762" s="257"/>
      <c r="S762" s="256">
        <f t="shared" ref="S762:T762" si="384">K762+M762+O762+Q762</f>
        <v>0</v>
      </c>
      <c r="T762" s="256">
        <f t="shared" si="384"/>
        <v>0</v>
      </c>
      <c r="U762" s="257"/>
      <c r="V762" s="257"/>
      <c r="W762" s="257"/>
      <c r="X762" s="257"/>
      <c r="Y762" s="129"/>
      <c r="Z762" s="265"/>
      <c r="AA762" s="101"/>
      <c r="AB762" s="256"/>
      <c r="AC762" s="105"/>
      <c r="AD762" s="106"/>
      <c r="AE762" s="107"/>
      <c r="AF762" s="105"/>
    </row>
    <row r="763" spans="1:33" ht="15.75" customHeight="1" x14ac:dyDescent="0.25">
      <c r="A763" s="84">
        <v>2002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257"/>
      <c r="L763" s="257"/>
      <c r="M763" s="257"/>
      <c r="N763" s="257"/>
      <c r="O763" s="257"/>
      <c r="P763" s="257"/>
      <c r="Q763" s="257"/>
      <c r="R763" s="257"/>
      <c r="S763" s="256">
        <f t="shared" ref="S763:T763" si="385">K763+M763+O763+Q763</f>
        <v>0</v>
      </c>
      <c r="T763" s="256">
        <f t="shared" si="385"/>
        <v>0</v>
      </c>
      <c r="U763" s="257"/>
      <c r="V763" s="257"/>
      <c r="W763" s="257"/>
      <c r="X763" s="257"/>
      <c r="Y763" s="129"/>
      <c r="Z763" s="265"/>
      <c r="AA763" s="101"/>
      <c r="AB763" s="256"/>
      <c r="AC763" s="105"/>
      <c r="AD763" s="106"/>
      <c r="AE763" s="107"/>
      <c r="AF763" s="105"/>
    </row>
    <row r="764" spans="1:33" ht="15.75" customHeight="1" x14ac:dyDescent="0.25">
      <c r="A764" s="84">
        <v>2101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257"/>
      <c r="L764" s="257"/>
      <c r="M764" s="257"/>
      <c r="N764" s="257"/>
      <c r="O764" s="257"/>
      <c r="P764" s="257"/>
      <c r="Q764" s="257"/>
      <c r="R764" s="257"/>
      <c r="S764" s="257"/>
      <c r="T764" s="257"/>
      <c r="U764" s="257"/>
      <c r="V764" s="257"/>
      <c r="W764" s="257"/>
      <c r="X764" s="257"/>
      <c r="Y764" s="129"/>
      <c r="Z764" s="265"/>
      <c r="AA764" s="101"/>
      <c r="AB764" s="256"/>
      <c r="AC764" s="108"/>
      <c r="AD764" s="109"/>
      <c r="AE764" s="110"/>
      <c r="AF764" s="105"/>
    </row>
    <row r="765" spans="1:33" ht="15.75" customHeight="1" x14ac:dyDescent="0.25">
      <c r="A765" s="84">
        <v>2102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257"/>
      <c r="L765" s="257"/>
      <c r="M765" s="257"/>
      <c r="N765" s="257"/>
      <c r="O765" s="257"/>
      <c r="P765" s="257"/>
      <c r="Q765" s="257"/>
      <c r="R765" s="257"/>
      <c r="S765" s="257"/>
      <c r="T765" s="257"/>
      <c r="U765" s="257"/>
      <c r="V765" s="257"/>
      <c r="W765" s="257"/>
      <c r="X765" s="257"/>
      <c r="Y765" s="129"/>
      <c r="Z765" s="265"/>
      <c r="AA765" s="101"/>
      <c r="AB765" s="256"/>
      <c r="AC765" s="111" t="s">
        <v>91</v>
      </c>
      <c r="AD765" s="112">
        <v>93</v>
      </c>
      <c r="AE765" s="113">
        <f>IF(SUM(Y755:Y765)=0,"",SUM(Y755:Y765))</f>
        <v>98</v>
      </c>
      <c r="AF765" s="114" t="s">
        <v>19</v>
      </c>
    </row>
    <row r="766" spans="1:33" ht="15.75" customHeight="1" x14ac:dyDescent="0.25">
      <c r="A766" s="84">
        <v>2201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257"/>
      <c r="L766" s="257"/>
      <c r="M766" s="257"/>
      <c r="N766" s="257"/>
      <c r="O766" s="257"/>
      <c r="P766" s="257"/>
      <c r="Q766" s="257"/>
      <c r="R766" s="257"/>
      <c r="S766" s="257"/>
      <c r="T766" s="257"/>
      <c r="U766" s="257"/>
      <c r="V766" s="257"/>
      <c r="W766" s="257"/>
      <c r="X766" s="257"/>
      <c r="Y766" s="129"/>
      <c r="Z766" s="265"/>
      <c r="AA766" s="101"/>
      <c r="AB766" s="256"/>
      <c r="AC766" s="115" t="s">
        <v>92</v>
      </c>
      <c r="AD766" s="116">
        <f>IF(AD765/B751=0,"",AD765/B751)</f>
        <v>0.77500000000000002</v>
      </c>
      <c r="AE766" s="117">
        <f>IF(AD765/AE765=0,"",AD765/AE765)</f>
        <v>0.94897959183673475</v>
      </c>
      <c r="AF766" s="118" t="s">
        <v>93</v>
      </c>
    </row>
    <row r="767" spans="1:33" ht="15.75" x14ac:dyDescent="0.25">
      <c r="A767" s="84">
        <v>2202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257"/>
      <c r="L767" s="257"/>
      <c r="M767" s="257"/>
      <c r="N767" s="257"/>
      <c r="O767" s="257"/>
      <c r="P767" s="257"/>
      <c r="Q767" s="257"/>
      <c r="R767" s="257"/>
      <c r="S767" s="257"/>
      <c r="T767" s="257"/>
      <c r="U767" s="257"/>
      <c r="V767" s="257"/>
      <c r="W767" s="257"/>
      <c r="X767" s="257"/>
      <c r="Y767" s="129"/>
      <c r="Z767" s="267"/>
      <c r="AA767" s="268"/>
      <c r="AB767" s="269"/>
      <c r="AC767" s="120"/>
      <c r="AD767" s="121"/>
      <c r="AE767" s="121"/>
      <c r="AF767" s="122"/>
    </row>
    <row r="768" spans="1:33" ht="18" x14ac:dyDescent="0.25">
      <c r="A768" s="46"/>
      <c r="B768" s="340" t="s">
        <v>111</v>
      </c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123">
        <f>SUM(Y751:Y764)</f>
        <v>98</v>
      </c>
      <c r="Z768" s="124">
        <f>IF((Y759+Y758)=0,"",(Y759+Y758)/B751)</f>
        <v>0.73333333333333328</v>
      </c>
      <c r="AA768" s="124">
        <f>IF(Y768=0,"",Y768/B751)</f>
        <v>0.81666666666666665</v>
      </c>
      <c r="AB768" s="124">
        <f>IF(Y759=0,"",AA768-Z768)</f>
        <v>8.333333333333337E-2</v>
      </c>
      <c r="AC768" s="1"/>
      <c r="AD768" s="2"/>
      <c r="AE768" s="36"/>
      <c r="AF768" s="1"/>
    </row>
    <row r="769" spans="1:36" ht="13.5" customHeight="1" x14ac:dyDescent="0.2">
      <c r="Z769" s="1"/>
      <c r="AA769" s="1"/>
      <c r="AC769" s="1"/>
      <c r="AG769" s="2"/>
      <c r="AH769" s="2"/>
      <c r="AI769" s="2"/>
      <c r="AJ769" s="2"/>
    </row>
    <row r="770" spans="1:36" ht="13.5" customHeight="1" x14ac:dyDescent="0.2">
      <c r="Z770" s="1"/>
      <c r="AA770" s="1"/>
      <c r="AC770" s="1"/>
      <c r="AG770" s="2"/>
      <c r="AH770" s="2"/>
      <c r="AI770" s="2"/>
      <c r="AJ770" s="2"/>
    </row>
    <row r="771" spans="1:36" ht="26.25" x14ac:dyDescent="0.4">
      <c r="B771" s="341" t="s">
        <v>101</v>
      </c>
      <c r="C771" s="341"/>
      <c r="D771" s="341"/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223" t="s">
        <v>98</v>
      </c>
      <c r="Z771" s="1"/>
      <c r="AA771" s="1"/>
      <c r="AB771" s="2"/>
      <c r="AC771" s="1"/>
      <c r="AD771" s="2"/>
      <c r="AE771" s="2"/>
      <c r="AF771" s="2"/>
    </row>
    <row r="772" spans="1:36" ht="20.25" x14ac:dyDescent="0.2">
      <c r="A772" s="342" t="s">
        <v>18</v>
      </c>
      <c r="B772" s="344" t="s">
        <v>102</v>
      </c>
      <c r="C772" s="345"/>
      <c r="D772" s="345"/>
      <c r="E772" s="345"/>
      <c r="F772" s="345"/>
      <c r="G772" s="345"/>
      <c r="H772" s="345"/>
      <c r="I772" s="345"/>
      <c r="J772" s="346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68" t="s">
        <v>19</v>
      </c>
      <c r="Z772" s="339" t="s">
        <v>11</v>
      </c>
      <c r="AA772" s="339" t="s">
        <v>12</v>
      </c>
      <c r="AB772" s="350" t="s">
        <v>13</v>
      </c>
      <c r="AC772" s="339" t="s">
        <v>14</v>
      </c>
      <c r="AD772" s="337" t="s">
        <v>15</v>
      </c>
      <c r="AE772" s="337" t="s">
        <v>16</v>
      </c>
      <c r="AF772" s="339" t="s">
        <v>103</v>
      </c>
    </row>
    <row r="773" spans="1:36" ht="15.75" x14ac:dyDescent="0.25">
      <c r="A773" s="343"/>
      <c r="B773" s="84" t="s">
        <v>104</v>
      </c>
      <c r="C773" s="84" t="s">
        <v>105</v>
      </c>
      <c r="D773" s="84" t="s">
        <v>106</v>
      </c>
      <c r="E773" s="84" t="s">
        <v>107</v>
      </c>
      <c r="F773" s="84" t="s">
        <v>108</v>
      </c>
      <c r="G773" s="84" t="s">
        <v>109</v>
      </c>
      <c r="H773" s="84" t="s">
        <v>110</v>
      </c>
      <c r="I773" s="84" t="s">
        <v>73</v>
      </c>
      <c r="J773" s="84" t="s">
        <v>74</v>
      </c>
      <c r="K773" s="227" t="s">
        <v>73</v>
      </c>
      <c r="L773" s="227" t="s">
        <v>74</v>
      </c>
      <c r="M773" s="227" t="s">
        <v>73</v>
      </c>
      <c r="N773" s="227" t="s">
        <v>74</v>
      </c>
      <c r="O773" s="227" t="s">
        <v>73</v>
      </c>
      <c r="P773" s="227" t="s">
        <v>74</v>
      </c>
      <c r="Q773" s="227" t="s">
        <v>73</v>
      </c>
      <c r="R773" s="227" t="s">
        <v>74</v>
      </c>
      <c r="S773" s="227" t="s">
        <v>73</v>
      </c>
      <c r="T773" s="227" t="s">
        <v>74</v>
      </c>
      <c r="U773" s="212"/>
      <c r="V773" s="212"/>
      <c r="W773" s="212"/>
      <c r="X773" s="212"/>
      <c r="Y773" s="349"/>
      <c r="Z773" s="338"/>
      <c r="AA773" s="338"/>
      <c r="AB773" s="338"/>
      <c r="AC773" s="338"/>
      <c r="AD773" s="338"/>
      <c r="AE773" s="338"/>
      <c r="AF773" s="338"/>
    </row>
    <row r="774" spans="1:36" ht="15.75" customHeight="1" x14ac:dyDescent="0.25">
      <c r="A774" s="84">
        <v>1501</v>
      </c>
      <c r="B774" s="87">
        <v>120</v>
      </c>
      <c r="C774" s="87"/>
      <c r="D774" s="87"/>
      <c r="E774" s="87"/>
      <c r="F774" s="87"/>
      <c r="G774" s="87"/>
      <c r="H774" s="87"/>
      <c r="I774" s="87"/>
      <c r="J774" s="87"/>
      <c r="K774" s="256"/>
      <c r="L774" s="256"/>
      <c r="M774" s="256"/>
      <c r="N774" s="256"/>
      <c r="O774" s="256"/>
      <c r="P774" s="256"/>
      <c r="Q774" s="256"/>
      <c r="R774" s="256"/>
      <c r="S774" s="256"/>
      <c r="T774" s="256"/>
      <c r="U774" s="256"/>
      <c r="V774" s="256"/>
      <c r="W774" s="256"/>
      <c r="X774" s="256"/>
      <c r="Y774" s="129"/>
      <c r="Z774" s="262"/>
      <c r="AA774" s="263"/>
      <c r="AB774" s="264"/>
      <c r="AC774" s="91"/>
      <c r="AD774" s="92">
        <f>B774</f>
        <v>120</v>
      </c>
      <c r="AE774" s="93"/>
      <c r="AF774" s="91"/>
    </row>
    <row r="775" spans="1:36" ht="15.75" customHeight="1" x14ac:dyDescent="0.25">
      <c r="A775" s="84">
        <v>1502</v>
      </c>
      <c r="B775" s="87"/>
      <c r="C775" s="87">
        <v>99</v>
      </c>
      <c r="D775" s="87"/>
      <c r="E775" s="87"/>
      <c r="F775" s="87"/>
      <c r="G775" s="87"/>
      <c r="H775" s="87"/>
      <c r="I775" s="87"/>
      <c r="J775" s="87"/>
      <c r="K775" s="256"/>
      <c r="L775" s="256"/>
      <c r="M775" s="256"/>
      <c r="N775" s="256"/>
      <c r="O775" s="256"/>
      <c r="P775" s="256"/>
      <c r="Q775" s="256"/>
      <c r="R775" s="256"/>
      <c r="S775" s="256"/>
      <c r="T775" s="256"/>
      <c r="U775" s="256"/>
      <c r="V775" s="256"/>
      <c r="W775" s="256"/>
      <c r="X775" s="256"/>
      <c r="Y775" s="129"/>
      <c r="Z775" s="265"/>
      <c r="AA775" s="101"/>
      <c r="AB775" s="266"/>
      <c r="AC775" s="96">
        <f>IF(C775=0,"",C775/B774)</f>
        <v>0.82499999999999996</v>
      </c>
      <c r="AD775" s="97">
        <v>99</v>
      </c>
      <c r="AE775" s="98">
        <f t="shared" ref="AE775:AE782" si="386">IF(AD775=0,"",AD775/AD774)</f>
        <v>0.82499999999999996</v>
      </c>
      <c r="AF775" s="98">
        <f t="shared" ref="AF775:AF782" si="387">IF(AD775=0,"",100%-AE775)</f>
        <v>0.17500000000000004</v>
      </c>
    </row>
    <row r="776" spans="1:36" ht="15.75" customHeight="1" x14ac:dyDescent="0.25">
      <c r="A776" s="84">
        <v>1601</v>
      </c>
      <c r="B776" s="87"/>
      <c r="C776" s="87"/>
      <c r="D776" s="87">
        <v>75</v>
      </c>
      <c r="E776" s="87"/>
      <c r="F776" s="87"/>
      <c r="G776" s="87"/>
      <c r="H776" s="87"/>
      <c r="I776" s="87"/>
      <c r="J776" s="87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6"/>
      <c r="W776" s="256"/>
      <c r="X776" s="256"/>
      <c r="Y776" s="129"/>
      <c r="Z776" s="265"/>
      <c r="AA776" s="101"/>
      <c r="AB776" s="266"/>
      <c r="AC776" s="96">
        <f>IF(D776=0,"",D776/C775)</f>
        <v>0.75757575757575757</v>
      </c>
      <c r="AD776" s="97">
        <v>97</v>
      </c>
      <c r="AE776" s="98">
        <f t="shared" si="386"/>
        <v>0.97979797979797978</v>
      </c>
      <c r="AF776" s="98">
        <f t="shared" si="387"/>
        <v>2.0202020202020221E-2</v>
      </c>
      <c r="AG776" s="14">
        <f>AD776/AD774</f>
        <v>0.80833333333333335</v>
      </c>
    </row>
    <row r="777" spans="1:36" ht="15.75" customHeight="1" x14ac:dyDescent="0.25">
      <c r="A777" s="84">
        <v>1602</v>
      </c>
      <c r="B777" s="87"/>
      <c r="C777" s="87"/>
      <c r="D777" s="87"/>
      <c r="E777" s="87">
        <v>58</v>
      </c>
      <c r="F777" s="87"/>
      <c r="G777" s="87"/>
      <c r="H777" s="87"/>
      <c r="I777" s="87"/>
      <c r="J777" s="87"/>
      <c r="K777" s="256"/>
      <c r="L777" s="256"/>
      <c r="M777" s="256"/>
      <c r="N777" s="256"/>
      <c r="O777" s="256"/>
      <c r="P777" s="256"/>
      <c r="Q777" s="256"/>
      <c r="R777" s="256"/>
      <c r="S777" s="256"/>
      <c r="T777" s="256"/>
      <c r="U777" s="256"/>
      <c r="V777" s="256"/>
      <c r="W777" s="256"/>
      <c r="X777" s="256"/>
      <c r="Y777" s="129"/>
      <c r="Z777" s="265"/>
      <c r="AA777" s="101"/>
      <c r="AB777" s="266"/>
      <c r="AC777" s="96">
        <f>IF(E777=0,"",E777/D776)</f>
        <v>0.77333333333333332</v>
      </c>
      <c r="AD777" s="97">
        <v>85</v>
      </c>
      <c r="AE777" s="98">
        <f t="shared" si="386"/>
        <v>0.87628865979381443</v>
      </c>
      <c r="AF777" s="98">
        <f t="shared" si="387"/>
        <v>0.12371134020618557</v>
      </c>
    </row>
    <row r="778" spans="1:36" ht="15.75" customHeight="1" x14ac:dyDescent="0.25">
      <c r="A778" s="84">
        <v>1701</v>
      </c>
      <c r="B778" s="87"/>
      <c r="C778" s="87"/>
      <c r="D778" s="87"/>
      <c r="E778" s="87"/>
      <c r="F778" s="87">
        <v>57</v>
      </c>
      <c r="G778" s="87"/>
      <c r="H778" s="87"/>
      <c r="I778" s="87"/>
      <c r="J778" s="87"/>
      <c r="K778" s="256"/>
      <c r="L778" s="256"/>
      <c r="M778" s="256"/>
      <c r="N778" s="256"/>
      <c r="O778" s="256"/>
      <c r="P778" s="256"/>
      <c r="Q778" s="256"/>
      <c r="R778" s="256"/>
      <c r="S778" s="256"/>
      <c r="T778" s="256"/>
      <c r="U778" s="256"/>
      <c r="V778" s="256"/>
      <c r="W778" s="256"/>
      <c r="X778" s="256"/>
      <c r="Y778" s="129"/>
      <c r="Z778" s="265"/>
      <c r="AA778" s="101"/>
      <c r="AB778" s="266"/>
      <c r="AC778" s="96">
        <f>IF(F778=0,"",F778/E777)</f>
        <v>0.98275862068965514</v>
      </c>
      <c r="AD778" s="97">
        <v>79</v>
      </c>
      <c r="AE778" s="98">
        <f t="shared" si="386"/>
        <v>0.92941176470588238</v>
      </c>
      <c r="AF778" s="98">
        <f t="shared" si="387"/>
        <v>7.0588235294117618E-2</v>
      </c>
    </row>
    <row r="779" spans="1:36" ht="15.75" customHeight="1" x14ac:dyDescent="0.25">
      <c r="A779" s="84">
        <v>1702</v>
      </c>
      <c r="B779" s="87"/>
      <c r="C779" s="87"/>
      <c r="D779" s="87"/>
      <c r="E779" s="87"/>
      <c r="F779" s="87"/>
      <c r="G779" s="87">
        <v>54</v>
      </c>
      <c r="H779" s="87"/>
      <c r="I779" s="87"/>
      <c r="J779" s="87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6"/>
      <c r="W779" s="256"/>
      <c r="X779" s="256"/>
      <c r="Y779" s="129"/>
      <c r="Z779" s="265"/>
      <c r="AA779" s="101"/>
      <c r="AB779" s="266"/>
      <c r="AC779" s="96">
        <f>IF(G779=0,"",G779/F778)</f>
        <v>0.94736842105263153</v>
      </c>
      <c r="AD779" s="97">
        <v>76</v>
      </c>
      <c r="AE779" s="98">
        <f t="shared" si="386"/>
        <v>0.96202531645569622</v>
      </c>
      <c r="AF779" s="98">
        <f t="shared" si="387"/>
        <v>3.7974683544303778E-2</v>
      </c>
    </row>
    <row r="780" spans="1:36" ht="15.75" customHeight="1" x14ac:dyDescent="0.25">
      <c r="A780" s="84">
        <v>1801</v>
      </c>
      <c r="B780" s="87"/>
      <c r="C780" s="87"/>
      <c r="D780" s="87"/>
      <c r="E780" s="87"/>
      <c r="F780" s="87"/>
      <c r="G780" s="87"/>
      <c r="H780" s="87">
        <v>54</v>
      </c>
      <c r="I780" s="87"/>
      <c r="J780" s="87"/>
      <c r="K780" s="256"/>
      <c r="L780" s="256"/>
      <c r="M780" s="256"/>
      <c r="N780" s="256"/>
      <c r="O780" s="256"/>
      <c r="P780" s="256"/>
      <c r="Q780" s="256"/>
      <c r="R780" s="256"/>
      <c r="S780" s="256"/>
      <c r="T780" s="256"/>
      <c r="U780" s="256"/>
      <c r="V780" s="256"/>
      <c r="W780" s="256"/>
      <c r="X780" s="256"/>
      <c r="Y780" s="129"/>
      <c r="Z780" s="265"/>
      <c r="AA780" s="101"/>
      <c r="AB780" s="266"/>
      <c r="AC780" s="96">
        <f>IF(H780=0,"",H780/G779)</f>
        <v>1</v>
      </c>
      <c r="AD780" s="97">
        <v>76</v>
      </c>
      <c r="AE780" s="98">
        <f t="shared" si="386"/>
        <v>1</v>
      </c>
      <c r="AF780" s="98">
        <f t="shared" si="387"/>
        <v>0</v>
      </c>
    </row>
    <row r="781" spans="1:36" ht="15.75" customHeight="1" x14ac:dyDescent="0.25">
      <c r="A781" s="84">
        <v>1802</v>
      </c>
      <c r="B781" s="87"/>
      <c r="C781" s="87"/>
      <c r="D781" s="87"/>
      <c r="E781" s="87"/>
      <c r="F781" s="87"/>
      <c r="G781" s="87"/>
      <c r="H781" s="87"/>
      <c r="I781" s="207"/>
      <c r="J781" s="87"/>
      <c r="K781" s="256">
        <v>6</v>
      </c>
      <c r="L781" s="256"/>
      <c r="M781" s="256">
        <v>12</v>
      </c>
      <c r="N781" s="256"/>
      <c r="O781" s="256">
        <v>20</v>
      </c>
      <c r="P781" s="256">
        <v>1</v>
      </c>
      <c r="Q781" s="256">
        <v>20</v>
      </c>
      <c r="R781" s="256"/>
      <c r="S781" s="259">
        <f t="shared" ref="S781:T781" si="388">K781+M781+O781+Q781</f>
        <v>58</v>
      </c>
      <c r="T781" s="256">
        <f t="shared" si="388"/>
        <v>1</v>
      </c>
      <c r="U781" s="256"/>
      <c r="V781" s="256"/>
      <c r="W781" s="256"/>
      <c r="X781" s="256"/>
      <c r="Y781" s="129"/>
      <c r="Z781" s="265"/>
      <c r="AA781" s="101"/>
      <c r="AB781" s="266"/>
      <c r="AC781" s="96" t="str">
        <f>IF(I781=0,"",I781/H780)</f>
        <v/>
      </c>
      <c r="AD781" s="97">
        <v>76</v>
      </c>
      <c r="AE781" s="98">
        <f t="shared" si="386"/>
        <v>1</v>
      </c>
      <c r="AF781" s="98">
        <f t="shared" si="387"/>
        <v>0</v>
      </c>
    </row>
    <row r="782" spans="1:36" ht="15.75" customHeight="1" x14ac:dyDescent="0.25">
      <c r="A782" s="84">
        <v>1901</v>
      </c>
      <c r="B782" s="87"/>
      <c r="C782" s="87"/>
      <c r="D782" s="87"/>
      <c r="E782" s="87"/>
      <c r="F782" s="87"/>
      <c r="G782" s="87"/>
      <c r="H782" s="87"/>
      <c r="I782" s="87"/>
      <c r="J782" s="207"/>
      <c r="K782" s="256">
        <v>7</v>
      </c>
      <c r="L782" s="256">
        <v>6</v>
      </c>
      <c r="M782" s="256">
        <v>6</v>
      </c>
      <c r="N782" s="256">
        <v>12</v>
      </c>
      <c r="O782" s="256">
        <v>3</v>
      </c>
      <c r="P782" s="256">
        <v>20</v>
      </c>
      <c r="Q782" s="256">
        <v>5</v>
      </c>
      <c r="R782" s="256">
        <v>9</v>
      </c>
      <c r="S782" s="256">
        <f t="shared" ref="S782:T782" si="389">K782+M782+O782+Q782</f>
        <v>21</v>
      </c>
      <c r="T782" s="259">
        <f t="shared" si="389"/>
        <v>47</v>
      </c>
      <c r="U782" s="256"/>
      <c r="V782" s="256"/>
      <c r="W782" s="256"/>
      <c r="X782" s="256"/>
      <c r="Y782" s="129">
        <v>46</v>
      </c>
      <c r="Z782" s="265"/>
      <c r="AA782" s="101"/>
      <c r="AB782" s="266"/>
      <c r="AC782" s="126" t="str">
        <f>IF(J782=0,"",J782/I781)</f>
        <v/>
      </c>
      <c r="AD782" s="97">
        <v>73</v>
      </c>
      <c r="AE782" s="100">
        <f t="shared" si="386"/>
        <v>0.96052631578947367</v>
      </c>
      <c r="AF782" s="100">
        <f t="shared" si="387"/>
        <v>3.9473684210526327E-2</v>
      </c>
    </row>
    <row r="783" spans="1:36" ht="15.75" customHeight="1" x14ac:dyDescent="0.25">
      <c r="A783" s="84">
        <v>1902</v>
      </c>
      <c r="B783" s="87"/>
      <c r="C783" s="87"/>
      <c r="D783" s="87"/>
      <c r="E783" s="87"/>
      <c r="F783" s="87"/>
      <c r="G783" s="87"/>
      <c r="H783" s="87"/>
      <c r="I783" s="87"/>
      <c r="J783" s="207"/>
      <c r="K783" s="256">
        <v>1</v>
      </c>
      <c r="L783" s="256">
        <v>7</v>
      </c>
      <c r="M783" s="256">
        <v>3</v>
      </c>
      <c r="N783" s="256">
        <v>5</v>
      </c>
      <c r="O783" s="256">
        <v>1</v>
      </c>
      <c r="P783" s="256">
        <v>3</v>
      </c>
      <c r="Q783" s="256"/>
      <c r="R783" s="256">
        <v>5</v>
      </c>
      <c r="S783" s="256">
        <f t="shared" ref="S783:T783" si="390">K783+M783+O783+Q783</f>
        <v>5</v>
      </c>
      <c r="T783" s="259">
        <f t="shared" si="390"/>
        <v>20</v>
      </c>
      <c r="U783" s="256"/>
      <c r="V783" s="256"/>
      <c r="W783" s="256"/>
      <c r="X783" s="256"/>
      <c r="Y783" s="129">
        <v>20</v>
      </c>
      <c r="Z783" s="265"/>
      <c r="AA783" s="101"/>
      <c r="AB783" s="256"/>
      <c r="AC783" s="101"/>
      <c r="AD783" s="97">
        <v>29</v>
      </c>
      <c r="AE783" s="102"/>
      <c r="AF783" s="103"/>
    </row>
    <row r="784" spans="1:36" ht="15.75" customHeight="1" x14ac:dyDescent="0.25">
      <c r="A784" s="84">
        <v>2001</v>
      </c>
      <c r="B784" s="87"/>
      <c r="C784" s="87"/>
      <c r="D784" s="87"/>
      <c r="E784" s="87"/>
      <c r="F784" s="87"/>
      <c r="G784" s="87"/>
      <c r="H784" s="87"/>
      <c r="I784" s="87"/>
      <c r="J784" s="208"/>
      <c r="K784" s="257"/>
      <c r="L784" s="256">
        <v>2</v>
      </c>
      <c r="M784" s="257"/>
      <c r="N784" s="256">
        <v>3</v>
      </c>
      <c r="O784" s="257"/>
      <c r="P784" s="256">
        <v>1</v>
      </c>
      <c r="Q784" s="257"/>
      <c r="R784" s="257"/>
      <c r="S784" s="256">
        <f t="shared" ref="S784:T784" si="391">K784+M784+O784+Q784</f>
        <v>0</v>
      </c>
      <c r="T784" s="259">
        <f t="shared" si="391"/>
        <v>6</v>
      </c>
      <c r="U784" s="257"/>
      <c r="V784" s="257"/>
      <c r="W784" s="257"/>
      <c r="X784" s="257"/>
      <c r="Y784" s="129">
        <v>7</v>
      </c>
      <c r="Z784" s="265"/>
      <c r="AA784" s="101"/>
      <c r="AB784" s="256"/>
      <c r="AC784" s="105"/>
      <c r="AD784" s="106">
        <v>8</v>
      </c>
      <c r="AE784" s="107"/>
      <c r="AF784" s="105"/>
    </row>
    <row r="785" spans="1:36" ht="15.75" customHeight="1" x14ac:dyDescent="0.25">
      <c r="A785" s="84">
        <v>2002</v>
      </c>
      <c r="B785" s="87"/>
      <c r="C785" s="87"/>
      <c r="D785" s="87"/>
      <c r="E785" s="87"/>
      <c r="F785" s="87"/>
      <c r="G785" s="87"/>
      <c r="H785" s="87"/>
      <c r="I785" s="87"/>
      <c r="J785" s="208"/>
      <c r="K785" s="257"/>
      <c r="L785" s="257"/>
      <c r="M785" s="257"/>
      <c r="N785" s="257"/>
      <c r="O785" s="257"/>
      <c r="P785" s="256">
        <v>2</v>
      </c>
      <c r="Q785" s="257"/>
      <c r="R785" s="257"/>
      <c r="S785" s="256">
        <f t="shared" ref="S785:T785" si="392">K785+M785+O785+Q785</f>
        <v>0</v>
      </c>
      <c r="T785" s="259">
        <f t="shared" si="392"/>
        <v>2</v>
      </c>
      <c r="U785" s="257"/>
      <c r="V785" s="257"/>
      <c r="W785" s="257"/>
      <c r="X785" s="257"/>
      <c r="Y785" s="129">
        <v>1</v>
      </c>
      <c r="Z785" s="265"/>
      <c r="AA785" s="101"/>
      <c r="AB785" s="256"/>
      <c r="AC785" s="105"/>
      <c r="AD785" s="106">
        <v>2</v>
      </c>
      <c r="AE785" s="107"/>
      <c r="AF785" s="105"/>
    </row>
    <row r="786" spans="1:36" ht="15.75" customHeight="1" x14ac:dyDescent="0.25">
      <c r="A786" s="84">
        <v>2101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257"/>
      <c r="L786" s="257"/>
      <c r="M786" s="257"/>
      <c r="N786" s="257"/>
      <c r="O786" s="257"/>
      <c r="P786" s="257"/>
      <c r="Q786" s="257"/>
      <c r="R786" s="257"/>
      <c r="S786" s="256">
        <f t="shared" ref="S786:T786" si="393">K786+M786+O786+Q786</f>
        <v>0</v>
      </c>
      <c r="T786" s="256">
        <f t="shared" si="393"/>
        <v>0</v>
      </c>
      <c r="U786" s="257"/>
      <c r="V786" s="257"/>
      <c r="W786" s="257"/>
      <c r="X786" s="257"/>
      <c r="Y786" s="129"/>
      <c r="Z786" s="265"/>
      <c r="AA786" s="101"/>
      <c r="AB786" s="256"/>
      <c r="AC786" s="105"/>
      <c r="AD786" s="106"/>
      <c r="AE786" s="107"/>
      <c r="AF786" s="105"/>
    </row>
    <row r="787" spans="1:36" ht="15.75" customHeight="1" x14ac:dyDescent="0.25">
      <c r="A787" s="84">
        <v>2102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257"/>
      <c r="L787" s="257"/>
      <c r="M787" s="257"/>
      <c r="N787" s="257"/>
      <c r="O787" s="257"/>
      <c r="P787" s="257"/>
      <c r="Q787" s="257"/>
      <c r="R787" s="257"/>
      <c r="S787" s="257"/>
      <c r="T787" s="257"/>
      <c r="U787" s="257"/>
      <c r="V787" s="257"/>
      <c r="W787" s="257"/>
      <c r="X787" s="257"/>
      <c r="Y787" s="129"/>
      <c r="Z787" s="265"/>
      <c r="AA787" s="101"/>
      <c r="AB787" s="256"/>
      <c r="AC787" s="108"/>
      <c r="AD787" s="109"/>
      <c r="AE787" s="110"/>
      <c r="AF787" s="105"/>
    </row>
    <row r="788" spans="1:36" ht="15.75" customHeight="1" x14ac:dyDescent="0.25">
      <c r="A788" s="84">
        <v>2201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257"/>
      <c r="L788" s="257"/>
      <c r="M788" s="257"/>
      <c r="N788" s="257"/>
      <c r="O788" s="257"/>
      <c r="P788" s="257"/>
      <c r="Q788" s="257"/>
      <c r="R788" s="257"/>
      <c r="S788" s="257"/>
      <c r="T788" s="257"/>
      <c r="U788" s="257"/>
      <c r="V788" s="257"/>
      <c r="W788" s="257"/>
      <c r="X788" s="257"/>
      <c r="Y788" s="129"/>
      <c r="Z788" s="265"/>
      <c r="AA788" s="101"/>
      <c r="AB788" s="256"/>
      <c r="AC788" s="111" t="s">
        <v>91</v>
      </c>
      <c r="AD788" s="112">
        <v>65</v>
      </c>
      <c r="AE788" s="113">
        <f>IF(SUM(Y778:Y788)=0,"",SUM(Y778:Y788))</f>
        <v>74</v>
      </c>
      <c r="AF788" s="114" t="s">
        <v>19</v>
      </c>
    </row>
    <row r="789" spans="1:36" ht="15.75" customHeight="1" x14ac:dyDescent="0.25">
      <c r="A789" s="84">
        <v>2202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257"/>
      <c r="L789" s="257"/>
      <c r="M789" s="257"/>
      <c r="N789" s="257"/>
      <c r="O789" s="257"/>
      <c r="P789" s="257"/>
      <c r="Q789" s="257"/>
      <c r="R789" s="257"/>
      <c r="S789" s="257"/>
      <c r="T789" s="257"/>
      <c r="U789" s="257"/>
      <c r="V789" s="257"/>
      <c r="W789" s="257"/>
      <c r="X789" s="257"/>
      <c r="Y789" s="129"/>
      <c r="Z789" s="265"/>
      <c r="AA789" s="101"/>
      <c r="AB789" s="256"/>
      <c r="AC789" s="115" t="s">
        <v>92</v>
      </c>
      <c r="AD789" s="116">
        <f>IF(AD788/B774=0,"",AD788/B774)</f>
        <v>0.54166666666666663</v>
      </c>
      <c r="AE789" s="117">
        <f>IF(AD788/AE788=0,"",AD788/AE788)</f>
        <v>0.8783783783783784</v>
      </c>
      <c r="AF789" s="118" t="s">
        <v>93</v>
      </c>
    </row>
    <row r="790" spans="1:36" ht="15.75" x14ac:dyDescent="0.25">
      <c r="A790" s="84">
        <v>2301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257"/>
      <c r="L790" s="257"/>
      <c r="M790" s="257"/>
      <c r="N790" s="257"/>
      <c r="O790" s="257"/>
      <c r="P790" s="257"/>
      <c r="Q790" s="257"/>
      <c r="R790" s="257"/>
      <c r="S790" s="257"/>
      <c r="T790" s="257"/>
      <c r="U790" s="257"/>
      <c r="V790" s="257"/>
      <c r="W790" s="257"/>
      <c r="X790" s="257"/>
      <c r="Y790" s="129"/>
      <c r="Z790" s="267"/>
      <c r="AA790" s="268"/>
      <c r="AB790" s="269"/>
      <c r="AC790" s="120"/>
      <c r="AD790" s="121"/>
      <c r="AE790" s="121"/>
      <c r="AF790" s="122"/>
    </row>
    <row r="791" spans="1:36" ht="18" x14ac:dyDescent="0.25">
      <c r="A791" s="46"/>
      <c r="B791" s="340" t="s">
        <v>111</v>
      </c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123">
        <f>SUM(Y774:Y787)</f>
        <v>74</v>
      </c>
      <c r="Z791" s="124">
        <f>IF(Y782=0,"",Y782/B774)</f>
        <v>0.38333333333333336</v>
      </c>
      <c r="AA791" s="124">
        <f>IF(Y791=0,"",Y791/B774)</f>
        <v>0.6166666666666667</v>
      </c>
      <c r="AB791" s="124">
        <f>IF(Y782=0,"",AA791-Z791)</f>
        <v>0.23333333333333334</v>
      </c>
      <c r="AC791" s="1"/>
      <c r="AD791" s="2"/>
      <c r="AE791" s="36"/>
      <c r="AF791" s="1"/>
    </row>
    <row r="792" spans="1:36" ht="12.75" x14ac:dyDescent="0.2">
      <c r="Z792" s="1"/>
      <c r="AA792" s="1"/>
      <c r="AC792" s="1"/>
      <c r="AG792" s="2"/>
      <c r="AH792" s="2"/>
      <c r="AI792" s="2"/>
      <c r="AJ792" s="2"/>
    </row>
    <row r="793" spans="1:36" ht="12.75" x14ac:dyDescent="0.2">
      <c r="Z793" s="1"/>
      <c r="AA793" s="1"/>
      <c r="AC793" s="1"/>
      <c r="AG793" s="2"/>
      <c r="AH793" s="2"/>
      <c r="AI793" s="2"/>
      <c r="AJ793" s="2"/>
    </row>
    <row r="794" spans="1:36" ht="26.25" x14ac:dyDescent="0.4">
      <c r="B794" s="341" t="s">
        <v>101</v>
      </c>
      <c r="C794" s="341"/>
      <c r="D794" s="341"/>
      <c r="E794" s="341"/>
      <c r="F794" s="341"/>
      <c r="G794" s="341"/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223" t="s">
        <v>112</v>
      </c>
      <c r="Z794" s="1"/>
      <c r="AA794" s="1"/>
      <c r="AB794" s="2"/>
      <c r="AC794" s="1"/>
      <c r="AD794" s="2"/>
      <c r="AE794" s="2"/>
      <c r="AF794" s="2"/>
    </row>
    <row r="795" spans="1:36" ht="20.25" x14ac:dyDescent="0.2">
      <c r="A795" s="342" t="s">
        <v>18</v>
      </c>
      <c r="B795" s="344" t="s">
        <v>102</v>
      </c>
      <c r="C795" s="345"/>
      <c r="D795" s="345"/>
      <c r="E795" s="345"/>
      <c r="F795" s="345"/>
      <c r="G795" s="345"/>
      <c r="H795" s="345"/>
      <c r="I795" s="345"/>
      <c r="J795" s="346"/>
      <c r="K795" s="369" t="s">
        <v>37</v>
      </c>
      <c r="L795" s="369"/>
      <c r="M795" s="369"/>
      <c r="N795" s="369"/>
      <c r="O795" s="369"/>
      <c r="P795" s="369"/>
      <c r="Q795" s="369"/>
      <c r="R795" s="369"/>
      <c r="S795" s="369"/>
      <c r="T795" s="369"/>
      <c r="U795" s="369"/>
      <c r="V795" s="369"/>
      <c r="W795" s="369"/>
      <c r="X795" s="369"/>
      <c r="Y795" s="368" t="s">
        <v>19</v>
      </c>
      <c r="Z795" s="339" t="s">
        <v>11</v>
      </c>
      <c r="AA795" s="339" t="s">
        <v>12</v>
      </c>
      <c r="AB795" s="350" t="s">
        <v>13</v>
      </c>
      <c r="AC795" s="339" t="s">
        <v>14</v>
      </c>
      <c r="AD795" s="337" t="s">
        <v>15</v>
      </c>
      <c r="AE795" s="337" t="s">
        <v>16</v>
      </c>
      <c r="AF795" s="339" t="s">
        <v>103</v>
      </c>
    </row>
    <row r="796" spans="1:36" ht="15.75" x14ac:dyDescent="0.25">
      <c r="A796" s="343"/>
      <c r="B796" s="84" t="s">
        <v>104</v>
      </c>
      <c r="C796" s="84" t="s">
        <v>105</v>
      </c>
      <c r="D796" s="84" t="s">
        <v>106</v>
      </c>
      <c r="E796" s="84" t="s">
        <v>107</v>
      </c>
      <c r="F796" s="84" t="s">
        <v>108</v>
      </c>
      <c r="G796" s="84" t="s">
        <v>109</v>
      </c>
      <c r="H796" s="84" t="s">
        <v>110</v>
      </c>
      <c r="I796" s="84" t="s">
        <v>73</v>
      </c>
      <c r="J796" s="84" t="s">
        <v>74</v>
      </c>
      <c r="K796" s="227" t="s">
        <v>73</v>
      </c>
      <c r="L796" s="227" t="s">
        <v>74</v>
      </c>
      <c r="M796" s="227" t="s">
        <v>73</v>
      </c>
      <c r="N796" s="227" t="s">
        <v>74</v>
      </c>
      <c r="O796" s="227" t="s">
        <v>73</v>
      </c>
      <c r="P796" s="227" t="s">
        <v>74</v>
      </c>
      <c r="Q796" s="227" t="s">
        <v>73</v>
      </c>
      <c r="R796" s="227" t="s">
        <v>74</v>
      </c>
      <c r="S796" s="227" t="s">
        <v>73</v>
      </c>
      <c r="T796" s="227" t="s">
        <v>74</v>
      </c>
      <c r="U796" s="212"/>
      <c r="V796" s="212"/>
      <c r="W796" s="212"/>
      <c r="X796" s="212"/>
      <c r="Y796" s="349"/>
      <c r="Z796" s="338"/>
      <c r="AA796" s="338"/>
      <c r="AB796" s="338"/>
      <c r="AC796" s="338"/>
      <c r="AD796" s="338"/>
      <c r="AE796" s="338"/>
      <c r="AF796" s="338"/>
    </row>
    <row r="797" spans="1:36" ht="15.75" customHeight="1" x14ac:dyDescent="0.25">
      <c r="A797" s="84">
        <v>1502</v>
      </c>
      <c r="B797" s="87">
        <v>115</v>
      </c>
      <c r="C797" s="87"/>
      <c r="D797" s="87"/>
      <c r="E797" s="87"/>
      <c r="F797" s="87"/>
      <c r="G797" s="87"/>
      <c r="H797" s="87"/>
      <c r="I797" s="87"/>
      <c r="J797" s="87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6"/>
      <c r="W797" s="256"/>
      <c r="X797" s="256"/>
      <c r="Y797" s="129"/>
      <c r="Z797" s="262"/>
      <c r="AA797" s="263"/>
      <c r="AB797" s="264"/>
      <c r="AC797" s="91"/>
      <c r="AD797" s="92">
        <f>B797</f>
        <v>115</v>
      </c>
      <c r="AE797" s="93"/>
      <c r="AF797" s="91"/>
    </row>
    <row r="798" spans="1:36" ht="15.75" customHeight="1" x14ac:dyDescent="0.25">
      <c r="A798" s="84">
        <v>1601</v>
      </c>
      <c r="B798" s="87"/>
      <c r="C798" s="87">
        <v>103</v>
      </c>
      <c r="D798" s="87"/>
      <c r="E798" s="87"/>
      <c r="F798" s="87"/>
      <c r="G798" s="87"/>
      <c r="H798" s="87"/>
      <c r="I798" s="87"/>
      <c r="J798" s="87"/>
      <c r="K798" s="256"/>
      <c r="L798" s="256"/>
      <c r="M798" s="256"/>
      <c r="N798" s="256"/>
      <c r="O798" s="256"/>
      <c r="P798" s="256"/>
      <c r="Q798" s="256"/>
      <c r="R798" s="256"/>
      <c r="S798" s="256"/>
      <c r="T798" s="256"/>
      <c r="U798" s="256"/>
      <c r="V798" s="256"/>
      <c r="W798" s="256"/>
      <c r="X798" s="256"/>
      <c r="Y798" s="129"/>
      <c r="Z798" s="265"/>
      <c r="AA798" s="101"/>
      <c r="AB798" s="266"/>
      <c r="AC798" s="96">
        <f>IF(C798=0,"",C798/B797)</f>
        <v>0.89565217391304353</v>
      </c>
      <c r="AD798" s="97">
        <v>111</v>
      </c>
      <c r="AE798" s="98">
        <f t="shared" ref="AE798:AE805" si="394">IF(AD798=0,"",AD798/AD797)</f>
        <v>0.9652173913043478</v>
      </c>
      <c r="AF798" s="98">
        <f t="shared" ref="AF798:AF805" si="395">IF(AD798=0,"",100%-AE798)</f>
        <v>3.4782608695652195E-2</v>
      </c>
    </row>
    <row r="799" spans="1:36" ht="15.75" customHeight="1" x14ac:dyDescent="0.25">
      <c r="A799" s="84">
        <v>1602</v>
      </c>
      <c r="B799" s="87"/>
      <c r="C799" s="87"/>
      <c r="D799" s="87">
        <v>88</v>
      </c>
      <c r="E799" s="87"/>
      <c r="F799" s="87"/>
      <c r="G799" s="87"/>
      <c r="H799" s="87"/>
      <c r="I799" s="87"/>
      <c r="J799" s="87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129"/>
      <c r="Z799" s="265"/>
      <c r="AA799" s="101"/>
      <c r="AB799" s="266"/>
      <c r="AC799" s="96">
        <f>IF(D799=0,"",D799/C798)</f>
        <v>0.85436893203883491</v>
      </c>
      <c r="AD799" s="97">
        <v>109</v>
      </c>
      <c r="AE799" s="98">
        <f t="shared" si="394"/>
        <v>0.98198198198198194</v>
      </c>
      <c r="AF799" s="98">
        <f t="shared" si="395"/>
        <v>1.8018018018018056E-2</v>
      </c>
      <c r="AG799" s="14">
        <f>AD799/AD797</f>
        <v>0.94782608695652171</v>
      </c>
    </row>
    <row r="800" spans="1:36" ht="15.75" customHeight="1" x14ac:dyDescent="0.25">
      <c r="A800" s="84">
        <v>1701</v>
      </c>
      <c r="B800" s="87"/>
      <c r="C800" s="87"/>
      <c r="D800" s="87"/>
      <c r="E800" s="87">
        <v>83</v>
      </c>
      <c r="F800" s="87"/>
      <c r="G800" s="87"/>
      <c r="H800" s="87"/>
      <c r="I800" s="87"/>
      <c r="J800" s="87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6"/>
      <c r="W800" s="256"/>
      <c r="X800" s="256"/>
      <c r="Y800" s="129"/>
      <c r="Z800" s="265"/>
      <c r="AA800" s="101"/>
      <c r="AB800" s="266"/>
      <c r="AC800" s="96">
        <f>IF(E800=0,"",E800/D799)</f>
        <v>0.94318181818181823</v>
      </c>
      <c r="AD800" s="97">
        <v>92</v>
      </c>
      <c r="AE800" s="98">
        <f t="shared" si="394"/>
        <v>0.84403669724770647</v>
      </c>
      <c r="AF800" s="98">
        <f t="shared" si="395"/>
        <v>0.15596330275229353</v>
      </c>
    </row>
    <row r="801" spans="1:36" ht="15.75" customHeight="1" x14ac:dyDescent="0.25">
      <c r="A801" s="84">
        <v>1702</v>
      </c>
      <c r="B801" s="87"/>
      <c r="C801" s="87"/>
      <c r="D801" s="87"/>
      <c r="E801" s="87"/>
      <c r="F801" s="87">
        <v>77</v>
      </c>
      <c r="G801" s="87"/>
      <c r="H801" s="87"/>
      <c r="I801" s="87"/>
      <c r="J801" s="87"/>
      <c r="K801" s="256"/>
      <c r="L801" s="256"/>
      <c r="M801" s="256"/>
      <c r="N801" s="256"/>
      <c r="O801" s="256"/>
      <c r="P801" s="256"/>
      <c r="Q801" s="256"/>
      <c r="R801" s="256"/>
      <c r="S801" s="256"/>
      <c r="T801" s="256"/>
      <c r="U801" s="256"/>
      <c r="V801" s="256"/>
      <c r="W801" s="256"/>
      <c r="X801" s="256"/>
      <c r="Y801" s="129"/>
      <c r="Z801" s="265"/>
      <c r="AA801" s="101"/>
      <c r="AB801" s="266"/>
      <c r="AC801" s="96">
        <f>IF(F801=0,"",F801/E800)</f>
        <v>0.92771084337349397</v>
      </c>
      <c r="AD801" s="97">
        <v>87</v>
      </c>
      <c r="AE801" s="98">
        <f t="shared" si="394"/>
        <v>0.94565217391304346</v>
      </c>
      <c r="AF801" s="98">
        <f t="shared" si="395"/>
        <v>5.4347826086956541E-2</v>
      </c>
    </row>
    <row r="802" spans="1:36" ht="15.75" customHeight="1" x14ac:dyDescent="0.25">
      <c r="A802" s="84">
        <v>1801</v>
      </c>
      <c r="B802" s="87"/>
      <c r="C802" s="87"/>
      <c r="D802" s="87"/>
      <c r="E802" s="87"/>
      <c r="F802" s="87"/>
      <c r="G802" s="87">
        <v>77</v>
      </c>
      <c r="H802" s="87"/>
      <c r="I802" s="87"/>
      <c r="J802" s="87"/>
      <c r="K802" s="256"/>
      <c r="L802" s="256"/>
      <c r="M802" s="256"/>
      <c r="N802" s="256"/>
      <c r="O802" s="256"/>
      <c r="P802" s="256"/>
      <c r="Q802" s="256"/>
      <c r="R802" s="256"/>
      <c r="S802" s="256"/>
      <c r="T802" s="256"/>
      <c r="U802" s="256"/>
      <c r="V802" s="256"/>
      <c r="W802" s="256"/>
      <c r="X802" s="256"/>
      <c r="Y802" s="129"/>
      <c r="Z802" s="265"/>
      <c r="AA802" s="101"/>
      <c r="AB802" s="266"/>
      <c r="AC802" s="96">
        <f>IF(G802=0,"",G802/F801)</f>
        <v>1</v>
      </c>
      <c r="AD802" s="97">
        <v>87</v>
      </c>
      <c r="AE802" s="98">
        <f t="shared" si="394"/>
        <v>1</v>
      </c>
      <c r="AF802" s="98">
        <f t="shared" si="395"/>
        <v>0</v>
      </c>
    </row>
    <row r="803" spans="1:36" ht="15.75" customHeight="1" x14ac:dyDescent="0.25">
      <c r="A803" s="84">
        <v>1802</v>
      </c>
      <c r="B803" s="87"/>
      <c r="C803" s="87"/>
      <c r="D803" s="87"/>
      <c r="E803" s="87"/>
      <c r="F803" s="87"/>
      <c r="G803" s="87"/>
      <c r="H803" s="87">
        <v>77</v>
      </c>
      <c r="I803" s="87"/>
      <c r="J803" s="87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6"/>
      <c r="W803" s="256"/>
      <c r="X803" s="256"/>
      <c r="Y803" s="129"/>
      <c r="Z803" s="265"/>
      <c r="AA803" s="101"/>
      <c r="AB803" s="266"/>
      <c r="AC803" s="96">
        <f>IF(H803=0,"",H803/G802)</f>
        <v>1</v>
      </c>
      <c r="AD803" s="97">
        <v>87</v>
      </c>
      <c r="AE803" s="98">
        <f t="shared" si="394"/>
        <v>1</v>
      </c>
      <c r="AF803" s="98">
        <f t="shared" si="395"/>
        <v>0</v>
      </c>
    </row>
    <row r="804" spans="1:36" ht="15.75" customHeight="1" x14ac:dyDescent="0.25">
      <c r="A804" s="84">
        <v>1901</v>
      </c>
      <c r="B804" s="87"/>
      <c r="C804" s="87"/>
      <c r="D804" s="87"/>
      <c r="E804" s="87"/>
      <c r="F804" s="87"/>
      <c r="G804" s="87"/>
      <c r="H804" s="87"/>
      <c r="I804" s="207"/>
      <c r="J804" s="87"/>
      <c r="K804" s="256">
        <v>31</v>
      </c>
      <c r="L804" s="256"/>
      <c r="M804" s="256">
        <v>5</v>
      </c>
      <c r="N804" s="256"/>
      <c r="O804" s="256">
        <v>12</v>
      </c>
      <c r="P804" s="256">
        <v>1</v>
      </c>
      <c r="Q804" s="256">
        <v>23</v>
      </c>
      <c r="R804" s="256"/>
      <c r="S804" s="259">
        <f t="shared" ref="S804:T804" si="396">K804+M804+O804+Q804</f>
        <v>71</v>
      </c>
      <c r="T804" s="256">
        <f t="shared" si="396"/>
        <v>1</v>
      </c>
      <c r="U804" s="256"/>
      <c r="V804" s="256"/>
      <c r="W804" s="256"/>
      <c r="X804" s="256"/>
      <c r="Y804" s="129">
        <v>1</v>
      </c>
      <c r="Z804" s="265"/>
      <c r="AA804" s="101"/>
      <c r="AB804" s="266"/>
      <c r="AC804" s="96"/>
      <c r="AD804" s="97">
        <v>85</v>
      </c>
      <c r="AE804" s="98">
        <f t="shared" si="394"/>
        <v>0.97701149425287359</v>
      </c>
      <c r="AF804" s="98">
        <f t="shared" si="395"/>
        <v>2.2988505747126409E-2</v>
      </c>
    </row>
    <row r="805" spans="1:36" ht="15.75" customHeight="1" x14ac:dyDescent="0.25">
      <c r="A805" s="84">
        <v>1902</v>
      </c>
      <c r="B805" s="87"/>
      <c r="C805" s="87"/>
      <c r="D805" s="87"/>
      <c r="E805" s="87"/>
      <c r="F805" s="87"/>
      <c r="G805" s="87"/>
      <c r="H805" s="87"/>
      <c r="I805" s="87"/>
      <c r="J805" s="207"/>
      <c r="K805" s="256">
        <v>7</v>
      </c>
      <c r="L805" s="256">
        <v>31</v>
      </c>
      <c r="M805" s="256">
        <v>1</v>
      </c>
      <c r="N805" s="256">
        <v>5</v>
      </c>
      <c r="O805" s="256">
        <v>6</v>
      </c>
      <c r="P805" s="256">
        <v>10</v>
      </c>
      <c r="Q805" s="256"/>
      <c r="R805" s="256">
        <v>22</v>
      </c>
      <c r="S805" s="256">
        <f t="shared" ref="S805:T805" si="397">K805+M805+O805+Q805</f>
        <v>14</v>
      </c>
      <c r="T805" s="259">
        <f t="shared" si="397"/>
        <v>68</v>
      </c>
      <c r="U805" s="256"/>
      <c r="V805" s="256"/>
      <c r="W805" s="256"/>
      <c r="X805" s="256"/>
      <c r="Y805" s="129">
        <v>65</v>
      </c>
      <c r="Z805" s="265"/>
      <c r="AA805" s="101"/>
      <c r="AB805" s="266"/>
      <c r="AC805" s="126" t="str">
        <f>IF(J805=0,"",J805/I804)</f>
        <v/>
      </c>
      <c r="AD805" s="97">
        <v>83</v>
      </c>
      <c r="AE805" s="100">
        <f t="shared" si="394"/>
        <v>0.97647058823529409</v>
      </c>
      <c r="AF805" s="100">
        <f t="shared" si="395"/>
        <v>2.352941176470591E-2</v>
      </c>
    </row>
    <row r="806" spans="1:36" ht="15.75" customHeight="1" x14ac:dyDescent="0.25">
      <c r="A806" s="84">
        <v>2001</v>
      </c>
      <c r="B806" s="87"/>
      <c r="C806" s="87"/>
      <c r="D806" s="87"/>
      <c r="E806" s="87"/>
      <c r="F806" s="87"/>
      <c r="G806" s="87"/>
      <c r="H806" s="87"/>
      <c r="I806" s="87"/>
      <c r="J806" s="208"/>
      <c r="K806" s="256"/>
      <c r="L806" s="256">
        <v>6</v>
      </c>
      <c r="M806" s="256"/>
      <c r="N806" s="256">
        <v>1</v>
      </c>
      <c r="O806" s="256"/>
      <c r="P806" s="256">
        <v>6</v>
      </c>
      <c r="Q806" s="256"/>
      <c r="R806" s="256"/>
      <c r="S806" s="256">
        <f t="shared" ref="S806:T806" si="398">K806+M806+O806+Q806</f>
        <v>0</v>
      </c>
      <c r="T806" s="259">
        <f t="shared" si="398"/>
        <v>13</v>
      </c>
      <c r="U806" s="256"/>
      <c r="V806" s="256"/>
      <c r="W806" s="256"/>
      <c r="X806" s="256"/>
      <c r="Y806" s="129">
        <v>14</v>
      </c>
      <c r="Z806" s="265"/>
      <c r="AA806" s="101"/>
      <c r="AB806" s="256"/>
      <c r="AC806" s="101"/>
      <c r="AD806" s="97">
        <v>17</v>
      </c>
      <c r="AE806" s="102"/>
      <c r="AF806" s="103"/>
    </row>
    <row r="807" spans="1:36" ht="15.75" customHeight="1" x14ac:dyDescent="0.25">
      <c r="A807" s="84">
        <v>2002</v>
      </c>
      <c r="B807" s="87"/>
      <c r="C807" s="87"/>
      <c r="D807" s="87"/>
      <c r="E807" s="87"/>
      <c r="F807" s="87"/>
      <c r="G807" s="87"/>
      <c r="H807" s="87"/>
      <c r="I807" s="87"/>
      <c r="J807" s="208"/>
      <c r="K807" s="257"/>
      <c r="L807" s="256">
        <v>1</v>
      </c>
      <c r="M807" s="257"/>
      <c r="N807" s="257"/>
      <c r="O807" s="257"/>
      <c r="P807" s="257"/>
      <c r="Q807" s="257"/>
      <c r="R807" s="257"/>
      <c r="S807" s="256">
        <f t="shared" ref="S807:T807" si="399">K807+M807+O807+Q807</f>
        <v>0</v>
      </c>
      <c r="T807" s="259">
        <f t="shared" si="399"/>
        <v>1</v>
      </c>
      <c r="U807" s="257"/>
      <c r="V807" s="257"/>
      <c r="W807" s="257"/>
      <c r="X807" s="257"/>
      <c r="Y807" s="129">
        <v>1</v>
      </c>
      <c r="Z807" s="265"/>
      <c r="AA807" s="101"/>
      <c r="AB807" s="256"/>
      <c r="AC807" s="105"/>
      <c r="AD807" s="106">
        <v>1</v>
      </c>
      <c r="AE807" s="107"/>
      <c r="AF807" s="105"/>
    </row>
    <row r="808" spans="1:36" ht="15.75" customHeight="1" x14ac:dyDescent="0.25">
      <c r="A808" s="84">
        <v>2101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257"/>
      <c r="L808" s="257"/>
      <c r="M808" s="257"/>
      <c r="N808" s="257"/>
      <c r="O808" s="257"/>
      <c r="P808" s="257"/>
      <c r="Q808" s="257"/>
      <c r="R808" s="257"/>
      <c r="S808" s="256">
        <f t="shared" ref="S808:T808" si="400">K808+M808+O808+Q808</f>
        <v>0</v>
      </c>
      <c r="T808" s="256">
        <f t="shared" si="400"/>
        <v>0</v>
      </c>
      <c r="U808" s="257"/>
      <c r="V808" s="257"/>
      <c r="W808" s="257"/>
      <c r="X808" s="257"/>
      <c r="Y808" s="129"/>
      <c r="Z808" s="265"/>
      <c r="AA808" s="101"/>
      <c r="AB808" s="256"/>
      <c r="AC808" s="105"/>
      <c r="AD808" s="106"/>
      <c r="AE808" s="107"/>
      <c r="AF808" s="105"/>
    </row>
    <row r="809" spans="1:36" ht="15.75" customHeight="1" x14ac:dyDescent="0.25">
      <c r="A809" s="84">
        <v>2102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257"/>
      <c r="L809" s="257"/>
      <c r="M809" s="257"/>
      <c r="N809" s="257"/>
      <c r="O809" s="257"/>
      <c r="P809" s="257"/>
      <c r="Q809" s="257"/>
      <c r="R809" s="257"/>
      <c r="S809" s="257"/>
      <c r="T809" s="257"/>
      <c r="U809" s="257"/>
      <c r="V809" s="257"/>
      <c r="W809" s="257"/>
      <c r="X809" s="257"/>
      <c r="Y809" s="129"/>
      <c r="Z809" s="265"/>
      <c r="AA809" s="101"/>
      <c r="AB809" s="256"/>
      <c r="AC809" s="105"/>
      <c r="AD809" s="106"/>
      <c r="AE809" s="107"/>
      <c r="AF809" s="105"/>
    </row>
    <row r="810" spans="1:36" ht="15.75" customHeight="1" x14ac:dyDescent="0.25">
      <c r="A810" s="84">
        <v>2201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257"/>
      <c r="L810" s="257"/>
      <c r="M810" s="257"/>
      <c r="N810" s="257"/>
      <c r="O810" s="257"/>
      <c r="P810" s="257"/>
      <c r="Q810" s="257"/>
      <c r="R810" s="257"/>
      <c r="S810" s="257"/>
      <c r="T810" s="257"/>
      <c r="U810" s="257"/>
      <c r="V810" s="257"/>
      <c r="W810" s="257"/>
      <c r="X810" s="257"/>
      <c r="Y810" s="129"/>
      <c r="Z810" s="265"/>
      <c r="AA810" s="101"/>
      <c r="AB810" s="256"/>
      <c r="AC810" s="108"/>
      <c r="AD810" s="109"/>
      <c r="AE810" s="110"/>
      <c r="AF810" s="105"/>
    </row>
    <row r="811" spans="1:36" ht="15.75" customHeight="1" x14ac:dyDescent="0.25">
      <c r="A811" s="84">
        <v>2202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257"/>
      <c r="L811" s="257"/>
      <c r="M811" s="257"/>
      <c r="N811" s="257"/>
      <c r="O811" s="257"/>
      <c r="P811" s="257"/>
      <c r="Q811" s="257"/>
      <c r="R811" s="257"/>
      <c r="S811" s="257"/>
      <c r="T811" s="257"/>
      <c r="U811" s="257"/>
      <c r="V811" s="257"/>
      <c r="W811" s="257"/>
      <c r="X811" s="257"/>
      <c r="Y811" s="129"/>
      <c r="Z811" s="265"/>
      <c r="AA811" s="101"/>
      <c r="AB811" s="256"/>
      <c r="AC811" s="111" t="s">
        <v>91</v>
      </c>
      <c r="AD811" s="112">
        <v>74</v>
      </c>
      <c r="AE811" s="113">
        <f>IF(SUM(Y801:Y811)=0,"",SUM(Y801:Y811))</f>
        <v>81</v>
      </c>
      <c r="AF811" s="114" t="s">
        <v>19</v>
      </c>
    </row>
    <row r="812" spans="1:36" ht="15.75" customHeight="1" x14ac:dyDescent="0.25">
      <c r="A812" s="84">
        <v>2301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257"/>
      <c r="L812" s="257"/>
      <c r="M812" s="257"/>
      <c r="N812" s="257"/>
      <c r="O812" s="257"/>
      <c r="P812" s="257"/>
      <c r="Q812" s="257"/>
      <c r="R812" s="257"/>
      <c r="S812" s="257"/>
      <c r="T812" s="257"/>
      <c r="U812" s="257"/>
      <c r="V812" s="257"/>
      <c r="W812" s="257"/>
      <c r="X812" s="257"/>
      <c r="Y812" s="129"/>
      <c r="Z812" s="265"/>
      <c r="AA812" s="101"/>
      <c r="AB812" s="256"/>
      <c r="AC812" s="115" t="s">
        <v>92</v>
      </c>
      <c r="AD812" s="116">
        <f>IF(AD811/B797=0,"",AD811/B797)</f>
        <v>0.64347826086956517</v>
      </c>
      <c r="AE812" s="117">
        <f>IF(AD811/AE811=0,"",AD811/AE811)</f>
        <v>0.9135802469135802</v>
      </c>
      <c r="AF812" s="118" t="s">
        <v>93</v>
      </c>
    </row>
    <row r="813" spans="1:36" ht="15.75" x14ac:dyDescent="0.25">
      <c r="A813" s="84">
        <v>2302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257"/>
      <c r="L813" s="257"/>
      <c r="M813" s="257"/>
      <c r="N813" s="257"/>
      <c r="O813" s="257"/>
      <c r="P813" s="257"/>
      <c r="Q813" s="257"/>
      <c r="R813" s="257"/>
      <c r="S813" s="257"/>
      <c r="T813" s="257"/>
      <c r="U813" s="257"/>
      <c r="V813" s="257"/>
      <c r="W813" s="257"/>
      <c r="X813" s="257"/>
      <c r="Y813" s="129"/>
      <c r="Z813" s="267"/>
      <c r="AA813" s="268"/>
      <c r="AB813" s="269"/>
      <c r="AC813" s="120"/>
      <c r="AD813" s="121"/>
      <c r="AE813" s="121"/>
      <c r="AF813" s="122"/>
    </row>
    <row r="814" spans="1:36" ht="18" x14ac:dyDescent="0.25">
      <c r="A814" s="46"/>
      <c r="B814" s="340" t="s">
        <v>111</v>
      </c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123">
        <f>SUM(Y797:Y810)</f>
        <v>81</v>
      </c>
      <c r="Z814" s="124">
        <f>((SUM(Y804:Y805))/B797)</f>
        <v>0.57391304347826089</v>
      </c>
      <c r="AA814" s="124">
        <f>IF(Y814=0,"",Y814/B797)</f>
        <v>0.70434782608695656</v>
      </c>
      <c r="AB814" s="124">
        <f>IF(Y805=0,"",AA814-Z814)</f>
        <v>0.13043478260869568</v>
      </c>
      <c r="AC814" s="1"/>
      <c r="AD814" s="2"/>
      <c r="AE814" s="36"/>
      <c r="AF814" s="1"/>
    </row>
    <row r="815" spans="1:36" ht="12.75" x14ac:dyDescent="0.2">
      <c r="Z815" s="1"/>
      <c r="AA815" s="1"/>
      <c r="AC815" s="1"/>
      <c r="AG815" s="2"/>
      <c r="AH815" s="2"/>
      <c r="AI815" s="2"/>
      <c r="AJ815" s="2"/>
    </row>
    <row r="816" spans="1:36" ht="12.75" x14ac:dyDescent="0.2">
      <c r="Z816" s="1"/>
      <c r="AA816" s="1"/>
      <c r="AC816" s="1"/>
      <c r="AG816" s="2"/>
      <c r="AH816" s="2"/>
      <c r="AI816" s="2"/>
      <c r="AJ816" s="2"/>
    </row>
    <row r="817" spans="1:36" ht="26.25" customHeight="1" x14ac:dyDescent="0.4">
      <c r="B817" s="341" t="s">
        <v>101</v>
      </c>
      <c r="C817" s="341"/>
      <c r="D817" s="341"/>
      <c r="E817" s="341"/>
      <c r="F817" s="341"/>
      <c r="G817" s="341"/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223" t="s">
        <v>113</v>
      </c>
      <c r="Z817" s="1"/>
      <c r="AA817" s="1"/>
      <c r="AB817" s="2"/>
      <c r="AC817" s="1"/>
      <c r="AD817" s="2"/>
      <c r="AE817" s="2"/>
      <c r="AF817" s="2"/>
    </row>
    <row r="818" spans="1:36" ht="20.25" x14ac:dyDescent="0.2">
      <c r="A818" s="342" t="s">
        <v>18</v>
      </c>
      <c r="B818" s="344" t="s">
        <v>102</v>
      </c>
      <c r="C818" s="345"/>
      <c r="D818" s="345"/>
      <c r="E818" s="345"/>
      <c r="F818" s="345"/>
      <c r="G818" s="345"/>
      <c r="H818" s="345"/>
      <c r="I818" s="345"/>
      <c r="J818" s="346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68" t="s">
        <v>19</v>
      </c>
      <c r="Z818" s="339" t="s">
        <v>11</v>
      </c>
      <c r="AA818" s="339" t="s">
        <v>12</v>
      </c>
      <c r="AB818" s="350" t="s">
        <v>13</v>
      </c>
      <c r="AC818" s="339" t="s">
        <v>14</v>
      </c>
      <c r="AD818" s="337" t="s">
        <v>15</v>
      </c>
      <c r="AE818" s="337" t="s">
        <v>16</v>
      </c>
      <c r="AF818" s="339" t="s">
        <v>103</v>
      </c>
    </row>
    <row r="819" spans="1:36" ht="15.75" x14ac:dyDescent="0.25">
      <c r="A819" s="343"/>
      <c r="B819" s="84" t="s">
        <v>104</v>
      </c>
      <c r="C819" s="84" t="s">
        <v>105</v>
      </c>
      <c r="D819" s="84" t="s">
        <v>106</v>
      </c>
      <c r="E819" s="84" t="s">
        <v>107</v>
      </c>
      <c r="F819" s="84" t="s">
        <v>108</v>
      </c>
      <c r="G819" s="84" t="s">
        <v>109</v>
      </c>
      <c r="H819" s="84" t="s">
        <v>110</v>
      </c>
      <c r="I819" s="84" t="s">
        <v>73</v>
      </c>
      <c r="J819" s="84" t="s">
        <v>74</v>
      </c>
      <c r="K819" s="227" t="s">
        <v>73</v>
      </c>
      <c r="L819" s="227" t="s">
        <v>74</v>
      </c>
      <c r="M819" s="227" t="s">
        <v>73</v>
      </c>
      <c r="N819" s="227" t="s">
        <v>74</v>
      </c>
      <c r="O819" s="227" t="s">
        <v>73</v>
      </c>
      <c r="P819" s="227" t="s">
        <v>74</v>
      </c>
      <c r="Q819" s="227" t="s">
        <v>73</v>
      </c>
      <c r="R819" s="227" t="s">
        <v>74</v>
      </c>
      <c r="S819" s="227" t="s">
        <v>73</v>
      </c>
      <c r="T819" s="227" t="s">
        <v>74</v>
      </c>
      <c r="U819" s="212"/>
      <c r="V819" s="212"/>
      <c r="W819" s="212"/>
      <c r="X819" s="212"/>
      <c r="Y819" s="349"/>
      <c r="Z819" s="338"/>
      <c r="AA819" s="338"/>
      <c r="AB819" s="338"/>
      <c r="AC819" s="338"/>
      <c r="AD819" s="338"/>
      <c r="AE819" s="338"/>
      <c r="AF819" s="338"/>
    </row>
    <row r="820" spans="1:36" ht="15.75" customHeight="1" x14ac:dyDescent="0.25">
      <c r="A820" s="84">
        <v>1601</v>
      </c>
      <c r="B820" s="87">
        <v>102</v>
      </c>
      <c r="C820" s="87"/>
      <c r="D820" s="87"/>
      <c r="E820" s="87"/>
      <c r="F820" s="87"/>
      <c r="G820" s="87"/>
      <c r="H820" s="87"/>
      <c r="I820" s="87"/>
      <c r="J820" s="87"/>
      <c r="K820" s="256"/>
      <c r="L820" s="256"/>
      <c r="M820" s="256"/>
      <c r="N820" s="256"/>
      <c r="O820" s="256"/>
      <c r="P820" s="256"/>
      <c r="Q820" s="256"/>
      <c r="R820" s="256"/>
      <c r="S820" s="256"/>
      <c r="T820" s="256"/>
      <c r="U820" s="256"/>
      <c r="V820" s="256"/>
      <c r="W820" s="256"/>
      <c r="X820" s="256"/>
      <c r="Y820" s="129"/>
      <c r="Z820" s="262"/>
      <c r="AA820" s="263"/>
      <c r="AB820" s="264"/>
      <c r="AC820" s="91"/>
      <c r="AD820" s="92">
        <f>B820</f>
        <v>102</v>
      </c>
      <c r="AE820" s="93"/>
      <c r="AF820" s="91"/>
    </row>
    <row r="821" spans="1:36" ht="15.75" customHeight="1" x14ac:dyDescent="0.25">
      <c r="A821" s="84">
        <v>1602</v>
      </c>
      <c r="B821" s="87"/>
      <c r="C821" s="87">
        <v>89</v>
      </c>
      <c r="D821" s="87"/>
      <c r="E821" s="87"/>
      <c r="F821" s="87"/>
      <c r="G821" s="87"/>
      <c r="H821" s="87"/>
      <c r="I821" s="87"/>
      <c r="J821" s="87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6"/>
      <c r="W821" s="256"/>
      <c r="X821" s="256"/>
      <c r="Y821" s="129"/>
      <c r="Z821" s="265"/>
      <c r="AA821" s="101"/>
      <c r="AB821" s="266"/>
      <c r="AC821" s="96">
        <f>IF(C821=0,"",C821/B820)</f>
        <v>0.87254901960784315</v>
      </c>
      <c r="AD821" s="97">
        <v>116</v>
      </c>
      <c r="AE821" s="98">
        <f t="shared" ref="AE821:AE828" si="401">IF(AD821=0,"",AD821/AD820)</f>
        <v>1.1372549019607843</v>
      </c>
      <c r="AF821" s="98">
        <f t="shared" ref="AF821:AF828" si="402">IF(AD821=0,"",100%-AE821)</f>
        <v>-0.13725490196078427</v>
      </c>
    </row>
    <row r="822" spans="1:36" ht="15.75" customHeight="1" x14ac:dyDescent="0.25">
      <c r="A822" s="84">
        <v>1701</v>
      </c>
      <c r="B822" s="87"/>
      <c r="C822" s="87"/>
      <c r="D822" s="87">
        <v>74</v>
      </c>
      <c r="E822" s="87"/>
      <c r="F822" s="87"/>
      <c r="G822" s="87"/>
      <c r="H822" s="87"/>
      <c r="I822" s="87"/>
      <c r="J822" s="87"/>
      <c r="K822" s="256"/>
      <c r="L822" s="256"/>
      <c r="M822" s="256"/>
      <c r="N822" s="256"/>
      <c r="O822" s="256"/>
      <c r="P822" s="256"/>
      <c r="Q822" s="256"/>
      <c r="R822" s="256"/>
      <c r="S822" s="256"/>
      <c r="T822" s="256"/>
      <c r="U822" s="256"/>
      <c r="V822" s="256"/>
      <c r="W822" s="256"/>
      <c r="X822" s="256"/>
      <c r="Y822" s="129"/>
      <c r="Z822" s="265"/>
      <c r="AA822" s="101"/>
      <c r="AB822" s="266"/>
      <c r="AC822" s="96">
        <f>IF(D822=0,"",D822/C821)</f>
        <v>0.8314606741573034</v>
      </c>
      <c r="AD822" s="97">
        <v>82</v>
      </c>
      <c r="AE822" s="98">
        <f t="shared" si="401"/>
        <v>0.7068965517241379</v>
      </c>
      <c r="AF822" s="98">
        <f t="shared" si="402"/>
        <v>0.2931034482758621</v>
      </c>
      <c r="AG822" s="14">
        <f>AD822/AD820</f>
        <v>0.80392156862745101</v>
      </c>
    </row>
    <row r="823" spans="1:36" ht="15.75" customHeight="1" x14ac:dyDescent="0.25">
      <c r="A823" s="84">
        <v>1702</v>
      </c>
      <c r="B823" s="87"/>
      <c r="C823" s="87"/>
      <c r="D823" s="87"/>
      <c r="E823" s="87">
        <v>67</v>
      </c>
      <c r="F823" s="87"/>
      <c r="G823" s="87"/>
      <c r="H823" s="87"/>
      <c r="I823" s="87"/>
      <c r="J823" s="87"/>
      <c r="K823" s="256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256"/>
      <c r="X823" s="256"/>
      <c r="Y823" s="129"/>
      <c r="Z823" s="265"/>
      <c r="AA823" s="101"/>
      <c r="AB823" s="266"/>
      <c r="AC823" s="96">
        <f>IF(E823=0,"",E823/D822)</f>
        <v>0.90540540540540537</v>
      </c>
      <c r="AD823" s="97">
        <v>75</v>
      </c>
      <c r="AE823" s="98">
        <f t="shared" si="401"/>
        <v>0.91463414634146345</v>
      </c>
      <c r="AF823" s="98">
        <f t="shared" si="402"/>
        <v>8.536585365853655E-2</v>
      </c>
    </row>
    <row r="824" spans="1:36" ht="15.75" customHeight="1" x14ac:dyDescent="0.25">
      <c r="A824" s="84">
        <v>1801</v>
      </c>
      <c r="B824" s="87"/>
      <c r="C824" s="87"/>
      <c r="D824" s="87"/>
      <c r="E824" s="87"/>
      <c r="F824" s="87">
        <v>67</v>
      </c>
      <c r="G824" s="87"/>
      <c r="H824" s="87"/>
      <c r="I824" s="87"/>
      <c r="J824" s="87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6"/>
      <c r="W824" s="256"/>
      <c r="X824" s="256"/>
      <c r="Y824" s="129"/>
      <c r="Z824" s="265"/>
      <c r="AA824" s="101"/>
      <c r="AB824" s="266"/>
      <c r="AC824" s="96">
        <f>IF(F824=0,"",F824/E823)</f>
        <v>1</v>
      </c>
      <c r="AD824" s="97">
        <v>75</v>
      </c>
      <c r="AE824" s="98">
        <f t="shared" si="401"/>
        <v>1</v>
      </c>
      <c r="AF824" s="98">
        <f t="shared" si="402"/>
        <v>0</v>
      </c>
    </row>
    <row r="825" spans="1:36" ht="15.75" customHeight="1" x14ac:dyDescent="0.25">
      <c r="A825" s="84">
        <v>1802</v>
      </c>
      <c r="B825" s="87"/>
      <c r="C825" s="87"/>
      <c r="D825" s="87"/>
      <c r="E825" s="87"/>
      <c r="F825" s="87"/>
      <c r="G825" s="87">
        <v>61</v>
      </c>
      <c r="H825" s="87"/>
      <c r="I825" s="87"/>
      <c r="J825" s="87"/>
      <c r="K825" s="256"/>
      <c r="L825" s="256"/>
      <c r="M825" s="256"/>
      <c r="N825" s="256"/>
      <c r="O825" s="256"/>
      <c r="P825" s="256"/>
      <c r="Q825" s="256"/>
      <c r="R825" s="256"/>
      <c r="S825" s="256"/>
      <c r="T825" s="256"/>
      <c r="U825" s="256"/>
      <c r="V825" s="256"/>
      <c r="W825" s="256"/>
      <c r="X825" s="256"/>
      <c r="Y825" s="129"/>
      <c r="Z825" s="265"/>
      <c r="AA825" s="101"/>
      <c r="AB825" s="266"/>
      <c r="AC825" s="96">
        <f>IF(G825=0,"",G825/F824)</f>
        <v>0.91044776119402981</v>
      </c>
      <c r="AD825" s="97">
        <v>71</v>
      </c>
      <c r="AE825" s="98">
        <f t="shared" si="401"/>
        <v>0.94666666666666666</v>
      </c>
      <c r="AF825" s="98">
        <f t="shared" si="402"/>
        <v>5.3333333333333344E-2</v>
      </c>
    </row>
    <row r="826" spans="1:36" ht="15.75" customHeight="1" x14ac:dyDescent="0.25">
      <c r="A826" s="84">
        <v>1901</v>
      </c>
      <c r="B826" s="87"/>
      <c r="C826" s="87"/>
      <c r="D826" s="87"/>
      <c r="E826" s="87"/>
      <c r="F826" s="87"/>
      <c r="G826" s="87"/>
      <c r="H826" s="87">
        <v>60</v>
      </c>
      <c r="I826" s="87"/>
      <c r="J826" s="87"/>
      <c r="K826" s="256"/>
      <c r="L826" s="256"/>
      <c r="M826" s="256"/>
      <c r="N826" s="256"/>
      <c r="O826" s="256"/>
      <c r="P826" s="256"/>
      <c r="Q826" s="256"/>
      <c r="R826" s="256"/>
      <c r="S826" s="256"/>
      <c r="T826" s="256"/>
      <c r="U826" s="256"/>
      <c r="V826" s="256"/>
      <c r="W826" s="256"/>
      <c r="X826" s="256"/>
      <c r="Y826" s="129"/>
      <c r="Z826" s="265"/>
      <c r="AA826" s="101"/>
      <c r="AB826" s="266"/>
      <c r="AC826" s="96">
        <f>IF(H826=0,"",H826/G825)</f>
        <v>0.98360655737704916</v>
      </c>
      <c r="AD826" s="97">
        <v>69</v>
      </c>
      <c r="AE826" s="98">
        <f t="shared" si="401"/>
        <v>0.971830985915493</v>
      </c>
      <c r="AF826" s="98">
        <f t="shared" si="402"/>
        <v>2.8169014084507005E-2</v>
      </c>
    </row>
    <row r="827" spans="1:36" ht="15.75" customHeight="1" x14ac:dyDescent="0.25">
      <c r="A827" s="84">
        <v>1902</v>
      </c>
      <c r="B827" s="87"/>
      <c r="C827" s="87"/>
      <c r="D827" s="87"/>
      <c r="E827" s="87"/>
      <c r="F827" s="87"/>
      <c r="G827" s="87"/>
      <c r="H827" s="87"/>
      <c r="I827" s="207"/>
      <c r="J827" s="87"/>
      <c r="K827" s="256">
        <v>10</v>
      </c>
      <c r="L827" s="256"/>
      <c r="M827" s="256">
        <v>20</v>
      </c>
      <c r="N827" s="256"/>
      <c r="O827" s="256">
        <v>10</v>
      </c>
      <c r="P827" s="256"/>
      <c r="Q827" s="256">
        <v>17</v>
      </c>
      <c r="R827" s="256"/>
      <c r="S827" s="259">
        <f t="shared" ref="S827:T827" si="403">K827+M827+O827+Q827</f>
        <v>57</v>
      </c>
      <c r="T827" s="256">
        <f t="shared" si="403"/>
        <v>0</v>
      </c>
      <c r="U827" s="256"/>
      <c r="V827" s="256"/>
      <c r="W827" s="256"/>
      <c r="X827" s="256"/>
      <c r="Y827" s="129"/>
      <c r="Z827" s="265"/>
      <c r="AA827" s="101"/>
      <c r="AB827" s="266"/>
      <c r="AC827" s="96" t="str">
        <f>IF(I827=0,"",I827/H826)</f>
        <v/>
      </c>
      <c r="AD827" s="97">
        <v>69</v>
      </c>
      <c r="AE827" s="98">
        <f t="shared" si="401"/>
        <v>1</v>
      </c>
      <c r="AF827" s="98">
        <f t="shared" si="402"/>
        <v>0</v>
      </c>
    </row>
    <row r="828" spans="1:36" ht="15.75" customHeight="1" x14ac:dyDescent="0.25">
      <c r="A828" s="84">
        <v>2001</v>
      </c>
      <c r="B828" s="87"/>
      <c r="C828" s="87"/>
      <c r="D828" s="87"/>
      <c r="E828" s="87"/>
      <c r="F828" s="87"/>
      <c r="G828" s="87"/>
      <c r="H828" s="87"/>
      <c r="I828" s="87"/>
      <c r="J828" s="207"/>
      <c r="K828" s="256"/>
      <c r="L828" s="256">
        <v>10</v>
      </c>
      <c r="M828" s="256"/>
      <c r="N828" s="256">
        <v>20</v>
      </c>
      <c r="O828" s="256"/>
      <c r="P828" s="256">
        <v>10</v>
      </c>
      <c r="Q828" s="256"/>
      <c r="R828" s="256">
        <v>17</v>
      </c>
      <c r="S828" s="256">
        <f t="shared" ref="S828:T828" si="404">K828+M828+O828+Q828</f>
        <v>0</v>
      </c>
      <c r="T828" s="259">
        <f t="shared" si="404"/>
        <v>57</v>
      </c>
      <c r="U828" s="256"/>
      <c r="V828" s="256"/>
      <c r="W828" s="256"/>
      <c r="X828" s="256"/>
      <c r="Y828" s="129">
        <v>57</v>
      </c>
      <c r="Z828" s="265"/>
      <c r="AA828" s="101"/>
      <c r="AB828" s="266"/>
      <c r="AC828" s="126" t="str">
        <f>IF(J828=0,"",J828/I827)</f>
        <v/>
      </c>
      <c r="AD828" s="97">
        <v>66</v>
      </c>
      <c r="AE828" s="100">
        <f t="shared" si="401"/>
        <v>0.95652173913043481</v>
      </c>
      <c r="AF828" s="100">
        <f t="shared" si="402"/>
        <v>4.3478260869565188E-2</v>
      </c>
    </row>
    <row r="829" spans="1:36" ht="15.75" customHeight="1" x14ac:dyDescent="0.25">
      <c r="A829" s="84">
        <v>2002</v>
      </c>
      <c r="B829" s="87"/>
      <c r="C829" s="87"/>
      <c r="D829" s="87"/>
      <c r="E829" s="87"/>
      <c r="F829" s="87"/>
      <c r="G829" s="87"/>
      <c r="H829" s="87"/>
      <c r="I829" s="87"/>
      <c r="J829" s="208"/>
      <c r="K829" s="256"/>
      <c r="L829" s="256">
        <v>2</v>
      </c>
      <c r="M829" s="256"/>
      <c r="N829" s="256"/>
      <c r="O829" s="256"/>
      <c r="P829" s="256">
        <v>3</v>
      </c>
      <c r="Q829" s="256"/>
      <c r="R829" s="256">
        <v>4</v>
      </c>
      <c r="S829" s="256">
        <f t="shared" ref="S829:T829" si="405">K829+M829+O829+Q829</f>
        <v>0</v>
      </c>
      <c r="T829" s="259">
        <f t="shared" si="405"/>
        <v>9</v>
      </c>
      <c r="U829" s="256"/>
      <c r="V829" s="256"/>
      <c r="W829" s="256"/>
      <c r="X829" s="256"/>
      <c r="Y829" s="129">
        <v>9</v>
      </c>
      <c r="Z829" s="265"/>
      <c r="AA829" s="101"/>
      <c r="AB829" s="256"/>
      <c r="AC829" s="101"/>
      <c r="AD829" s="97">
        <v>9</v>
      </c>
      <c r="AE829" s="102"/>
      <c r="AF829" s="103"/>
    </row>
    <row r="830" spans="1:36" ht="15.75" customHeight="1" x14ac:dyDescent="0.25">
      <c r="A830" s="84">
        <v>2101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257"/>
      <c r="L830" s="257"/>
      <c r="M830" s="257"/>
      <c r="N830" s="257"/>
      <c r="O830" s="257"/>
      <c r="P830" s="257"/>
      <c r="Q830" s="257"/>
      <c r="R830" s="257"/>
      <c r="S830" s="257"/>
      <c r="T830" s="257"/>
      <c r="U830" s="257"/>
      <c r="V830" s="257"/>
      <c r="W830" s="257"/>
      <c r="X830" s="257"/>
      <c r="Y830" s="129"/>
      <c r="Z830" s="265"/>
      <c r="AA830" s="101"/>
      <c r="AB830" s="256"/>
      <c r="AC830" s="105"/>
      <c r="AD830" s="106"/>
      <c r="AE830" s="107"/>
      <c r="AF830" s="105"/>
    </row>
    <row r="831" spans="1:36" ht="15.75" customHeight="1" x14ac:dyDescent="0.25">
      <c r="A831" s="84">
        <v>2102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257"/>
      <c r="L831" s="257"/>
      <c r="M831" s="257"/>
      <c r="N831" s="257"/>
      <c r="O831" s="257"/>
      <c r="P831" s="257"/>
      <c r="Q831" s="257"/>
      <c r="R831" s="257"/>
      <c r="S831" s="257"/>
      <c r="T831" s="257"/>
      <c r="U831" s="257"/>
      <c r="V831" s="257"/>
      <c r="W831" s="257"/>
      <c r="X831" s="257"/>
      <c r="Y831" s="129"/>
      <c r="Z831" s="265"/>
      <c r="AA831" s="101"/>
      <c r="AB831" s="256"/>
      <c r="AC831" s="105"/>
      <c r="AD831" s="106"/>
      <c r="AE831" s="107"/>
      <c r="AF831" s="105"/>
    </row>
    <row r="832" spans="1:36" ht="15.75" customHeight="1" x14ac:dyDescent="0.25">
      <c r="A832" s="84">
        <v>2201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257"/>
      <c r="L832" s="257"/>
      <c r="M832" s="257"/>
      <c r="N832" s="257"/>
      <c r="O832" s="257"/>
      <c r="P832" s="257"/>
      <c r="Q832" s="257"/>
      <c r="R832" s="257"/>
      <c r="S832" s="257"/>
      <c r="T832" s="257"/>
      <c r="U832" s="257"/>
      <c r="V832" s="257"/>
      <c r="W832" s="257"/>
      <c r="X832" s="257"/>
      <c r="Y832" s="129"/>
      <c r="Z832" s="265"/>
      <c r="AA832" s="101"/>
      <c r="AB832" s="256"/>
      <c r="AC832" s="105"/>
      <c r="AD832" s="106"/>
      <c r="AE832" s="107"/>
      <c r="AF832" s="105"/>
      <c r="AH832" s="2"/>
      <c r="AI832" s="2"/>
      <c r="AJ832" s="2"/>
    </row>
    <row r="833" spans="1:36" ht="15.75" customHeight="1" x14ac:dyDescent="0.25">
      <c r="A833" s="84">
        <v>2202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257"/>
      <c r="L833" s="257"/>
      <c r="M833" s="257"/>
      <c r="N833" s="257"/>
      <c r="O833" s="257"/>
      <c r="P833" s="257"/>
      <c r="Q833" s="257"/>
      <c r="R833" s="257"/>
      <c r="S833" s="257"/>
      <c r="T833" s="257"/>
      <c r="U833" s="257"/>
      <c r="V833" s="257"/>
      <c r="W833" s="257"/>
      <c r="X833" s="257"/>
      <c r="Y833" s="129"/>
      <c r="Z833" s="265"/>
      <c r="AA833" s="101"/>
      <c r="AB833" s="256"/>
      <c r="AC833" s="108"/>
      <c r="AD833" s="109"/>
      <c r="AE833" s="110"/>
      <c r="AF833" s="105"/>
      <c r="AH833" s="2"/>
      <c r="AI833" s="2"/>
      <c r="AJ833" s="2"/>
    </row>
    <row r="834" spans="1:36" ht="15.75" customHeight="1" x14ac:dyDescent="0.25">
      <c r="A834" s="84">
        <v>2301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257"/>
      <c r="L834" s="257"/>
      <c r="M834" s="257"/>
      <c r="N834" s="257"/>
      <c r="O834" s="257"/>
      <c r="P834" s="257"/>
      <c r="Q834" s="257"/>
      <c r="R834" s="257"/>
      <c r="S834" s="257"/>
      <c r="T834" s="257"/>
      <c r="U834" s="257"/>
      <c r="V834" s="257"/>
      <c r="W834" s="257"/>
      <c r="X834" s="257"/>
      <c r="Y834" s="129"/>
      <c r="Z834" s="265"/>
      <c r="AA834" s="101"/>
      <c r="AB834" s="256"/>
      <c r="AC834" s="111" t="s">
        <v>91</v>
      </c>
      <c r="AD834" s="112">
        <v>57</v>
      </c>
      <c r="AE834" s="113">
        <f>IF(SUM(Y824:Y834)=0,"",SUM(Y824:Y834))</f>
        <v>66</v>
      </c>
      <c r="AF834" s="114" t="s">
        <v>19</v>
      </c>
      <c r="AH834" s="2"/>
      <c r="AI834" s="2"/>
      <c r="AJ834" s="2"/>
    </row>
    <row r="835" spans="1:36" ht="15.75" customHeight="1" x14ac:dyDescent="0.25">
      <c r="A835" s="84">
        <v>2302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257"/>
      <c r="L835" s="257"/>
      <c r="M835" s="257"/>
      <c r="N835" s="257"/>
      <c r="O835" s="257"/>
      <c r="P835" s="257"/>
      <c r="Q835" s="257"/>
      <c r="R835" s="257"/>
      <c r="S835" s="257"/>
      <c r="T835" s="257"/>
      <c r="U835" s="257"/>
      <c r="V835" s="257"/>
      <c r="W835" s="257"/>
      <c r="X835" s="257"/>
      <c r="Y835" s="129"/>
      <c r="Z835" s="265"/>
      <c r="AA835" s="101"/>
      <c r="AB835" s="256"/>
      <c r="AC835" s="115" t="s">
        <v>92</v>
      </c>
      <c r="AD835" s="116">
        <f>IF(AD834/B820=0,"",AD834/B820)</f>
        <v>0.55882352941176472</v>
      </c>
      <c r="AE835" s="117">
        <f>IF(AD834/AE834=0,"",AD834/AE834)</f>
        <v>0.86363636363636365</v>
      </c>
      <c r="AF835" s="118" t="s">
        <v>93</v>
      </c>
      <c r="AH835" s="2"/>
      <c r="AI835" s="2"/>
      <c r="AJ835" s="2"/>
    </row>
    <row r="836" spans="1:36" ht="15.75" x14ac:dyDescent="0.25">
      <c r="A836" s="84">
        <v>2401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257"/>
      <c r="L836" s="257"/>
      <c r="M836" s="257"/>
      <c r="N836" s="257"/>
      <c r="O836" s="257"/>
      <c r="P836" s="257"/>
      <c r="Q836" s="257"/>
      <c r="R836" s="257"/>
      <c r="S836" s="257"/>
      <c r="T836" s="257"/>
      <c r="U836" s="257"/>
      <c r="V836" s="257"/>
      <c r="W836" s="257"/>
      <c r="X836" s="257"/>
      <c r="Y836" s="129"/>
      <c r="Z836" s="267"/>
      <c r="AA836" s="268"/>
      <c r="AB836" s="269"/>
      <c r="AC836" s="120"/>
      <c r="AD836" s="121"/>
      <c r="AE836" s="121"/>
      <c r="AF836" s="122"/>
      <c r="AH836" s="2"/>
      <c r="AI836" s="2"/>
      <c r="AJ836" s="2"/>
    </row>
    <row r="837" spans="1:36" ht="18" x14ac:dyDescent="0.25">
      <c r="A837" s="46"/>
      <c r="B837" s="340" t="s">
        <v>111</v>
      </c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123">
        <f>SUM(Y820:Y833)</f>
        <v>66</v>
      </c>
      <c r="Z837" s="124">
        <f>IF(Y828=0,"",Y828/B820)</f>
        <v>0.55882352941176472</v>
      </c>
      <c r="AA837" s="124">
        <f>IF(Y837=0,"",Y837/B820)</f>
        <v>0.6470588235294118</v>
      </c>
      <c r="AB837" s="124">
        <f>IF(Y828=0,"",AA837-Z837)</f>
        <v>8.8235294117647078E-2</v>
      </c>
      <c r="AC837" s="1"/>
      <c r="AD837" s="2"/>
      <c r="AE837" s="36"/>
      <c r="AF837" s="1"/>
      <c r="AH837" s="2"/>
      <c r="AI837" s="2"/>
      <c r="AJ837" s="2"/>
    </row>
    <row r="838" spans="1:36" ht="12.75" x14ac:dyDescent="0.2">
      <c r="Z838" s="1"/>
      <c r="AA838" s="1"/>
      <c r="AC838" s="1"/>
      <c r="AG838" s="2"/>
      <c r="AH838" s="2"/>
      <c r="AI838" s="2"/>
      <c r="AJ838" s="2"/>
    </row>
    <row r="839" spans="1:36" ht="12.75" x14ac:dyDescent="0.2">
      <c r="Z839" s="1"/>
      <c r="AA839" s="1"/>
      <c r="AC839" s="1"/>
      <c r="AG839" s="2"/>
      <c r="AH839" s="2"/>
      <c r="AI839" s="2"/>
      <c r="AJ839" s="2"/>
    </row>
    <row r="840" spans="1:36" ht="26.25" x14ac:dyDescent="0.4">
      <c r="A840" s="229"/>
      <c r="B840" s="341" t="s">
        <v>101</v>
      </c>
      <c r="C840" s="341"/>
      <c r="D840" s="341"/>
      <c r="E840" s="341"/>
      <c r="F840" s="341"/>
      <c r="G840" s="341"/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223" t="s">
        <v>114</v>
      </c>
      <c r="Z840" s="272"/>
      <c r="AA840" s="272"/>
      <c r="AB840" s="2"/>
      <c r="AC840" s="1"/>
      <c r="AD840" s="2"/>
      <c r="AE840" s="2"/>
      <c r="AF840" s="2"/>
    </row>
    <row r="841" spans="1:36" ht="20.25" customHeight="1" x14ac:dyDescent="0.2">
      <c r="A841" s="342" t="s">
        <v>18</v>
      </c>
      <c r="B841" s="344" t="s">
        <v>102</v>
      </c>
      <c r="C841" s="345"/>
      <c r="D841" s="345"/>
      <c r="E841" s="345"/>
      <c r="F841" s="345"/>
      <c r="G841" s="345"/>
      <c r="H841" s="345"/>
      <c r="I841" s="345"/>
      <c r="J841" s="346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68" t="s">
        <v>19</v>
      </c>
      <c r="Z841" s="339" t="s">
        <v>11</v>
      </c>
      <c r="AA841" s="339" t="s">
        <v>12</v>
      </c>
      <c r="AB841" s="350" t="s">
        <v>13</v>
      </c>
      <c r="AC841" s="339" t="s">
        <v>14</v>
      </c>
      <c r="AD841" s="337" t="s">
        <v>15</v>
      </c>
      <c r="AE841" s="337" t="s">
        <v>16</v>
      </c>
      <c r="AF841" s="339" t="s">
        <v>103</v>
      </c>
    </row>
    <row r="842" spans="1:36" ht="15.75" x14ac:dyDescent="0.25">
      <c r="A842" s="343"/>
      <c r="B842" s="84" t="s">
        <v>104</v>
      </c>
      <c r="C842" s="84" t="s">
        <v>105</v>
      </c>
      <c r="D842" s="84" t="s">
        <v>106</v>
      </c>
      <c r="E842" s="84" t="s">
        <v>107</v>
      </c>
      <c r="F842" s="84" t="s">
        <v>108</v>
      </c>
      <c r="G842" s="84" t="s">
        <v>109</v>
      </c>
      <c r="H842" s="84" t="s">
        <v>110</v>
      </c>
      <c r="I842" s="84" t="s">
        <v>73</v>
      </c>
      <c r="J842" s="84" t="s">
        <v>74</v>
      </c>
      <c r="K842" s="227" t="s">
        <v>73</v>
      </c>
      <c r="L842" s="227" t="s">
        <v>74</v>
      </c>
      <c r="M842" s="227" t="s">
        <v>73</v>
      </c>
      <c r="N842" s="227" t="s">
        <v>74</v>
      </c>
      <c r="O842" s="227" t="s">
        <v>73</v>
      </c>
      <c r="P842" s="227" t="s">
        <v>74</v>
      </c>
      <c r="Q842" s="227" t="s">
        <v>73</v>
      </c>
      <c r="R842" s="227" t="s">
        <v>74</v>
      </c>
      <c r="S842" s="227" t="s">
        <v>73</v>
      </c>
      <c r="T842" s="227" t="s">
        <v>74</v>
      </c>
      <c r="U842" s="212"/>
      <c r="V842" s="212"/>
      <c r="W842" s="212"/>
      <c r="X842" s="212"/>
      <c r="Y842" s="349"/>
      <c r="Z842" s="338"/>
      <c r="AA842" s="338"/>
      <c r="AB842" s="338"/>
      <c r="AC842" s="338"/>
      <c r="AD842" s="338"/>
      <c r="AE842" s="338"/>
      <c r="AF842" s="338"/>
    </row>
    <row r="843" spans="1:36" ht="15.75" x14ac:dyDescent="0.25">
      <c r="A843" s="84">
        <v>1602</v>
      </c>
      <c r="B843" s="87">
        <v>147</v>
      </c>
      <c r="C843" s="87"/>
      <c r="D843" s="87"/>
      <c r="E843" s="87"/>
      <c r="F843" s="87"/>
      <c r="G843" s="87"/>
      <c r="H843" s="87"/>
      <c r="I843" s="87"/>
      <c r="J843" s="87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129"/>
      <c r="Z843" s="89"/>
      <c r="AA843" s="90"/>
      <c r="AB843" s="27"/>
      <c r="AC843" s="91"/>
      <c r="AD843" s="92">
        <f>B843</f>
        <v>147</v>
      </c>
      <c r="AE843" s="93"/>
      <c r="AF843" s="91"/>
    </row>
    <row r="844" spans="1:36" ht="15.75" customHeight="1" x14ac:dyDescent="0.25">
      <c r="A844" s="84">
        <v>1701</v>
      </c>
      <c r="B844" s="87"/>
      <c r="C844" s="87">
        <v>121</v>
      </c>
      <c r="D844" s="87"/>
      <c r="E844" s="87"/>
      <c r="F844" s="87"/>
      <c r="G844" s="87"/>
      <c r="H844" s="87"/>
      <c r="I844" s="87"/>
      <c r="J844" s="87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129"/>
      <c r="Z844" s="94"/>
      <c r="AA844" s="1"/>
      <c r="AB844" s="95"/>
      <c r="AC844" s="96">
        <f>IF(C844=0,"",C844/B843)</f>
        <v>0.8231292517006803</v>
      </c>
      <c r="AD844" s="97">
        <v>122</v>
      </c>
      <c r="AE844" s="98">
        <f t="shared" ref="AE844:AE851" si="406">IF(AD844=0,"",AD844/AD843)</f>
        <v>0.82993197278911568</v>
      </c>
      <c r="AF844" s="98">
        <f t="shared" ref="AF844:AF851" si="407">IF(AD844=0,"",100%-AE844)</f>
        <v>0.17006802721088432</v>
      </c>
    </row>
    <row r="845" spans="1:36" ht="15.75" customHeight="1" x14ac:dyDescent="0.25">
      <c r="A845" s="84">
        <v>1702</v>
      </c>
      <c r="B845" s="87"/>
      <c r="C845" s="87"/>
      <c r="D845" s="87">
        <v>112</v>
      </c>
      <c r="E845" s="87"/>
      <c r="F845" s="87"/>
      <c r="G845" s="87"/>
      <c r="H845" s="87"/>
      <c r="I845" s="87"/>
      <c r="J845" s="87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129"/>
      <c r="Z845" s="94"/>
      <c r="AA845" s="1"/>
      <c r="AB845" s="95"/>
      <c r="AC845" s="96">
        <f>IF(D845=0,"",D845/C844)</f>
        <v>0.92561983471074383</v>
      </c>
      <c r="AD845" s="97">
        <v>113</v>
      </c>
      <c r="AE845" s="98">
        <f t="shared" si="406"/>
        <v>0.92622950819672134</v>
      </c>
      <c r="AF845" s="98">
        <f t="shared" si="407"/>
        <v>7.3770491803278659E-2</v>
      </c>
      <c r="AG845" s="14">
        <f>AD845/AD843</f>
        <v>0.76870748299319724</v>
      </c>
      <c r="AH845" s="2"/>
    </row>
    <row r="846" spans="1:36" ht="15.75" customHeight="1" x14ac:dyDescent="0.25">
      <c r="A846" s="84">
        <v>1801</v>
      </c>
      <c r="B846" s="87"/>
      <c r="C846" s="87"/>
      <c r="D846" s="87"/>
      <c r="E846" s="87">
        <v>112</v>
      </c>
      <c r="F846" s="87"/>
      <c r="G846" s="87"/>
      <c r="H846" s="87"/>
      <c r="I846" s="87"/>
      <c r="J846" s="87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129"/>
      <c r="Z846" s="94"/>
      <c r="AA846" s="1"/>
      <c r="AB846" s="95"/>
      <c r="AC846" s="96">
        <f>IF(E846=0,"",E846/D845)</f>
        <v>1</v>
      </c>
      <c r="AD846" s="97">
        <v>113</v>
      </c>
      <c r="AE846" s="98">
        <f t="shared" si="406"/>
        <v>1</v>
      </c>
      <c r="AF846" s="98">
        <f t="shared" si="407"/>
        <v>0</v>
      </c>
    </row>
    <row r="847" spans="1:36" ht="15.75" customHeight="1" x14ac:dyDescent="0.25">
      <c r="A847" s="84">
        <v>1802</v>
      </c>
      <c r="B847" s="87"/>
      <c r="C847" s="87"/>
      <c r="D847" s="87"/>
      <c r="E847" s="87"/>
      <c r="F847" s="87">
        <v>112</v>
      </c>
      <c r="G847" s="87"/>
      <c r="H847" s="87"/>
      <c r="I847" s="87"/>
      <c r="J847" s="87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129"/>
      <c r="Z847" s="94"/>
      <c r="AA847" s="1"/>
      <c r="AB847" s="95"/>
      <c r="AC847" s="96">
        <f>IF(F847=0,"",F847/E846)</f>
        <v>1</v>
      </c>
      <c r="AD847" s="97">
        <v>113</v>
      </c>
      <c r="AE847" s="98">
        <f t="shared" si="406"/>
        <v>1</v>
      </c>
      <c r="AF847" s="98">
        <f t="shared" si="407"/>
        <v>0</v>
      </c>
    </row>
    <row r="848" spans="1:36" ht="15.75" customHeight="1" x14ac:dyDescent="0.25">
      <c r="A848" s="84">
        <v>1901</v>
      </c>
      <c r="B848" s="87"/>
      <c r="C848" s="87"/>
      <c r="D848" s="87"/>
      <c r="E848" s="87"/>
      <c r="F848" s="87"/>
      <c r="G848" s="87">
        <v>105</v>
      </c>
      <c r="H848" s="87"/>
      <c r="I848" s="87"/>
      <c r="J848" s="87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129"/>
      <c r="Z848" s="94"/>
      <c r="AA848" s="1"/>
      <c r="AB848" s="95"/>
      <c r="AC848" s="96">
        <f>IF(G848=0,"",G848/F847)</f>
        <v>0.9375</v>
      </c>
      <c r="AD848" s="97">
        <v>105</v>
      </c>
      <c r="AE848" s="98">
        <f t="shared" si="406"/>
        <v>0.92920353982300885</v>
      </c>
      <c r="AF848" s="98">
        <f t="shared" si="407"/>
        <v>7.0796460176991149E-2</v>
      </c>
    </row>
    <row r="849" spans="1:32" ht="15.75" customHeight="1" x14ac:dyDescent="0.25">
      <c r="A849" s="84">
        <v>1902</v>
      </c>
      <c r="B849" s="87"/>
      <c r="C849" s="87"/>
      <c r="D849" s="87"/>
      <c r="E849" s="87"/>
      <c r="F849" s="87"/>
      <c r="G849" s="87"/>
      <c r="H849" s="87">
        <v>104</v>
      </c>
      <c r="I849" s="87"/>
      <c r="J849" s="87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129"/>
      <c r="Z849" s="94"/>
      <c r="AA849" s="1"/>
      <c r="AB849" s="95"/>
      <c r="AC849" s="96">
        <f>IF(H849=0,"",H849/G848)</f>
        <v>0.99047619047619051</v>
      </c>
      <c r="AD849" s="97">
        <v>104</v>
      </c>
      <c r="AE849" s="98">
        <f t="shared" si="406"/>
        <v>0.99047619047619051</v>
      </c>
      <c r="AF849" s="98">
        <f t="shared" si="407"/>
        <v>9.52380952380949E-3</v>
      </c>
    </row>
    <row r="850" spans="1:32" ht="15.75" customHeight="1" x14ac:dyDescent="0.25">
      <c r="A850" s="84">
        <v>2001</v>
      </c>
      <c r="B850" s="87"/>
      <c r="C850" s="87"/>
      <c r="D850" s="87"/>
      <c r="E850" s="87"/>
      <c r="F850" s="87"/>
      <c r="G850" s="87"/>
      <c r="H850" s="87"/>
      <c r="I850" s="207"/>
      <c r="J850" s="87"/>
      <c r="K850" s="88">
        <v>33</v>
      </c>
      <c r="L850" s="88"/>
      <c r="M850" s="88">
        <v>17</v>
      </c>
      <c r="N850" s="88"/>
      <c r="O850" s="88">
        <v>25</v>
      </c>
      <c r="P850" s="88"/>
      <c r="Q850" s="88">
        <v>25</v>
      </c>
      <c r="R850" s="88"/>
      <c r="S850" s="205">
        <f t="shared" ref="S850:T850" si="408">K850+M850+O850+Q850</f>
        <v>100</v>
      </c>
      <c r="T850" s="88">
        <f t="shared" si="408"/>
        <v>0</v>
      </c>
      <c r="U850" s="88"/>
      <c r="V850" s="88"/>
      <c r="W850" s="88"/>
      <c r="X850" s="88"/>
      <c r="Y850" s="129"/>
      <c r="Z850" s="94"/>
      <c r="AA850" s="1"/>
      <c r="AB850" s="95"/>
      <c r="AC850" s="96" t="str">
        <f>IF(I850=0,"",I850/H849)</f>
        <v/>
      </c>
      <c r="AD850" s="97">
        <v>100</v>
      </c>
      <c r="AE850" s="98">
        <f t="shared" si="406"/>
        <v>0.96153846153846156</v>
      </c>
      <c r="AF850" s="98">
        <f t="shared" si="407"/>
        <v>3.8461538461538436E-2</v>
      </c>
    </row>
    <row r="851" spans="1:32" ht="15.75" customHeight="1" x14ac:dyDescent="0.25">
      <c r="A851" s="84">
        <v>2002</v>
      </c>
      <c r="B851" s="87"/>
      <c r="C851" s="87"/>
      <c r="D851" s="87"/>
      <c r="E851" s="87"/>
      <c r="F851" s="87"/>
      <c r="G851" s="87"/>
      <c r="H851" s="87"/>
      <c r="I851" s="87"/>
      <c r="J851" s="207"/>
      <c r="K851" s="88"/>
      <c r="L851" s="88">
        <v>33</v>
      </c>
      <c r="M851" s="88"/>
      <c r="N851" s="88">
        <v>17</v>
      </c>
      <c r="O851" s="88"/>
      <c r="P851" s="88">
        <v>25</v>
      </c>
      <c r="Q851" s="88"/>
      <c r="R851" s="88">
        <v>25</v>
      </c>
      <c r="S851" s="88">
        <f t="shared" ref="S851:T851" si="409">K851+M851+O851+Q851</f>
        <v>0</v>
      </c>
      <c r="T851" s="205">
        <f t="shared" si="409"/>
        <v>100</v>
      </c>
      <c r="U851" s="88"/>
      <c r="V851" s="88"/>
      <c r="W851" s="88"/>
      <c r="X851" s="88"/>
      <c r="Y851" s="129">
        <v>98</v>
      </c>
      <c r="Z851" s="94"/>
      <c r="AA851" s="1"/>
      <c r="AB851" s="95"/>
      <c r="AC851" s="126" t="str">
        <f>IF(J851=0,"",J851/I850)</f>
        <v/>
      </c>
      <c r="AD851" s="97">
        <v>100</v>
      </c>
      <c r="AE851" s="100">
        <f t="shared" si="406"/>
        <v>1</v>
      </c>
      <c r="AF851" s="100">
        <f t="shared" si="407"/>
        <v>0</v>
      </c>
    </row>
    <row r="852" spans="1:32" ht="15.75" customHeight="1" x14ac:dyDescent="0.25">
      <c r="A852" s="84">
        <v>2101</v>
      </c>
      <c r="B852" s="87"/>
      <c r="C852" s="87"/>
      <c r="D852" s="87"/>
      <c r="E852" s="87"/>
      <c r="F852" s="87"/>
      <c r="G852" s="87"/>
      <c r="H852" s="87"/>
      <c r="I852" s="87"/>
      <c r="J852" s="208"/>
      <c r="K852" s="88"/>
      <c r="L852" s="88">
        <v>1</v>
      </c>
      <c r="M852" s="88"/>
      <c r="N852" s="88"/>
      <c r="O852" s="88"/>
      <c r="P852" s="88"/>
      <c r="Q852" s="88"/>
      <c r="R852" s="88"/>
      <c r="S852" s="88">
        <f t="shared" ref="S852:T852" si="410">K852+M852+O852+Q852</f>
        <v>0</v>
      </c>
      <c r="T852" s="205">
        <f t="shared" si="410"/>
        <v>1</v>
      </c>
      <c r="U852" s="88"/>
      <c r="V852" s="88"/>
      <c r="W852" s="88"/>
      <c r="X852" s="88"/>
      <c r="Y852" s="129"/>
      <c r="Z852" s="94"/>
      <c r="AA852" s="1"/>
      <c r="AB852" s="2"/>
      <c r="AC852" s="101"/>
      <c r="AD852" s="97">
        <v>1</v>
      </c>
      <c r="AE852" s="102"/>
      <c r="AF852" s="103"/>
    </row>
    <row r="853" spans="1:32" ht="15.75" customHeight="1" x14ac:dyDescent="0.25">
      <c r="A853" s="84">
        <v>2102</v>
      </c>
      <c r="B853" s="104"/>
      <c r="C853" s="104"/>
      <c r="D853" s="104"/>
      <c r="E853" s="104"/>
      <c r="F853" s="104"/>
      <c r="G853" s="104"/>
      <c r="H853" s="104"/>
      <c r="I853" s="104"/>
      <c r="J853" s="104"/>
      <c r="S853" s="88">
        <f t="shared" ref="S853:T853" si="411">K853+M853+O853+Q853</f>
        <v>0</v>
      </c>
      <c r="T853" s="88">
        <f t="shared" si="411"/>
        <v>0</v>
      </c>
      <c r="Y853" s="127"/>
      <c r="Z853" s="94"/>
      <c r="AA853" s="1"/>
      <c r="AB853" s="2"/>
      <c r="AC853" s="105"/>
      <c r="AD853" s="106"/>
      <c r="AE853" s="107"/>
      <c r="AF853" s="105"/>
    </row>
    <row r="854" spans="1:32" ht="15.75" customHeight="1" x14ac:dyDescent="0.25">
      <c r="A854" s="84">
        <v>2201</v>
      </c>
      <c r="B854" s="104"/>
      <c r="C854" s="104"/>
      <c r="D854" s="104"/>
      <c r="E854" s="104"/>
      <c r="F854" s="104"/>
      <c r="G854" s="104"/>
      <c r="H854" s="104"/>
      <c r="I854" s="104"/>
      <c r="J854" s="104"/>
      <c r="Y854" s="127"/>
      <c r="Z854" s="94"/>
      <c r="AA854" s="1"/>
      <c r="AB854" s="2"/>
      <c r="AC854" s="105"/>
      <c r="AD854" s="106"/>
      <c r="AE854" s="107"/>
      <c r="AF854" s="105"/>
    </row>
    <row r="855" spans="1:32" ht="15.75" customHeight="1" x14ac:dyDescent="0.25">
      <c r="A855" s="84">
        <v>2202</v>
      </c>
      <c r="B855" s="104"/>
      <c r="C855" s="104"/>
      <c r="D855" s="104"/>
      <c r="E855" s="104"/>
      <c r="F855" s="104"/>
      <c r="G855" s="104"/>
      <c r="H855" s="104"/>
      <c r="I855" s="104"/>
      <c r="J855" s="104"/>
      <c r="Y855" s="127"/>
      <c r="Z855" s="94"/>
      <c r="AA855" s="1"/>
      <c r="AB855" s="2"/>
      <c r="AC855" s="105"/>
      <c r="AD855" s="106"/>
      <c r="AE855" s="107"/>
      <c r="AF855" s="105"/>
    </row>
    <row r="856" spans="1:32" ht="15.75" customHeight="1" x14ac:dyDescent="0.25">
      <c r="A856" s="84">
        <v>2301</v>
      </c>
      <c r="B856" s="104"/>
      <c r="C856" s="104"/>
      <c r="D856" s="104"/>
      <c r="E856" s="104"/>
      <c r="F856" s="104"/>
      <c r="G856" s="104"/>
      <c r="H856" s="104"/>
      <c r="I856" s="104"/>
      <c r="J856" s="104"/>
      <c r="Y856" s="127"/>
      <c r="Z856" s="94"/>
      <c r="AA856" s="1"/>
      <c r="AB856" s="2"/>
      <c r="AC856" s="108"/>
      <c r="AD856" s="109"/>
      <c r="AE856" s="110"/>
      <c r="AF856" s="105"/>
    </row>
    <row r="857" spans="1:32" ht="15.75" customHeight="1" x14ac:dyDescent="0.25">
      <c r="A857" s="84">
        <v>2302</v>
      </c>
      <c r="B857" s="104"/>
      <c r="C857" s="104"/>
      <c r="D857" s="104"/>
      <c r="E857" s="104"/>
      <c r="F857" s="104"/>
      <c r="G857" s="104"/>
      <c r="H857" s="104"/>
      <c r="I857" s="104"/>
      <c r="J857" s="104"/>
      <c r="Y857" s="127"/>
      <c r="Z857" s="94"/>
      <c r="AA857" s="1"/>
      <c r="AB857" s="2"/>
      <c r="AC857" s="111" t="s">
        <v>91</v>
      </c>
      <c r="AD857" s="112">
        <v>91</v>
      </c>
      <c r="AE857" s="113">
        <f>IF(SUM(Y847:Y853)=0,"",SUM(Y847:Y853))</f>
        <v>98</v>
      </c>
      <c r="AF857" s="114" t="s">
        <v>19</v>
      </c>
    </row>
    <row r="858" spans="1:32" ht="15.75" customHeight="1" x14ac:dyDescent="0.25">
      <c r="A858" s="84">
        <v>2401</v>
      </c>
      <c r="B858" s="104"/>
      <c r="C858" s="104"/>
      <c r="D858" s="104"/>
      <c r="E858" s="104"/>
      <c r="F858" s="104"/>
      <c r="G858" s="104"/>
      <c r="H858" s="104"/>
      <c r="I858" s="104"/>
      <c r="J858" s="104"/>
      <c r="Y858" s="127"/>
      <c r="Z858" s="94"/>
      <c r="AA858" s="1"/>
      <c r="AB858" s="2"/>
      <c r="AC858" s="115" t="s">
        <v>92</v>
      </c>
      <c r="AD858" s="116">
        <f>IF(AD857/B843=0,"",AD857/B843)</f>
        <v>0.61904761904761907</v>
      </c>
      <c r="AE858" s="117">
        <f>IF(AD857/AE857=0,"",AD857/AE857)</f>
        <v>0.9285714285714286</v>
      </c>
      <c r="AF858" s="118" t="s">
        <v>93</v>
      </c>
    </row>
    <row r="859" spans="1:32" ht="15.75" customHeight="1" x14ac:dyDescent="0.25">
      <c r="A859" s="84">
        <v>2402</v>
      </c>
      <c r="B859" s="104"/>
      <c r="C859" s="104"/>
      <c r="D859" s="104"/>
      <c r="E859" s="104"/>
      <c r="F859" s="104"/>
      <c r="G859" s="104"/>
      <c r="H859" s="104"/>
      <c r="I859" s="104"/>
      <c r="J859" s="104"/>
      <c r="Y859" s="127"/>
      <c r="Z859" s="119"/>
      <c r="AA859" s="120"/>
      <c r="AB859" s="121"/>
      <c r="AC859" s="120"/>
      <c r="AD859" s="121"/>
      <c r="AE859" s="121"/>
      <c r="AF859" s="122"/>
    </row>
    <row r="860" spans="1:32" ht="18" x14ac:dyDescent="0.25">
      <c r="A860" s="46"/>
      <c r="B860" s="340" t="s">
        <v>111</v>
      </c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123">
        <f>SUM(Y843:Y856)</f>
        <v>98</v>
      </c>
      <c r="Z860" s="124">
        <f>IF(Y851=0,"",Y851/B843)</f>
        <v>0.66666666666666663</v>
      </c>
      <c r="AA860" s="124">
        <f>IF(Y860=0,"",Y860/B843)</f>
        <v>0.66666666666666663</v>
      </c>
      <c r="AB860" s="124">
        <f>IF(Y851=0,"",AA860-Z860)</f>
        <v>0</v>
      </c>
      <c r="AC860" s="1"/>
      <c r="AD860" s="2"/>
      <c r="AE860" s="36"/>
      <c r="AF860" s="1"/>
    </row>
    <row r="861" spans="1:32" ht="12.75" x14ac:dyDescent="0.2"/>
    <row r="862" spans="1:32" ht="12.75" x14ac:dyDescent="0.2"/>
    <row r="863" spans="1:32" ht="26.25" x14ac:dyDescent="0.4">
      <c r="A863" s="229"/>
      <c r="B863" s="341" t="s">
        <v>101</v>
      </c>
      <c r="C863" s="341"/>
      <c r="D863" s="341"/>
      <c r="E863" s="341"/>
      <c r="F863" s="341"/>
      <c r="G863" s="341"/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273">
        <v>1701</v>
      </c>
      <c r="Z863" s="273"/>
      <c r="AA863" s="1"/>
      <c r="AB863" s="2"/>
      <c r="AC863" s="1"/>
      <c r="AD863" s="2"/>
      <c r="AE863" s="2"/>
      <c r="AF863" s="2"/>
    </row>
    <row r="864" spans="1:32" ht="20.25" x14ac:dyDescent="0.2">
      <c r="A864" s="342" t="s">
        <v>18</v>
      </c>
      <c r="B864" s="344" t="s">
        <v>102</v>
      </c>
      <c r="C864" s="345"/>
      <c r="D864" s="345"/>
      <c r="E864" s="345"/>
      <c r="F864" s="345"/>
      <c r="G864" s="345"/>
      <c r="H864" s="345"/>
      <c r="I864" s="345"/>
      <c r="J864" s="346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8" t="s">
        <v>19</v>
      </c>
      <c r="Z864" s="339" t="s">
        <v>11</v>
      </c>
      <c r="AA864" s="339" t="s">
        <v>12</v>
      </c>
      <c r="AB864" s="350" t="s">
        <v>13</v>
      </c>
      <c r="AC864" s="339" t="s">
        <v>14</v>
      </c>
      <c r="AD864" s="337" t="s">
        <v>15</v>
      </c>
      <c r="AE864" s="337" t="s">
        <v>16</v>
      </c>
      <c r="AF864" s="339" t="s">
        <v>103</v>
      </c>
    </row>
    <row r="865" spans="1:34" ht="15.75" x14ac:dyDescent="0.25">
      <c r="A865" s="343"/>
      <c r="B865" s="84" t="s">
        <v>104</v>
      </c>
      <c r="C865" s="84" t="s">
        <v>105</v>
      </c>
      <c r="D865" s="84" t="s">
        <v>106</v>
      </c>
      <c r="E865" s="84" t="s">
        <v>107</v>
      </c>
      <c r="F865" s="84" t="s">
        <v>108</v>
      </c>
      <c r="G865" s="84" t="s">
        <v>109</v>
      </c>
      <c r="H865" s="84" t="s">
        <v>110</v>
      </c>
      <c r="I865" s="84" t="s">
        <v>73</v>
      </c>
      <c r="J865" s="84" t="s">
        <v>74</v>
      </c>
      <c r="K865" s="85" t="s">
        <v>73</v>
      </c>
      <c r="L865" s="85" t="s">
        <v>74</v>
      </c>
      <c r="M865" s="85" t="s">
        <v>73</v>
      </c>
      <c r="N865" s="85" t="s">
        <v>74</v>
      </c>
      <c r="O865" s="85" t="s">
        <v>73</v>
      </c>
      <c r="P865" s="85" t="s">
        <v>74</v>
      </c>
      <c r="Q865" s="85" t="s">
        <v>73</v>
      </c>
      <c r="R865" s="85" t="s">
        <v>74</v>
      </c>
      <c r="S865" s="85" t="s">
        <v>73</v>
      </c>
      <c r="T865" s="85" t="s">
        <v>74</v>
      </c>
      <c r="U865" s="196"/>
      <c r="V865" s="196"/>
      <c r="W865" s="196"/>
      <c r="X865" s="196"/>
      <c r="Y865" s="371"/>
      <c r="Z865" s="370"/>
      <c r="AA865" s="370"/>
      <c r="AB865" s="372"/>
      <c r="AC865" s="370"/>
      <c r="AD865" s="338"/>
      <c r="AE865" s="338"/>
      <c r="AF865" s="338"/>
    </row>
    <row r="866" spans="1:34" ht="15.75" x14ac:dyDescent="0.25">
      <c r="A866" s="84">
        <v>1701</v>
      </c>
      <c r="B866" s="87">
        <v>117</v>
      </c>
      <c r="C866" s="87"/>
      <c r="D866" s="87"/>
      <c r="E866" s="87"/>
      <c r="F866" s="87"/>
      <c r="G866" s="87"/>
      <c r="H866" s="87"/>
      <c r="I866" s="87"/>
      <c r="J866" s="87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6"/>
      <c r="W866" s="256"/>
      <c r="X866" s="256"/>
      <c r="Y866" s="129"/>
      <c r="Z866" s="262"/>
      <c r="AA866" s="263"/>
      <c r="AB866" s="264"/>
      <c r="AC866" s="91"/>
      <c r="AD866" s="92">
        <f>B866</f>
        <v>117</v>
      </c>
      <c r="AE866" s="93"/>
      <c r="AF866" s="91"/>
    </row>
    <row r="867" spans="1:34" ht="15.75" customHeight="1" x14ac:dyDescent="0.25">
      <c r="A867" s="84">
        <v>1702</v>
      </c>
      <c r="B867" s="87"/>
      <c r="C867" s="87">
        <v>89</v>
      </c>
      <c r="D867" s="87"/>
      <c r="E867" s="87"/>
      <c r="F867" s="87"/>
      <c r="G867" s="87"/>
      <c r="H867" s="87"/>
      <c r="I867" s="87"/>
      <c r="J867" s="87"/>
      <c r="K867" s="256"/>
      <c r="L867" s="256"/>
      <c r="M867" s="256"/>
      <c r="N867" s="256"/>
      <c r="O867" s="256"/>
      <c r="P867" s="256"/>
      <c r="Q867" s="256"/>
      <c r="R867" s="256"/>
      <c r="S867" s="256"/>
      <c r="T867" s="256"/>
      <c r="U867" s="256"/>
      <c r="V867" s="256"/>
      <c r="W867" s="256"/>
      <c r="X867" s="256"/>
      <c r="Y867" s="129"/>
      <c r="Z867" s="265"/>
      <c r="AA867" s="101"/>
      <c r="AB867" s="266"/>
      <c r="AC867" s="96">
        <f>IF(C867=0,"",C867/B866)</f>
        <v>0.76068376068376065</v>
      </c>
      <c r="AD867" s="97">
        <v>93</v>
      </c>
      <c r="AE867" s="98">
        <f t="shared" ref="AE867:AE874" si="412">IF(AD867=0,"",AD867/AD866)</f>
        <v>0.79487179487179482</v>
      </c>
      <c r="AF867" s="98">
        <f t="shared" ref="AF867:AF874" si="413">IF(AD867=0,"",100%-AE867)</f>
        <v>0.20512820512820518</v>
      </c>
    </row>
    <row r="868" spans="1:34" ht="15.75" customHeight="1" x14ac:dyDescent="0.25">
      <c r="A868" s="84">
        <v>1801</v>
      </c>
      <c r="B868" s="87"/>
      <c r="C868" s="87"/>
      <c r="D868" s="87">
        <v>85</v>
      </c>
      <c r="E868" s="87"/>
      <c r="F868" s="87"/>
      <c r="G868" s="87"/>
      <c r="H868" s="87"/>
      <c r="I868" s="87"/>
      <c r="J868" s="87"/>
      <c r="K868" s="256"/>
      <c r="L868" s="256"/>
      <c r="M868" s="256"/>
      <c r="N868" s="256"/>
      <c r="O868" s="256"/>
      <c r="P868" s="256"/>
      <c r="Q868" s="256"/>
      <c r="R868" s="256"/>
      <c r="S868" s="256"/>
      <c r="T868" s="256"/>
      <c r="U868" s="256"/>
      <c r="V868" s="256"/>
      <c r="W868" s="256"/>
      <c r="X868" s="256"/>
      <c r="Y868" s="129"/>
      <c r="Z868" s="265"/>
      <c r="AA868" s="101"/>
      <c r="AB868" s="266"/>
      <c r="AC868" s="96">
        <f>IF(D868=0,"",D868/C867)</f>
        <v>0.9550561797752809</v>
      </c>
      <c r="AD868" s="97">
        <v>93</v>
      </c>
      <c r="AE868" s="98">
        <f t="shared" si="412"/>
        <v>1</v>
      </c>
      <c r="AF868" s="98">
        <f t="shared" si="413"/>
        <v>0</v>
      </c>
      <c r="AG868" s="14">
        <f>AD868/AD866</f>
        <v>0.79487179487179482</v>
      </c>
      <c r="AH868" s="2"/>
    </row>
    <row r="869" spans="1:34" ht="15.75" customHeight="1" x14ac:dyDescent="0.25">
      <c r="A869" s="84">
        <v>1802</v>
      </c>
      <c r="B869" s="87"/>
      <c r="C869" s="87"/>
      <c r="D869" s="87"/>
      <c r="E869" s="87">
        <v>81</v>
      </c>
      <c r="F869" s="87"/>
      <c r="G869" s="87"/>
      <c r="H869" s="87"/>
      <c r="I869" s="87"/>
      <c r="J869" s="87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6"/>
      <c r="W869" s="256"/>
      <c r="X869" s="256"/>
      <c r="Y869" s="129"/>
      <c r="Z869" s="265"/>
      <c r="AA869" s="101"/>
      <c r="AB869" s="266"/>
      <c r="AC869" s="96">
        <f>IF(E869=0,"",E869/D868)</f>
        <v>0.95294117647058818</v>
      </c>
      <c r="AD869" s="97">
        <v>93</v>
      </c>
      <c r="AE869" s="98">
        <f t="shared" si="412"/>
        <v>1</v>
      </c>
      <c r="AF869" s="98">
        <f t="shared" si="413"/>
        <v>0</v>
      </c>
    </row>
    <row r="870" spans="1:34" ht="15.75" customHeight="1" x14ac:dyDescent="0.25">
      <c r="A870" s="84">
        <v>1901</v>
      </c>
      <c r="B870" s="87"/>
      <c r="C870" s="87"/>
      <c r="D870" s="87"/>
      <c r="E870" s="87"/>
      <c r="F870" s="87">
        <v>68</v>
      </c>
      <c r="G870" s="87"/>
      <c r="H870" s="87"/>
      <c r="I870" s="87"/>
      <c r="J870" s="87"/>
      <c r="K870" s="256"/>
      <c r="L870" s="256"/>
      <c r="M870" s="256"/>
      <c r="N870" s="256"/>
      <c r="O870" s="256"/>
      <c r="P870" s="256"/>
      <c r="Q870" s="256"/>
      <c r="R870" s="256"/>
      <c r="S870" s="256"/>
      <c r="T870" s="256"/>
      <c r="U870" s="256"/>
      <c r="V870" s="256"/>
      <c r="W870" s="256"/>
      <c r="X870" s="256"/>
      <c r="Y870" s="129"/>
      <c r="Z870" s="265"/>
      <c r="AA870" s="101"/>
      <c r="AB870" s="266"/>
      <c r="AC870" s="96">
        <f>IF(F870=0,"",F870/E869)</f>
        <v>0.83950617283950613</v>
      </c>
      <c r="AD870" s="97">
        <v>81</v>
      </c>
      <c r="AE870" s="98">
        <f t="shared" si="412"/>
        <v>0.87096774193548387</v>
      </c>
      <c r="AF870" s="98">
        <f t="shared" si="413"/>
        <v>0.12903225806451613</v>
      </c>
    </row>
    <row r="871" spans="1:34" ht="15.75" customHeight="1" x14ac:dyDescent="0.25">
      <c r="A871" s="84">
        <v>1902</v>
      </c>
      <c r="B871" s="87"/>
      <c r="C871" s="87"/>
      <c r="D871" s="87"/>
      <c r="E871" s="87"/>
      <c r="F871" s="87"/>
      <c r="G871" s="87">
        <v>67</v>
      </c>
      <c r="H871" s="87"/>
      <c r="I871" s="87"/>
      <c r="J871" s="87"/>
      <c r="K871" s="256"/>
      <c r="L871" s="256"/>
      <c r="M871" s="256"/>
      <c r="N871" s="256"/>
      <c r="O871" s="256"/>
      <c r="P871" s="256"/>
      <c r="Q871" s="256"/>
      <c r="R871" s="256"/>
      <c r="S871" s="256"/>
      <c r="T871" s="256"/>
      <c r="U871" s="256"/>
      <c r="V871" s="256"/>
      <c r="W871" s="256"/>
      <c r="X871" s="256"/>
      <c r="Y871" s="129"/>
      <c r="Z871" s="265"/>
      <c r="AA871" s="101"/>
      <c r="AB871" s="266"/>
      <c r="AC871" s="96">
        <f>IF(G871=0,"",G871/F870)</f>
        <v>0.98529411764705888</v>
      </c>
      <c r="AD871" s="97">
        <v>78</v>
      </c>
      <c r="AE871" s="98">
        <f t="shared" si="412"/>
        <v>0.96296296296296291</v>
      </c>
      <c r="AF871" s="98">
        <f t="shared" si="413"/>
        <v>3.703703703703709E-2</v>
      </c>
    </row>
    <row r="872" spans="1:34" ht="15.75" customHeight="1" x14ac:dyDescent="0.25">
      <c r="A872" s="84">
        <v>2001</v>
      </c>
      <c r="B872" s="87"/>
      <c r="C872" s="87"/>
      <c r="D872" s="87"/>
      <c r="E872" s="87"/>
      <c r="F872" s="87"/>
      <c r="G872" s="87"/>
      <c r="H872" s="87">
        <v>64</v>
      </c>
      <c r="I872" s="87"/>
      <c r="J872" s="87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6"/>
      <c r="W872" s="256"/>
      <c r="X872" s="256"/>
      <c r="Y872" s="129"/>
      <c r="Z872" s="265"/>
      <c r="AA872" s="101"/>
      <c r="AB872" s="266"/>
      <c r="AC872" s="96">
        <f>IF(H872=0,"",H872/G871)</f>
        <v>0.95522388059701491</v>
      </c>
      <c r="AD872" s="97">
        <v>78</v>
      </c>
      <c r="AE872" s="98">
        <f t="shared" si="412"/>
        <v>1</v>
      </c>
      <c r="AF872" s="98">
        <f t="shared" si="413"/>
        <v>0</v>
      </c>
    </row>
    <row r="873" spans="1:34" ht="15.75" customHeight="1" x14ac:dyDescent="0.25">
      <c r="A873" s="84">
        <v>2002</v>
      </c>
      <c r="B873" s="87"/>
      <c r="C873" s="87"/>
      <c r="D873" s="87"/>
      <c r="E873" s="87"/>
      <c r="F873" s="87"/>
      <c r="G873" s="87"/>
      <c r="H873" s="87"/>
      <c r="I873" s="87">
        <v>64</v>
      </c>
      <c r="J873" s="87"/>
      <c r="K873" s="256"/>
      <c r="L873" s="256"/>
      <c r="M873" s="256"/>
      <c r="N873" s="256"/>
      <c r="O873" s="256"/>
      <c r="P873" s="256"/>
      <c r="Q873" s="256"/>
      <c r="R873" s="256"/>
      <c r="S873" s="256">
        <f t="shared" ref="S873" si="414">K873+M873+O873+Q873</f>
        <v>0</v>
      </c>
      <c r="T873" s="256">
        <f>L873+N873+P873+R873</f>
        <v>0</v>
      </c>
      <c r="U873" s="256"/>
      <c r="V873" s="256"/>
      <c r="W873" s="256"/>
      <c r="X873" s="256"/>
      <c r="Y873" s="129"/>
      <c r="Z873" s="265"/>
      <c r="AA873" s="101"/>
      <c r="AB873" s="266"/>
      <c r="AC873" s="96">
        <f>IF(I873=0,"",I873/H872)</f>
        <v>1</v>
      </c>
      <c r="AD873" s="97">
        <v>78</v>
      </c>
      <c r="AE873" s="98">
        <f t="shared" si="412"/>
        <v>1</v>
      </c>
      <c r="AF873" s="98">
        <f t="shared" si="413"/>
        <v>0</v>
      </c>
    </row>
    <row r="874" spans="1:34" ht="15.75" customHeight="1" x14ac:dyDescent="0.25">
      <c r="A874" s="84">
        <v>2101</v>
      </c>
      <c r="B874" s="87"/>
      <c r="C874" s="87"/>
      <c r="D874" s="87"/>
      <c r="E874" s="87"/>
      <c r="F874" s="87"/>
      <c r="G874" s="87"/>
      <c r="H874" s="87"/>
      <c r="I874" s="87"/>
      <c r="J874" s="87">
        <v>64</v>
      </c>
      <c r="K874" s="256"/>
      <c r="L874" s="256"/>
      <c r="M874" s="256"/>
      <c r="N874" s="256"/>
      <c r="O874" s="256"/>
      <c r="P874" s="256"/>
      <c r="Q874" s="256"/>
      <c r="R874" s="256"/>
      <c r="S874" s="256">
        <f t="shared" ref="S874" si="415">K874+M874+O874+Q874</f>
        <v>0</v>
      </c>
      <c r="T874" s="256">
        <f>L874+N874+P874+R874</f>
        <v>0</v>
      </c>
      <c r="U874" s="256"/>
      <c r="V874" s="256"/>
      <c r="W874" s="256"/>
      <c r="X874" s="256"/>
      <c r="Y874" s="129">
        <v>60</v>
      </c>
      <c r="Z874" s="265"/>
      <c r="AA874" s="101"/>
      <c r="AB874" s="266"/>
      <c r="AC874" s="126">
        <f>IF(J874=0,"",J874/I873)</f>
        <v>1</v>
      </c>
      <c r="AD874" s="97">
        <v>78</v>
      </c>
      <c r="AE874" s="100">
        <f t="shared" si="412"/>
        <v>1</v>
      </c>
      <c r="AF874" s="100">
        <f t="shared" si="413"/>
        <v>0</v>
      </c>
    </row>
    <row r="875" spans="1:34" ht="15.75" customHeight="1" x14ac:dyDescent="0.25">
      <c r="A875" s="84">
        <v>2102</v>
      </c>
      <c r="B875" s="87"/>
      <c r="C875" s="87"/>
      <c r="D875" s="87"/>
      <c r="E875" s="87"/>
      <c r="F875" s="87"/>
      <c r="G875" s="87"/>
      <c r="H875" s="87"/>
      <c r="I875" s="87"/>
      <c r="J875" s="87">
        <v>11</v>
      </c>
      <c r="K875" s="256"/>
      <c r="L875" s="256"/>
      <c r="M875" s="256"/>
      <c r="N875" s="256"/>
      <c r="O875" s="256"/>
      <c r="P875" s="256"/>
      <c r="Q875" s="256"/>
      <c r="R875" s="256"/>
      <c r="S875" s="256"/>
      <c r="T875" s="256"/>
      <c r="U875" s="256"/>
      <c r="V875" s="256"/>
      <c r="W875" s="256"/>
      <c r="X875" s="256"/>
      <c r="Y875" s="129">
        <v>8</v>
      </c>
      <c r="Z875" s="265"/>
      <c r="AA875" s="101"/>
      <c r="AB875" s="256"/>
      <c r="AC875" s="101"/>
      <c r="AD875" s="97">
        <v>16</v>
      </c>
      <c r="AE875" s="102"/>
      <c r="AF875" s="103"/>
    </row>
    <row r="876" spans="1:34" ht="15.75" customHeight="1" x14ac:dyDescent="0.25">
      <c r="A876" s="84">
        <v>2201</v>
      </c>
      <c r="B876" s="87"/>
      <c r="C876" s="87"/>
      <c r="D876" s="87"/>
      <c r="E876" s="87"/>
      <c r="F876" s="87"/>
      <c r="G876" s="87"/>
      <c r="H876" s="87"/>
      <c r="I876" s="87"/>
      <c r="J876" s="87">
        <v>4</v>
      </c>
      <c r="K876" s="257"/>
      <c r="L876" s="257"/>
      <c r="M876" s="257"/>
      <c r="N876" s="257"/>
      <c r="O876" s="257"/>
      <c r="P876" s="257"/>
      <c r="Q876" s="257"/>
      <c r="R876" s="257"/>
      <c r="S876" s="257"/>
      <c r="T876" s="257"/>
      <c r="U876" s="257"/>
      <c r="V876" s="257"/>
      <c r="W876" s="257"/>
      <c r="X876" s="257"/>
      <c r="Y876" s="129">
        <v>3</v>
      </c>
      <c r="Z876" s="265"/>
      <c r="AA876" s="101"/>
      <c r="AB876" s="256"/>
      <c r="AC876" s="105"/>
      <c r="AD876" s="106">
        <v>6</v>
      </c>
      <c r="AE876" s="107"/>
      <c r="AF876" s="105"/>
    </row>
    <row r="877" spans="1:34" ht="15.75" customHeight="1" x14ac:dyDescent="0.25">
      <c r="A877" s="84">
        <v>2202</v>
      </c>
      <c r="B877" s="87"/>
      <c r="C877" s="87"/>
      <c r="D877" s="87"/>
      <c r="E877" s="87"/>
      <c r="F877" s="87"/>
      <c r="G877" s="87"/>
      <c r="H877" s="87"/>
      <c r="I877" s="87"/>
      <c r="J877" s="87">
        <v>2</v>
      </c>
      <c r="K877" s="257"/>
      <c r="L877" s="257"/>
      <c r="M877" s="257"/>
      <c r="N877" s="257"/>
      <c r="O877" s="257"/>
      <c r="P877" s="257"/>
      <c r="Q877" s="257"/>
      <c r="R877" s="257"/>
      <c r="S877" s="257"/>
      <c r="T877" s="257"/>
      <c r="U877" s="257"/>
      <c r="V877" s="257"/>
      <c r="W877" s="257"/>
      <c r="X877" s="257"/>
      <c r="Y877" s="129">
        <v>2</v>
      </c>
      <c r="Z877" s="265"/>
      <c r="AA877" s="101"/>
      <c r="AB877" s="256"/>
      <c r="AC877" s="105"/>
      <c r="AD877" s="252">
        <v>3</v>
      </c>
      <c r="AE877" s="107"/>
      <c r="AF877" s="105"/>
    </row>
    <row r="878" spans="1:34" ht="15.75" customHeight="1" x14ac:dyDescent="0.25">
      <c r="A878" s="84">
        <v>2301</v>
      </c>
      <c r="B878" s="87"/>
      <c r="C878" s="87"/>
      <c r="D878" s="87"/>
      <c r="E878" s="87"/>
      <c r="F878" s="87"/>
      <c r="G878" s="87"/>
      <c r="H878" s="87"/>
      <c r="I878" s="87"/>
      <c r="J878" s="87">
        <v>1</v>
      </c>
      <c r="K878" s="257"/>
      <c r="L878" s="257"/>
      <c r="M878" s="257"/>
      <c r="N878" s="257"/>
      <c r="O878" s="257"/>
      <c r="P878" s="257"/>
      <c r="Q878" s="257"/>
      <c r="R878" s="257"/>
      <c r="S878" s="257"/>
      <c r="T878" s="257"/>
      <c r="U878" s="257"/>
      <c r="V878" s="257"/>
      <c r="W878" s="257"/>
      <c r="X878" s="257"/>
      <c r="Y878" s="129"/>
      <c r="Z878" s="265"/>
      <c r="AA878" s="101"/>
      <c r="AB878" s="256"/>
      <c r="AC878" s="270"/>
      <c r="AD878" s="254">
        <v>1</v>
      </c>
      <c r="AE878" s="271"/>
      <c r="AF878" s="105"/>
    </row>
    <row r="879" spans="1:34" ht="15.75" customHeight="1" x14ac:dyDescent="0.25">
      <c r="A879" s="84">
        <v>2302</v>
      </c>
      <c r="B879" s="87"/>
      <c r="C879" s="87"/>
      <c r="D879" s="87"/>
      <c r="E879" s="87"/>
      <c r="F879" s="87"/>
      <c r="G879" s="87"/>
      <c r="H879" s="87"/>
      <c r="I879" s="87"/>
      <c r="J879" s="87">
        <v>1</v>
      </c>
      <c r="K879" s="257"/>
      <c r="L879" s="257"/>
      <c r="M879" s="257"/>
      <c r="N879" s="257"/>
      <c r="O879" s="257"/>
      <c r="P879" s="257"/>
      <c r="Q879" s="257"/>
      <c r="R879" s="257"/>
      <c r="S879" s="257"/>
      <c r="T879" s="257"/>
      <c r="U879" s="257"/>
      <c r="V879" s="257"/>
      <c r="W879" s="257"/>
      <c r="X879" s="257"/>
      <c r="Y879" s="129"/>
      <c r="Z879" s="265"/>
      <c r="AA879" s="101"/>
      <c r="AB879" s="256"/>
      <c r="AC879" s="270"/>
      <c r="AD879" s="254">
        <v>1</v>
      </c>
      <c r="AE879" s="271"/>
      <c r="AF879" s="105"/>
    </row>
    <row r="880" spans="1:34" ht="15.75" customHeight="1" x14ac:dyDescent="0.25">
      <c r="A880" s="84">
        <v>2401</v>
      </c>
      <c r="B880" s="87"/>
      <c r="C880" s="87"/>
      <c r="D880" s="87"/>
      <c r="E880" s="87"/>
      <c r="F880" s="87"/>
      <c r="G880" s="87"/>
      <c r="H880" s="87"/>
      <c r="I880" s="87"/>
      <c r="J880" s="87">
        <v>1</v>
      </c>
      <c r="K880" s="257"/>
      <c r="L880" s="257"/>
      <c r="M880" s="257"/>
      <c r="N880" s="257"/>
      <c r="O880" s="257"/>
      <c r="P880" s="257"/>
      <c r="Q880" s="257"/>
      <c r="R880" s="257"/>
      <c r="S880" s="257"/>
      <c r="T880" s="257"/>
      <c r="U880" s="257"/>
      <c r="V880" s="257"/>
      <c r="W880" s="257"/>
      <c r="X880" s="257"/>
      <c r="Y880" s="129"/>
      <c r="Z880" s="265"/>
      <c r="AA880" s="101"/>
      <c r="AB880" s="256"/>
      <c r="AC880" s="111" t="s">
        <v>91</v>
      </c>
      <c r="AD880" s="253">
        <v>68</v>
      </c>
      <c r="AE880" s="113">
        <f>IF(SUM(Y870:Y880)=0,"",SUM(Y870:Y880))</f>
        <v>73</v>
      </c>
      <c r="AF880" s="114" t="s">
        <v>19</v>
      </c>
    </row>
    <row r="881" spans="1:36" ht="15.75" customHeight="1" x14ac:dyDescent="0.25">
      <c r="A881" s="84">
        <v>2402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257"/>
      <c r="L881" s="257"/>
      <c r="M881" s="257"/>
      <c r="N881" s="257"/>
      <c r="O881" s="257"/>
      <c r="P881" s="257"/>
      <c r="Q881" s="257"/>
      <c r="R881" s="257"/>
      <c r="S881" s="257"/>
      <c r="T881" s="257"/>
      <c r="U881" s="257"/>
      <c r="V881" s="257"/>
      <c r="W881" s="257"/>
      <c r="X881" s="257"/>
      <c r="Y881" s="129"/>
      <c r="Z881" s="265"/>
      <c r="AA881" s="101"/>
      <c r="AB881" s="256"/>
      <c r="AC881" s="115" t="s">
        <v>92</v>
      </c>
      <c r="AD881" s="116">
        <f>IF(AD880/B866=0,"",AD880/B866)</f>
        <v>0.58119658119658124</v>
      </c>
      <c r="AE881" s="117">
        <f>IF(AD880/AE880=0,"",AD880/AE880)</f>
        <v>0.93150684931506844</v>
      </c>
      <c r="AF881" s="118" t="s">
        <v>93</v>
      </c>
    </row>
    <row r="882" spans="1:36" ht="15.75" customHeight="1" x14ac:dyDescent="0.25">
      <c r="A882" s="84">
        <v>2501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257"/>
      <c r="L882" s="257"/>
      <c r="M882" s="257"/>
      <c r="N882" s="257"/>
      <c r="O882" s="257"/>
      <c r="P882" s="257"/>
      <c r="Q882" s="257"/>
      <c r="R882" s="257"/>
      <c r="S882" s="257"/>
      <c r="T882" s="257"/>
      <c r="U882" s="257"/>
      <c r="V882" s="257"/>
      <c r="W882" s="257"/>
      <c r="X882" s="257"/>
      <c r="Y882" s="129"/>
      <c r="Z882" s="267"/>
      <c r="AA882" s="268"/>
      <c r="AB882" s="269"/>
      <c r="AC882" s="120"/>
      <c r="AD882" s="121"/>
      <c r="AE882" s="121"/>
      <c r="AF882" s="122"/>
    </row>
    <row r="883" spans="1:36" ht="18" customHeight="1" x14ac:dyDescent="0.25">
      <c r="A883" s="46"/>
      <c r="B883" s="340" t="s">
        <v>111</v>
      </c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123">
        <f>SUM(Y866:Y879)</f>
        <v>73</v>
      </c>
      <c r="Z883" s="124">
        <f>IF(Y874=0,"",Y874/B866)</f>
        <v>0.51282051282051277</v>
      </c>
      <c r="AA883" s="124">
        <f>IF(Y883=0,"",Y883/B866)</f>
        <v>0.62393162393162394</v>
      </c>
      <c r="AB883" s="124">
        <f>IF(Y874=0,"",AA883-Z883)</f>
        <v>0.11111111111111116</v>
      </c>
      <c r="AC883" s="1"/>
      <c r="AD883" s="2"/>
      <c r="AE883" s="36"/>
      <c r="AF883" s="1"/>
    </row>
    <row r="884" spans="1:36" ht="12.75" x14ac:dyDescent="0.2">
      <c r="Z884" s="1"/>
      <c r="AA884" s="1"/>
      <c r="AC884" s="1"/>
      <c r="AG884" s="2"/>
      <c r="AH884" s="2"/>
      <c r="AI884" s="2"/>
      <c r="AJ884" s="2"/>
    </row>
    <row r="885" spans="1:36" ht="12.75" x14ac:dyDescent="0.2">
      <c r="Z885" s="1"/>
      <c r="AA885" s="1"/>
      <c r="AC885" s="1"/>
      <c r="AG885" s="2"/>
      <c r="AH885" s="2"/>
      <c r="AI885" s="2"/>
      <c r="AJ885" s="2"/>
    </row>
    <row r="886" spans="1:36" ht="26.25" x14ac:dyDescent="0.4">
      <c r="B886" s="341" t="s">
        <v>101</v>
      </c>
      <c r="C886" s="341"/>
      <c r="D886" s="341"/>
      <c r="E886" s="341"/>
      <c r="F886" s="341"/>
      <c r="G886" s="341"/>
      <c r="H886" s="341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223" t="s">
        <v>116</v>
      </c>
      <c r="Z886" s="1"/>
      <c r="AA886" s="1"/>
      <c r="AB886" s="2"/>
      <c r="AC886" s="1"/>
      <c r="AD886" s="2"/>
      <c r="AE886" s="2"/>
      <c r="AF886" s="2"/>
      <c r="AH886" s="2"/>
      <c r="AI886" s="2"/>
      <c r="AJ886" s="2"/>
    </row>
    <row r="887" spans="1:36" ht="20.25" x14ac:dyDescent="0.2">
      <c r="A887" s="342" t="s">
        <v>18</v>
      </c>
      <c r="B887" s="344" t="s">
        <v>102</v>
      </c>
      <c r="C887" s="345"/>
      <c r="D887" s="345"/>
      <c r="E887" s="345"/>
      <c r="F887" s="345"/>
      <c r="G887" s="345"/>
      <c r="H887" s="345"/>
      <c r="I887" s="345"/>
      <c r="J887" s="346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8" t="s">
        <v>19</v>
      </c>
      <c r="Z887" s="339" t="s">
        <v>11</v>
      </c>
      <c r="AA887" s="339" t="s">
        <v>12</v>
      </c>
      <c r="AB887" s="350" t="s">
        <v>13</v>
      </c>
      <c r="AC887" s="339" t="s">
        <v>14</v>
      </c>
      <c r="AD887" s="337" t="s">
        <v>15</v>
      </c>
      <c r="AE887" s="337" t="s">
        <v>16</v>
      </c>
      <c r="AF887" s="339" t="s">
        <v>103</v>
      </c>
      <c r="AH887" s="2"/>
      <c r="AI887" s="2"/>
      <c r="AJ887" s="2"/>
    </row>
    <row r="888" spans="1:36" ht="15.75" x14ac:dyDescent="0.25">
      <c r="A888" s="343"/>
      <c r="B888" s="84" t="s">
        <v>104</v>
      </c>
      <c r="C888" s="84" t="s">
        <v>105</v>
      </c>
      <c r="D888" s="84" t="s">
        <v>106</v>
      </c>
      <c r="E888" s="84" t="s">
        <v>107</v>
      </c>
      <c r="F888" s="84" t="s">
        <v>108</v>
      </c>
      <c r="G888" s="84" t="s">
        <v>109</v>
      </c>
      <c r="H888" s="84" t="s">
        <v>110</v>
      </c>
      <c r="I888" s="84" t="s">
        <v>73</v>
      </c>
      <c r="J888" s="84" t="s">
        <v>74</v>
      </c>
      <c r="K888" s="85" t="s">
        <v>73</v>
      </c>
      <c r="L888" s="85" t="s">
        <v>74</v>
      </c>
      <c r="M888" s="85" t="s">
        <v>73</v>
      </c>
      <c r="N888" s="85" t="s">
        <v>74</v>
      </c>
      <c r="O888" s="85" t="s">
        <v>73</v>
      </c>
      <c r="P888" s="85" t="s">
        <v>74</v>
      </c>
      <c r="Q888" s="85" t="s">
        <v>73</v>
      </c>
      <c r="R888" s="85" t="s">
        <v>74</v>
      </c>
      <c r="S888" s="85" t="s">
        <v>73</v>
      </c>
      <c r="T888" s="85" t="s">
        <v>74</v>
      </c>
      <c r="Y888" s="349"/>
      <c r="Z888" s="338"/>
      <c r="AA888" s="338"/>
      <c r="AB888" s="338"/>
      <c r="AC888" s="338"/>
      <c r="AD888" s="338"/>
      <c r="AE888" s="338"/>
      <c r="AF888" s="338"/>
      <c r="AH888" s="2"/>
      <c r="AI888" s="2"/>
      <c r="AJ888" s="2"/>
    </row>
    <row r="889" spans="1:36" ht="15.75" customHeight="1" x14ac:dyDescent="0.25">
      <c r="A889" s="84">
        <v>1702</v>
      </c>
      <c r="B889" s="87">
        <v>108</v>
      </c>
      <c r="C889" s="87"/>
      <c r="D889" s="87"/>
      <c r="E889" s="87"/>
      <c r="F889" s="87"/>
      <c r="G889" s="87"/>
      <c r="H889" s="87"/>
      <c r="I889" s="87"/>
      <c r="J889" s="87"/>
      <c r="K889" s="256"/>
      <c r="L889" s="256"/>
      <c r="M889" s="256"/>
      <c r="N889" s="256"/>
      <c r="O889" s="256"/>
      <c r="P889" s="256"/>
      <c r="Q889" s="256"/>
      <c r="R889" s="256"/>
      <c r="S889" s="256"/>
      <c r="T889" s="256"/>
      <c r="U889" s="256"/>
      <c r="V889" s="256"/>
      <c r="W889" s="256"/>
      <c r="X889" s="256"/>
      <c r="Y889" s="129"/>
      <c r="Z889" s="262"/>
      <c r="AA889" s="263"/>
      <c r="AB889" s="264"/>
      <c r="AC889" s="91"/>
      <c r="AD889" s="92">
        <f>B889</f>
        <v>108</v>
      </c>
      <c r="AE889" s="93"/>
      <c r="AF889" s="91"/>
      <c r="AH889" s="2"/>
      <c r="AI889" s="2"/>
      <c r="AJ889" s="2"/>
    </row>
    <row r="890" spans="1:36" ht="15.75" customHeight="1" x14ac:dyDescent="0.25">
      <c r="A890" s="84">
        <v>1801</v>
      </c>
      <c r="B890" s="87"/>
      <c r="C890" s="87">
        <v>108</v>
      </c>
      <c r="D890" s="87"/>
      <c r="E890" s="87"/>
      <c r="F890" s="87"/>
      <c r="G890" s="87"/>
      <c r="H890" s="87"/>
      <c r="I890" s="87"/>
      <c r="J890" s="87"/>
      <c r="K890" s="256"/>
      <c r="L890" s="256"/>
      <c r="M890" s="256"/>
      <c r="N890" s="256"/>
      <c r="O890" s="256"/>
      <c r="P890" s="256"/>
      <c r="Q890" s="256"/>
      <c r="R890" s="256"/>
      <c r="S890" s="256"/>
      <c r="T890" s="256"/>
      <c r="U890" s="256"/>
      <c r="V890" s="256"/>
      <c r="W890" s="256"/>
      <c r="X890" s="256"/>
      <c r="Y890" s="129"/>
      <c r="Z890" s="265"/>
      <c r="AA890" s="101"/>
      <c r="AB890" s="266"/>
      <c r="AC890" s="96">
        <f>IF(C890=0,"",C890/B889)</f>
        <v>1</v>
      </c>
      <c r="AD890" s="97">
        <v>108</v>
      </c>
      <c r="AE890" s="98">
        <f t="shared" ref="AE890:AE897" si="416">IF(AD890=0,"",AD890/AD889)</f>
        <v>1</v>
      </c>
      <c r="AF890" s="98">
        <f t="shared" ref="AF890:AF897" si="417">IF(AD890=0,"",100%-AE890)</f>
        <v>0</v>
      </c>
      <c r="AH890" s="2"/>
      <c r="AI890" s="2"/>
      <c r="AJ890" s="2"/>
    </row>
    <row r="891" spans="1:36" ht="15.75" customHeight="1" x14ac:dyDescent="0.25">
      <c r="A891" s="84">
        <v>1802</v>
      </c>
      <c r="B891" s="87"/>
      <c r="C891" s="87"/>
      <c r="D891" s="87">
        <v>99</v>
      </c>
      <c r="E891" s="87"/>
      <c r="F891" s="87"/>
      <c r="G891" s="87"/>
      <c r="H891" s="87"/>
      <c r="I891" s="87"/>
      <c r="J891" s="87"/>
      <c r="K891" s="256"/>
      <c r="L891" s="256"/>
      <c r="M891" s="256"/>
      <c r="N891" s="256"/>
      <c r="O891" s="256"/>
      <c r="P891" s="256"/>
      <c r="Q891" s="256"/>
      <c r="R891" s="256"/>
      <c r="S891" s="256"/>
      <c r="T891" s="256"/>
      <c r="U891" s="256"/>
      <c r="V891" s="256"/>
      <c r="W891" s="256"/>
      <c r="X891" s="256"/>
      <c r="Y891" s="129"/>
      <c r="Z891" s="265"/>
      <c r="AA891" s="101"/>
      <c r="AB891" s="266"/>
      <c r="AC891" s="96">
        <f>IF(D891=0,"",D891/C890)</f>
        <v>0.91666666666666663</v>
      </c>
      <c r="AD891" s="97">
        <v>106</v>
      </c>
      <c r="AE891" s="98">
        <f t="shared" si="416"/>
        <v>0.98148148148148151</v>
      </c>
      <c r="AF891" s="98">
        <f t="shared" si="417"/>
        <v>1.851851851851849E-2</v>
      </c>
      <c r="AG891" s="14">
        <f>AD891/AD889</f>
        <v>0.98148148148148151</v>
      </c>
      <c r="AH891" s="2"/>
      <c r="AI891" s="2"/>
      <c r="AJ891" s="2"/>
    </row>
    <row r="892" spans="1:36" ht="15.75" customHeight="1" x14ac:dyDescent="0.25">
      <c r="A892" s="84">
        <v>1901</v>
      </c>
      <c r="B892" s="87"/>
      <c r="C892" s="87"/>
      <c r="D892" s="87"/>
      <c r="E892" s="87">
        <v>77</v>
      </c>
      <c r="F892" s="87"/>
      <c r="G892" s="87"/>
      <c r="H892" s="87"/>
      <c r="I892" s="87"/>
      <c r="J892" s="87"/>
      <c r="K892" s="256"/>
      <c r="L892" s="256"/>
      <c r="M892" s="256"/>
      <c r="N892" s="256"/>
      <c r="O892" s="256"/>
      <c r="P892" s="256"/>
      <c r="Q892" s="256"/>
      <c r="R892" s="256"/>
      <c r="S892" s="256"/>
      <c r="T892" s="256"/>
      <c r="U892" s="256"/>
      <c r="V892" s="256"/>
      <c r="W892" s="256"/>
      <c r="X892" s="256"/>
      <c r="Y892" s="129"/>
      <c r="Z892" s="265"/>
      <c r="AA892" s="101"/>
      <c r="AB892" s="266"/>
      <c r="AC892" s="96">
        <f>IF(E892=0,"",E892/D891)</f>
        <v>0.77777777777777779</v>
      </c>
      <c r="AD892" s="97">
        <v>85</v>
      </c>
      <c r="AE892" s="98">
        <f t="shared" si="416"/>
        <v>0.80188679245283023</v>
      </c>
      <c r="AF892" s="98">
        <f t="shared" si="417"/>
        <v>0.19811320754716977</v>
      </c>
      <c r="AH892" s="2"/>
      <c r="AI892" s="2"/>
      <c r="AJ892" s="2"/>
    </row>
    <row r="893" spans="1:36" ht="15.75" customHeight="1" x14ac:dyDescent="0.25">
      <c r="A893" s="84">
        <v>1902</v>
      </c>
      <c r="B893" s="87"/>
      <c r="C893" s="87"/>
      <c r="D893" s="87"/>
      <c r="E893" s="87"/>
      <c r="F893" s="87">
        <v>77</v>
      </c>
      <c r="G893" s="87"/>
      <c r="H893" s="87"/>
      <c r="I893" s="87"/>
      <c r="J893" s="87"/>
      <c r="K893" s="256"/>
      <c r="L893" s="256"/>
      <c r="M893" s="256"/>
      <c r="N893" s="256"/>
      <c r="O893" s="256"/>
      <c r="P893" s="256"/>
      <c r="Q893" s="256"/>
      <c r="R893" s="256"/>
      <c r="S893" s="256"/>
      <c r="T893" s="256"/>
      <c r="U893" s="256"/>
      <c r="V893" s="256"/>
      <c r="W893" s="256"/>
      <c r="X893" s="256"/>
      <c r="Y893" s="129"/>
      <c r="Z893" s="265"/>
      <c r="AA893" s="101"/>
      <c r="AB893" s="266"/>
      <c r="AC893" s="96">
        <f>IF(F893=0,"",F893/E892)</f>
        <v>1</v>
      </c>
      <c r="AD893" s="97">
        <v>85</v>
      </c>
      <c r="AE893" s="98">
        <f t="shared" si="416"/>
        <v>1</v>
      </c>
      <c r="AF893" s="98">
        <f t="shared" si="417"/>
        <v>0</v>
      </c>
      <c r="AH893" s="2"/>
      <c r="AI893" s="2"/>
      <c r="AJ893" s="2"/>
    </row>
    <row r="894" spans="1:36" ht="15.75" customHeight="1" x14ac:dyDescent="0.25">
      <c r="A894" s="84">
        <v>2001</v>
      </c>
      <c r="B894" s="87"/>
      <c r="C894" s="87"/>
      <c r="D894" s="87"/>
      <c r="E894" s="87"/>
      <c r="F894" s="87"/>
      <c r="G894" s="87">
        <v>75</v>
      </c>
      <c r="H894" s="87"/>
      <c r="I894" s="87"/>
      <c r="J894" s="87"/>
      <c r="K894" s="256"/>
      <c r="L894" s="256"/>
      <c r="M894" s="256"/>
      <c r="N894" s="256"/>
      <c r="O894" s="256"/>
      <c r="P894" s="256"/>
      <c r="Q894" s="256"/>
      <c r="R894" s="256"/>
      <c r="S894" s="256"/>
      <c r="T894" s="256"/>
      <c r="U894" s="256"/>
      <c r="V894" s="256"/>
      <c r="W894" s="256"/>
      <c r="X894" s="256"/>
      <c r="Y894" s="129"/>
      <c r="Z894" s="265"/>
      <c r="AA894" s="101"/>
      <c r="AB894" s="266"/>
      <c r="AC894" s="96">
        <f>IF(G894=0,"",G894/F893)</f>
        <v>0.97402597402597402</v>
      </c>
      <c r="AD894" s="97">
        <v>84</v>
      </c>
      <c r="AE894" s="98">
        <f t="shared" si="416"/>
        <v>0.9882352941176471</v>
      </c>
      <c r="AF894" s="98">
        <f t="shared" si="417"/>
        <v>1.1764705882352899E-2</v>
      </c>
      <c r="AH894" s="2"/>
      <c r="AI894" s="2"/>
      <c r="AJ894" s="2"/>
    </row>
    <row r="895" spans="1:36" ht="15.75" customHeight="1" x14ac:dyDescent="0.25">
      <c r="A895" s="84">
        <v>2002</v>
      </c>
      <c r="B895" s="87"/>
      <c r="C895" s="87"/>
      <c r="D895" s="87"/>
      <c r="E895" s="87"/>
      <c r="F895" s="87"/>
      <c r="G895" s="87"/>
      <c r="H895" s="87">
        <v>75</v>
      </c>
      <c r="I895" s="87"/>
      <c r="J895" s="87"/>
      <c r="K895" s="256"/>
      <c r="L895" s="256"/>
      <c r="M895" s="256"/>
      <c r="N895" s="256"/>
      <c r="O895" s="256"/>
      <c r="P895" s="256"/>
      <c r="Q895" s="256"/>
      <c r="R895" s="256"/>
      <c r="S895" s="256"/>
      <c r="T895" s="256"/>
      <c r="U895" s="256"/>
      <c r="V895" s="256"/>
      <c r="W895" s="256"/>
      <c r="X895" s="256"/>
      <c r="Y895" s="129"/>
      <c r="Z895" s="265"/>
      <c r="AA895" s="101"/>
      <c r="AB895" s="266"/>
      <c r="AC895" s="96">
        <f>IF(H895=0,"",H895/G894)</f>
        <v>1</v>
      </c>
      <c r="AD895" s="97">
        <v>84</v>
      </c>
      <c r="AE895" s="98">
        <f t="shared" si="416"/>
        <v>1</v>
      </c>
      <c r="AF895" s="98">
        <f t="shared" si="417"/>
        <v>0</v>
      </c>
      <c r="AH895" s="2"/>
      <c r="AI895" s="2"/>
      <c r="AJ895" s="2"/>
    </row>
    <row r="896" spans="1:36" ht="15.75" customHeight="1" x14ac:dyDescent="0.25">
      <c r="A896" s="84">
        <v>2101</v>
      </c>
      <c r="B896" s="87"/>
      <c r="C896" s="87"/>
      <c r="D896" s="87"/>
      <c r="E896" s="87"/>
      <c r="F896" s="87"/>
      <c r="G896" s="87"/>
      <c r="H896" s="87"/>
      <c r="I896" s="87">
        <v>75</v>
      </c>
      <c r="J896" s="87"/>
      <c r="K896" s="256"/>
      <c r="L896" s="256"/>
      <c r="M896" s="256"/>
      <c r="N896" s="256"/>
      <c r="O896" s="256"/>
      <c r="P896" s="256"/>
      <c r="Q896" s="256"/>
      <c r="R896" s="256"/>
      <c r="S896" s="256"/>
      <c r="T896" s="256"/>
      <c r="U896" s="256"/>
      <c r="V896" s="256"/>
      <c r="W896" s="256"/>
      <c r="X896" s="256"/>
      <c r="Y896" s="129">
        <v>1</v>
      </c>
      <c r="Z896" s="265"/>
      <c r="AA896" s="101"/>
      <c r="AB896" s="266"/>
      <c r="AC896" s="96">
        <f>IF(I896=0,"",I896/H895)</f>
        <v>1</v>
      </c>
      <c r="AD896" s="97">
        <v>84</v>
      </c>
      <c r="AE896" s="98">
        <f t="shared" si="416"/>
        <v>1</v>
      </c>
      <c r="AF896" s="98">
        <f t="shared" si="417"/>
        <v>0</v>
      </c>
    </row>
    <row r="897" spans="1:36" ht="15.75" customHeight="1" x14ac:dyDescent="0.25">
      <c r="A897" s="84">
        <v>2102</v>
      </c>
      <c r="B897" s="87"/>
      <c r="C897" s="87"/>
      <c r="D897" s="87"/>
      <c r="E897" s="87"/>
      <c r="F897" s="87"/>
      <c r="G897" s="87"/>
      <c r="H897" s="87"/>
      <c r="I897" s="87"/>
      <c r="J897" s="87">
        <v>74</v>
      </c>
      <c r="K897" s="256"/>
      <c r="L897" s="256"/>
      <c r="M897" s="256"/>
      <c r="N897" s="256"/>
      <c r="O897" s="256"/>
      <c r="P897" s="256"/>
      <c r="Q897" s="256"/>
      <c r="R897" s="256"/>
      <c r="S897" s="256"/>
      <c r="T897" s="256"/>
      <c r="U897" s="256"/>
      <c r="V897" s="256"/>
      <c r="W897" s="256"/>
      <c r="X897" s="256"/>
      <c r="Y897" s="129">
        <v>69</v>
      </c>
      <c r="Z897" s="265"/>
      <c r="AA897" s="101"/>
      <c r="AB897" s="266"/>
      <c r="AC897" s="126">
        <f>IF(J897=0,"",J897/I896)</f>
        <v>0.98666666666666669</v>
      </c>
      <c r="AD897" s="97">
        <v>83</v>
      </c>
      <c r="AE897" s="100">
        <f t="shared" si="416"/>
        <v>0.98809523809523814</v>
      </c>
      <c r="AF897" s="100">
        <f t="shared" si="417"/>
        <v>1.1904761904761862E-2</v>
      </c>
    </row>
    <row r="898" spans="1:36" ht="15.75" customHeight="1" x14ac:dyDescent="0.25">
      <c r="A898" s="84">
        <v>2201</v>
      </c>
      <c r="B898" s="87"/>
      <c r="C898" s="87"/>
      <c r="D898" s="87"/>
      <c r="E898" s="87"/>
      <c r="F898" s="87"/>
      <c r="G898" s="87"/>
      <c r="H898" s="87"/>
      <c r="I898" s="87"/>
      <c r="J898" s="87">
        <v>9</v>
      </c>
      <c r="K898" s="256"/>
      <c r="L898" s="256"/>
      <c r="M898" s="256"/>
      <c r="N898" s="256"/>
      <c r="O898" s="256"/>
      <c r="P898" s="256"/>
      <c r="Q898" s="256"/>
      <c r="R898" s="256"/>
      <c r="S898" s="256"/>
      <c r="T898" s="256"/>
      <c r="U898" s="256"/>
      <c r="V898" s="256"/>
      <c r="W898" s="256"/>
      <c r="X898" s="256"/>
      <c r="Y898" s="129">
        <v>9</v>
      </c>
      <c r="Z898" s="265"/>
      <c r="AA898" s="101"/>
      <c r="AB898" s="256"/>
      <c r="AC898" s="101"/>
      <c r="AD898" s="97">
        <v>13</v>
      </c>
      <c r="AE898" s="102"/>
      <c r="AF898" s="103"/>
    </row>
    <row r="899" spans="1:36" ht="15.75" customHeight="1" x14ac:dyDescent="0.25">
      <c r="A899" s="84">
        <v>2202</v>
      </c>
      <c r="B899" s="87"/>
      <c r="C899" s="87"/>
      <c r="D899" s="87"/>
      <c r="E899" s="87"/>
      <c r="F899" s="87"/>
      <c r="G899" s="87"/>
      <c r="H899" s="87"/>
      <c r="I899" s="87"/>
      <c r="J899" s="87">
        <v>2</v>
      </c>
      <c r="K899" s="257"/>
      <c r="L899" s="257"/>
      <c r="M899" s="257"/>
      <c r="N899" s="257"/>
      <c r="O899" s="257"/>
      <c r="P899" s="257"/>
      <c r="Q899" s="257"/>
      <c r="R899" s="257"/>
      <c r="S899" s="257"/>
      <c r="T899" s="257"/>
      <c r="U899" s="257"/>
      <c r="V899" s="257"/>
      <c r="W899" s="257"/>
      <c r="X899" s="257"/>
      <c r="Y899" s="129">
        <v>1</v>
      </c>
      <c r="Z899" s="265"/>
      <c r="AA899" s="101"/>
      <c r="AB899" s="256"/>
      <c r="AC899" s="105"/>
      <c r="AD899" s="106">
        <v>5</v>
      </c>
      <c r="AE899" s="107"/>
      <c r="AF899" s="105"/>
    </row>
    <row r="900" spans="1:36" ht="15.75" customHeight="1" x14ac:dyDescent="0.25">
      <c r="A900" s="84">
        <v>2301</v>
      </c>
      <c r="B900" s="87"/>
      <c r="C900" s="87"/>
      <c r="D900" s="87"/>
      <c r="E900" s="87"/>
      <c r="F900" s="87"/>
      <c r="G900" s="87"/>
      <c r="H900" s="87"/>
      <c r="I900" s="87"/>
      <c r="J900" s="87">
        <v>2</v>
      </c>
      <c r="K900" s="257"/>
      <c r="L900" s="257"/>
      <c r="M900" s="257"/>
      <c r="N900" s="257"/>
      <c r="O900" s="257"/>
      <c r="P900" s="257"/>
      <c r="Q900" s="257"/>
      <c r="R900" s="257"/>
      <c r="S900" s="257"/>
      <c r="T900" s="257"/>
      <c r="U900" s="257"/>
      <c r="V900" s="257"/>
      <c r="W900" s="257"/>
      <c r="X900" s="257"/>
      <c r="Y900" s="129">
        <v>2</v>
      </c>
      <c r="Z900" s="265"/>
      <c r="AA900" s="101"/>
      <c r="AB900" s="256"/>
      <c r="AC900" s="105"/>
      <c r="AD900" s="106">
        <v>3</v>
      </c>
      <c r="AE900" s="107"/>
      <c r="AF900" s="105"/>
    </row>
    <row r="901" spans="1:36" ht="15.75" customHeight="1" x14ac:dyDescent="0.25">
      <c r="A901" s="84">
        <v>2302</v>
      </c>
      <c r="B901" s="87"/>
      <c r="C901" s="87"/>
      <c r="D901" s="87"/>
      <c r="E901" s="87"/>
      <c r="F901" s="87"/>
      <c r="G901" s="87"/>
      <c r="H901" s="87"/>
      <c r="I901" s="87"/>
      <c r="J901" s="87">
        <v>2</v>
      </c>
      <c r="K901" s="257"/>
      <c r="L901" s="257"/>
      <c r="M901" s="257"/>
      <c r="N901" s="257"/>
      <c r="O901" s="257"/>
      <c r="P901" s="257"/>
      <c r="Q901" s="257"/>
      <c r="R901" s="257"/>
      <c r="S901" s="257"/>
      <c r="T901" s="257"/>
      <c r="U901" s="257"/>
      <c r="V901" s="257"/>
      <c r="W901" s="257"/>
      <c r="X901" s="257"/>
      <c r="Y901" s="129">
        <v>2</v>
      </c>
      <c r="Z901" s="265"/>
      <c r="AA901" s="101"/>
      <c r="AB901" s="256"/>
      <c r="AC901" s="105"/>
      <c r="AD901" s="252">
        <v>3</v>
      </c>
      <c r="AE901" s="107"/>
      <c r="AF901" s="105"/>
    </row>
    <row r="902" spans="1:36" ht="15.75" customHeight="1" x14ac:dyDescent="0.25">
      <c r="A902" s="84">
        <v>2401</v>
      </c>
      <c r="B902" s="87"/>
      <c r="C902" s="87"/>
      <c r="D902" s="87"/>
      <c r="E902" s="87"/>
      <c r="F902" s="87"/>
      <c r="G902" s="87"/>
      <c r="H902" s="87"/>
      <c r="I902" s="87"/>
      <c r="J902" s="87">
        <v>1</v>
      </c>
      <c r="K902" s="257"/>
      <c r="L902" s="257"/>
      <c r="M902" s="257"/>
      <c r="N902" s="257"/>
      <c r="O902" s="257"/>
      <c r="P902" s="257"/>
      <c r="Q902" s="257"/>
      <c r="R902" s="257"/>
      <c r="S902" s="257"/>
      <c r="T902" s="257"/>
      <c r="U902" s="257"/>
      <c r="V902" s="257"/>
      <c r="W902" s="257"/>
      <c r="X902" s="257"/>
      <c r="Y902" s="129">
        <v>1</v>
      </c>
      <c r="Z902" s="265"/>
      <c r="AA902" s="101"/>
      <c r="AB902" s="256"/>
      <c r="AC902" s="108"/>
      <c r="AD902" s="254">
        <v>2</v>
      </c>
      <c r="AE902" s="110"/>
      <c r="AF902" s="105"/>
    </row>
    <row r="903" spans="1:36" ht="15.75" customHeight="1" x14ac:dyDescent="0.25">
      <c r="A903" s="84">
        <v>2402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257"/>
      <c r="L903" s="257"/>
      <c r="M903" s="257"/>
      <c r="N903" s="257"/>
      <c r="O903" s="257"/>
      <c r="P903" s="257"/>
      <c r="Q903" s="257"/>
      <c r="R903" s="257"/>
      <c r="S903" s="257"/>
      <c r="T903" s="257"/>
      <c r="U903" s="257"/>
      <c r="V903" s="257"/>
      <c r="W903" s="257"/>
      <c r="X903" s="257"/>
      <c r="Y903" s="129"/>
      <c r="Z903" s="265"/>
      <c r="AA903" s="101"/>
      <c r="AB903" s="256"/>
      <c r="AC903" s="111" t="s">
        <v>91</v>
      </c>
      <c r="AD903" s="253">
        <v>75</v>
      </c>
      <c r="AE903" s="113">
        <f>IF(SUM(Y893:Y903)=0,"",SUM(Y893:Y903))</f>
        <v>85</v>
      </c>
      <c r="AF903" s="114" t="s">
        <v>19</v>
      </c>
    </row>
    <row r="904" spans="1:36" ht="15.75" customHeight="1" x14ac:dyDescent="0.25">
      <c r="A904" s="84">
        <v>2501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257"/>
      <c r="L904" s="257"/>
      <c r="M904" s="257"/>
      <c r="N904" s="257"/>
      <c r="O904" s="257"/>
      <c r="P904" s="257"/>
      <c r="Q904" s="257"/>
      <c r="R904" s="257"/>
      <c r="S904" s="257"/>
      <c r="T904" s="257"/>
      <c r="U904" s="257"/>
      <c r="V904" s="257"/>
      <c r="W904" s="257"/>
      <c r="X904" s="257"/>
      <c r="Y904" s="129"/>
      <c r="Z904" s="265"/>
      <c r="AA904" s="101"/>
      <c r="AB904" s="256"/>
      <c r="AC904" s="115" t="s">
        <v>92</v>
      </c>
      <c r="AD904" s="116">
        <f>IF(AD903/B889=0,"",AD903/B889)</f>
        <v>0.69444444444444442</v>
      </c>
      <c r="AE904" s="117">
        <f>IF(AD903/AE903=0,"",AD903/AE903)</f>
        <v>0.88235294117647056</v>
      </c>
      <c r="AF904" s="118" t="s">
        <v>93</v>
      </c>
    </row>
    <row r="905" spans="1:36" ht="15.75" x14ac:dyDescent="0.25">
      <c r="A905" s="84">
        <v>2502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257"/>
      <c r="L905" s="257"/>
      <c r="M905" s="257"/>
      <c r="N905" s="257"/>
      <c r="O905" s="257"/>
      <c r="P905" s="257"/>
      <c r="Q905" s="257"/>
      <c r="R905" s="257"/>
      <c r="S905" s="257"/>
      <c r="T905" s="257"/>
      <c r="U905" s="257"/>
      <c r="V905" s="257"/>
      <c r="W905" s="257"/>
      <c r="X905" s="257"/>
      <c r="Y905" s="129"/>
      <c r="Z905" s="267"/>
      <c r="AA905" s="268"/>
      <c r="AB905" s="269"/>
      <c r="AC905" s="120"/>
      <c r="AD905" s="121"/>
      <c r="AE905" s="121"/>
      <c r="AF905" s="122"/>
    </row>
    <row r="906" spans="1:36" ht="18" x14ac:dyDescent="0.25">
      <c r="A906" s="46"/>
      <c r="B906" s="340" t="s">
        <v>111</v>
      </c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123">
        <f>SUM(Y889:Y902)</f>
        <v>85</v>
      </c>
      <c r="Z906" s="124">
        <f>SUM(Y896:Y897)/B889</f>
        <v>0.64814814814814814</v>
      </c>
      <c r="AA906" s="124">
        <f>IF(Y906=0,"",Y906/B889)</f>
        <v>0.78703703703703709</v>
      </c>
      <c r="AB906" s="124">
        <f>IF(Y897=0,"",AA906-Z906)</f>
        <v>0.13888888888888895</v>
      </c>
      <c r="AC906" s="1"/>
      <c r="AD906" s="2"/>
      <c r="AE906" s="36"/>
      <c r="AF906" s="1"/>
    </row>
    <row r="907" spans="1:36" ht="12.75" x14ac:dyDescent="0.2">
      <c r="Z907" s="1"/>
      <c r="AA907" s="1"/>
      <c r="AC907" s="1"/>
      <c r="AG907" s="2"/>
      <c r="AH907" s="2"/>
      <c r="AI907" s="2"/>
      <c r="AJ907" s="2"/>
    </row>
    <row r="908" spans="1:36" s="221" customFormat="1" ht="12.75" x14ac:dyDescent="0.2">
      <c r="Y908" s="236"/>
      <c r="Z908" s="1"/>
      <c r="AA908" s="1"/>
      <c r="AC908" s="1"/>
      <c r="AG908" s="2"/>
      <c r="AH908" s="2"/>
      <c r="AI908" s="2"/>
      <c r="AJ908" s="2"/>
    </row>
    <row r="909" spans="1:36" ht="26.25" x14ac:dyDescent="0.4">
      <c r="B909" s="341" t="s">
        <v>101</v>
      </c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223" t="s">
        <v>117</v>
      </c>
      <c r="Z909" s="1"/>
      <c r="AA909" s="1"/>
      <c r="AB909" s="2"/>
      <c r="AC909" s="1"/>
      <c r="AD909" s="2"/>
      <c r="AE909" s="2"/>
      <c r="AF909" s="2"/>
      <c r="AG909" s="2"/>
      <c r="AH909" s="2"/>
      <c r="AI909" s="2"/>
      <c r="AJ909" s="2"/>
    </row>
    <row r="910" spans="1:36" ht="20.25" x14ac:dyDescent="0.2">
      <c r="A910" s="342" t="s">
        <v>18</v>
      </c>
      <c r="B910" s="344" t="s">
        <v>102</v>
      </c>
      <c r="C910" s="345"/>
      <c r="D910" s="345"/>
      <c r="E910" s="345"/>
      <c r="F910" s="345"/>
      <c r="G910" s="345"/>
      <c r="H910" s="345"/>
      <c r="I910" s="345"/>
      <c r="J910" s="346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8" t="s">
        <v>19</v>
      </c>
      <c r="Z910" s="339" t="s">
        <v>11</v>
      </c>
      <c r="AA910" s="339" t="s">
        <v>12</v>
      </c>
      <c r="AB910" s="350" t="s">
        <v>13</v>
      </c>
      <c r="AC910" s="339" t="s">
        <v>14</v>
      </c>
      <c r="AD910" s="337" t="s">
        <v>15</v>
      </c>
      <c r="AE910" s="337" t="s">
        <v>16</v>
      </c>
      <c r="AF910" s="339" t="s">
        <v>103</v>
      </c>
      <c r="AG910" s="2"/>
      <c r="AH910" s="2"/>
      <c r="AI910" s="2"/>
      <c r="AJ910" s="2"/>
    </row>
    <row r="911" spans="1:36" ht="15.75" x14ac:dyDescent="0.25">
      <c r="A911" s="343"/>
      <c r="B911" s="84" t="s">
        <v>104</v>
      </c>
      <c r="C911" s="84" t="s">
        <v>105</v>
      </c>
      <c r="D911" s="84" t="s">
        <v>106</v>
      </c>
      <c r="E911" s="84" t="s">
        <v>107</v>
      </c>
      <c r="F911" s="84" t="s">
        <v>108</v>
      </c>
      <c r="G911" s="84" t="s">
        <v>109</v>
      </c>
      <c r="H911" s="84" t="s">
        <v>110</v>
      </c>
      <c r="I911" s="84" t="s">
        <v>73</v>
      </c>
      <c r="J911" s="84" t="s">
        <v>74</v>
      </c>
      <c r="K911" s="85" t="s">
        <v>73</v>
      </c>
      <c r="L911" s="85" t="s">
        <v>74</v>
      </c>
      <c r="M911" s="85" t="s">
        <v>73</v>
      </c>
      <c r="N911" s="85" t="s">
        <v>74</v>
      </c>
      <c r="O911" s="85" t="s">
        <v>73</v>
      </c>
      <c r="P911" s="85" t="s">
        <v>74</v>
      </c>
      <c r="Q911" s="85" t="s">
        <v>73</v>
      </c>
      <c r="R911" s="85" t="s">
        <v>74</v>
      </c>
      <c r="S911" s="85" t="s">
        <v>73</v>
      </c>
      <c r="T911" s="85" t="s">
        <v>74</v>
      </c>
      <c r="Y911" s="349"/>
      <c r="Z911" s="338"/>
      <c r="AA911" s="338"/>
      <c r="AB911" s="338"/>
      <c r="AC911" s="338"/>
      <c r="AD911" s="338"/>
      <c r="AE911" s="338"/>
      <c r="AF911" s="338"/>
      <c r="AG911" s="2"/>
      <c r="AH911" s="2"/>
      <c r="AI911" s="2"/>
      <c r="AJ911" s="2"/>
    </row>
    <row r="912" spans="1:36" ht="15.75" customHeight="1" x14ac:dyDescent="0.25">
      <c r="A912" s="84">
        <v>1801</v>
      </c>
      <c r="B912" s="87">
        <v>119</v>
      </c>
      <c r="C912" s="87"/>
      <c r="D912" s="87"/>
      <c r="E912" s="87"/>
      <c r="F912" s="87"/>
      <c r="G912" s="87"/>
      <c r="H912" s="87"/>
      <c r="I912" s="87"/>
      <c r="J912" s="87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129"/>
      <c r="Z912" s="156"/>
      <c r="AA912" s="157"/>
      <c r="AB912" s="158"/>
      <c r="AC912" s="91"/>
      <c r="AD912" s="92">
        <f>B912</f>
        <v>119</v>
      </c>
      <c r="AE912" s="93"/>
      <c r="AF912" s="91"/>
      <c r="AG912" s="2"/>
      <c r="AH912" s="2"/>
      <c r="AI912" s="2"/>
      <c r="AJ912" s="2"/>
    </row>
    <row r="913" spans="1:36" ht="15.75" customHeight="1" x14ac:dyDescent="0.25">
      <c r="A913" s="84">
        <v>1802</v>
      </c>
      <c r="B913" s="87"/>
      <c r="C913" s="87">
        <v>110</v>
      </c>
      <c r="D913" s="87"/>
      <c r="E913" s="87"/>
      <c r="F913" s="87"/>
      <c r="G913" s="87"/>
      <c r="H913" s="87"/>
      <c r="I913" s="87"/>
      <c r="J913" s="87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129"/>
      <c r="Z913" s="159"/>
      <c r="AA913" s="108"/>
      <c r="AB913" s="160"/>
      <c r="AC913" s="96">
        <f>IF(C913=0,"",C913/B912)</f>
        <v>0.92436974789915971</v>
      </c>
      <c r="AD913" s="97">
        <v>112</v>
      </c>
      <c r="AE913" s="98">
        <f t="shared" ref="AE913:AE919" si="418">IF(AD913=0,"",AD913/AD912)</f>
        <v>0.94117647058823528</v>
      </c>
      <c r="AF913" s="98">
        <f t="shared" ref="AF913:AF919" si="419">IF(AD913=0,"",100%-AE913)</f>
        <v>5.8823529411764719E-2</v>
      </c>
      <c r="AG913" s="2"/>
      <c r="AH913" s="2"/>
      <c r="AI913" s="2"/>
      <c r="AJ913" s="2"/>
    </row>
    <row r="914" spans="1:36" ht="15.75" customHeight="1" x14ac:dyDescent="0.25">
      <c r="A914" s="84">
        <v>1901</v>
      </c>
      <c r="B914" s="87"/>
      <c r="C914" s="87"/>
      <c r="D914" s="87">
        <v>79</v>
      </c>
      <c r="E914" s="87"/>
      <c r="F914" s="87"/>
      <c r="G914" s="87"/>
      <c r="H914" s="87"/>
      <c r="I914" s="87"/>
      <c r="J914" s="87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129"/>
      <c r="Z914" s="159"/>
      <c r="AA914" s="108"/>
      <c r="AB914" s="160"/>
      <c r="AC914" s="96">
        <f>IF(D914=0,"",D914/C913)</f>
        <v>0.71818181818181814</v>
      </c>
      <c r="AD914" s="97">
        <v>87</v>
      </c>
      <c r="AE914" s="98">
        <f t="shared" si="418"/>
        <v>0.7767857142857143</v>
      </c>
      <c r="AF914" s="98">
        <f t="shared" si="419"/>
        <v>0.2232142857142857</v>
      </c>
      <c r="AG914" s="14">
        <f>AD914/AD912</f>
        <v>0.73109243697478987</v>
      </c>
      <c r="AH914" s="2"/>
      <c r="AI914" s="2"/>
      <c r="AJ914" s="2"/>
    </row>
    <row r="915" spans="1:36" ht="15.75" customHeight="1" x14ac:dyDescent="0.25">
      <c r="A915" s="84">
        <v>1902</v>
      </c>
      <c r="B915" s="87"/>
      <c r="C915" s="87"/>
      <c r="D915" s="87"/>
      <c r="E915" s="87">
        <v>73</v>
      </c>
      <c r="F915" s="87"/>
      <c r="G915" s="87"/>
      <c r="H915" s="87"/>
      <c r="I915" s="87"/>
      <c r="J915" s="87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129"/>
      <c r="Z915" s="159"/>
      <c r="AA915" s="108"/>
      <c r="AB915" s="160"/>
      <c r="AC915" s="96">
        <f>IF(E915=0,"",E915/D914)</f>
        <v>0.92405063291139244</v>
      </c>
      <c r="AD915" s="97">
        <v>85</v>
      </c>
      <c r="AE915" s="98">
        <f t="shared" si="418"/>
        <v>0.97701149425287359</v>
      </c>
      <c r="AF915" s="98">
        <f t="shared" si="419"/>
        <v>2.2988505747126409E-2</v>
      </c>
      <c r="AG915" s="2"/>
      <c r="AH915" s="2"/>
      <c r="AI915" s="2"/>
      <c r="AJ915" s="2"/>
    </row>
    <row r="916" spans="1:36" ht="15.75" customHeight="1" x14ac:dyDescent="0.25">
      <c r="A916" s="84">
        <v>2001</v>
      </c>
      <c r="B916" s="87"/>
      <c r="C916" s="87"/>
      <c r="D916" s="87"/>
      <c r="E916" s="87"/>
      <c r="F916" s="87">
        <v>73</v>
      </c>
      <c r="G916" s="87"/>
      <c r="H916" s="87"/>
      <c r="I916" s="87"/>
      <c r="J916" s="87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129"/>
      <c r="Z916" s="159"/>
      <c r="AA916" s="108"/>
      <c r="AB916" s="160"/>
      <c r="AC916" s="96">
        <f>IF(F916=0,"",F916/E915)</f>
        <v>1</v>
      </c>
      <c r="AD916" s="97">
        <v>83</v>
      </c>
      <c r="AE916" s="98">
        <f t="shared" si="418"/>
        <v>0.97647058823529409</v>
      </c>
      <c r="AF916" s="98">
        <f t="shared" si="419"/>
        <v>2.352941176470591E-2</v>
      </c>
      <c r="AG916" s="2"/>
      <c r="AH916" s="2"/>
      <c r="AI916" s="2"/>
      <c r="AJ916" s="2"/>
    </row>
    <row r="917" spans="1:36" ht="15.75" customHeight="1" x14ac:dyDescent="0.25">
      <c r="A917" s="84">
        <v>2002</v>
      </c>
      <c r="B917" s="87"/>
      <c r="C917" s="87"/>
      <c r="D917" s="87"/>
      <c r="E917" s="87"/>
      <c r="F917" s="87"/>
      <c r="G917" s="87">
        <v>73</v>
      </c>
      <c r="H917" s="87"/>
      <c r="I917" s="87"/>
      <c r="J917" s="87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129"/>
      <c r="Z917" s="159"/>
      <c r="AA917" s="108"/>
      <c r="AB917" s="160"/>
      <c r="AC917" s="96">
        <f>IF(G917=0,"",G917/F916)</f>
        <v>1</v>
      </c>
      <c r="AD917" s="97">
        <v>82</v>
      </c>
      <c r="AE917" s="98">
        <f t="shared" si="418"/>
        <v>0.98795180722891562</v>
      </c>
      <c r="AF917" s="98">
        <f t="shared" si="419"/>
        <v>1.2048192771084376E-2</v>
      </c>
      <c r="AG917" s="2"/>
      <c r="AH917" s="2"/>
      <c r="AI917" s="2"/>
      <c r="AJ917" s="2"/>
    </row>
    <row r="918" spans="1:36" ht="15.75" customHeight="1" x14ac:dyDescent="0.25">
      <c r="A918" s="84">
        <v>2101</v>
      </c>
      <c r="B918" s="87"/>
      <c r="C918" s="87"/>
      <c r="D918" s="87"/>
      <c r="E918" s="87"/>
      <c r="F918" s="87"/>
      <c r="G918" s="87"/>
      <c r="H918" s="87">
        <v>71</v>
      </c>
      <c r="I918" s="87"/>
      <c r="J918" s="87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129"/>
      <c r="Z918" s="159"/>
      <c r="AA918" s="108"/>
      <c r="AB918" s="160"/>
      <c r="AC918" s="96">
        <f>IF(H918=0,"",H918/G917)</f>
        <v>0.9726027397260274</v>
      </c>
      <c r="AD918" s="97">
        <v>81</v>
      </c>
      <c r="AE918" s="98">
        <f t="shared" si="418"/>
        <v>0.98780487804878048</v>
      </c>
      <c r="AF918" s="98">
        <f t="shared" si="419"/>
        <v>1.2195121951219523E-2</v>
      </c>
      <c r="AG918" s="2"/>
      <c r="AH918" s="2"/>
      <c r="AI918" s="2"/>
      <c r="AJ918" s="2"/>
    </row>
    <row r="919" spans="1:36" ht="15.75" customHeight="1" x14ac:dyDescent="0.25">
      <c r="A919" s="84">
        <v>2102</v>
      </c>
      <c r="B919" s="87"/>
      <c r="C919" s="87"/>
      <c r="D919" s="87"/>
      <c r="E919" s="87"/>
      <c r="F919" s="87"/>
      <c r="G919" s="87"/>
      <c r="H919" s="87"/>
      <c r="I919" s="87">
        <v>68</v>
      </c>
      <c r="J919" s="87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129"/>
      <c r="Z919" s="159"/>
      <c r="AA919" s="108"/>
      <c r="AB919" s="160"/>
      <c r="AC919" s="96">
        <f>I919/H918</f>
        <v>0.95774647887323938</v>
      </c>
      <c r="AD919" s="97">
        <v>78</v>
      </c>
      <c r="AE919" s="98">
        <f t="shared" si="418"/>
        <v>0.96296296296296291</v>
      </c>
      <c r="AF919" s="98">
        <f t="shared" si="419"/>
        <v>3.703703703703709E-2</v>
      </c>
      <c r="AG919" s="2"/>
      <c r="AH919" s="2"/>
      <c r="AI919" s="2"/>
      <c r="AJ919" s="2"/>
    </row>
    <row r="920" spans="1:36" ht="15.75" customHeight="1" x14ac:dyDescent="0.25">
      <c r="A920" s="84">
        <v>2201</v>
      </c>
      <c r="B920" s="87"/>
      <c r="C920" s="87"/>
      <c r="D920" s="87"/>
      <c r="E920" s="87"/>
      <c r="F920" s="87"/>
      <c r="G920" s="87"/>
      <c r="H920" s="87"/>
      <c r="I920" s="87"/>
      <c r="J920" s="87">
        <v>66</v>
      </c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129">
        <v>61</v>
      </c>
      <c r="Z920" s="159"/>
      <c r="AA920" s="108"/>
      <c r="AB920" s="88"/>
      <c r="AC920" s="101"/>
      <c r="AD920" s="97">
        <v>75</v>
      </c>
      <c r="AE920" s="102"/>
      <c r="AF920" s="103"/>
      <c r="AG920" s="2"/>
      <c r="AH920" s="2"/>
      <c r="AI920" s="2"/>
      <c r="AJ920" s="2"/>
    </row>
    <row r="921" spans="1:36" ht="15.75" customHeight="1" x14ac:dyDescent="0.25">
      <c r="A921" s="84">
        <v>2202</v>
      </c>
      <c r="B921" s="87"/>
      <c r="C921" s="87"/>
      <c r="D921" s="87"/>
      <c r="E921" s="87"/>
      <c r="F921" s="87"/>
      <c r="G921" s="87"/>
      <c r="H921" s="87"/>
      <c r="I921" s="87"/>
      <c r="J921" s="87">
        <v>9</v>
      </c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129">
        <v>8</v>
      </c>
      <c r="Z921" s="159"/>
      <c r="AA921" s="108"/>
      <c r="AB921" s="88"/>
      <c r="AC921" s="105"/>
      <c r="AD921" s="106">
        <v>15</v>
      </c>
      <c r="AE921" s="107"/>
      <c r="AF921" s="105"/>
      <c r="AG921" s="2"/>
      <c r="AH921" s="2"/>
      <c r="AI921" s="2"/>
      <c r="AJ921" s="2"/>
    </row>
    <row r="922" spans="1:36" ht="15.75" customHeight="1" x14ac:dyDescent="0.25">
      <c r="A922" s="84">
        <v>2301</v>
      </c>
      <c r="B922" s="87"/>
      <c r="C922" s="87"/>
      <c r="D922" s="87"/>
      <c r="E922" s="87"/>
      <c r="F922" s="87"/>
      <c r="G922" s="87"/>
      <c r="H922" s="87"/>
      <c r="I922" s="87"/>
      <c r="J922" s="87">
        <v>3</v>
      </c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129">
        <v>3</v>
      </c>
      <c r="Z922" s="159"/>
      <c r="AA922" s="108"/>
      <c r="AB922" s="88"/>
      <c r="AC922" s="105"/>
      <c r="AD922" s="106">
        <v>6</v>
      </c>
      <c r="AE922" s="107"/>
      <c r="AF922" s="105"/>
      <c r="AG922" s="2"/>
      <c r="AH922" s="2"/>
      <c r="AI922" s="2"/>
      <c r="AJ922" s="2"/>
    </row>
    <row r="923" spans="1:36" ht="15.75" customHeight="1" x14ac:dyDescent="0.25">
      <c r="A923" s="84">
        <v>2302</v>
      </c>
      <c r="B923" s="87"/>
      <c r="C923" s="87"/>
      <c r="D923" s="87"/>
      <c r="E923" s="87"/>
      <c r="F923" s="87"/>
      <c r="G923" s="87"/>
      <c r="H923" s="87"/>
      <c r="I923" s="87"/>
      <c r="J923" s="87">
        <v>3</v>
      </c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129">
        <v>3</v>
      </c>
      <c r="Z923" s="159"/>
      <c r="AA923" s="108"/>
      <c r="AB923" s="88"/>
      <c r="AC923" s="105"/>
      <c r="AD923" s="252">
        <v>3</v>
      </c>
      <c r="AE923" s="107"/>
      <c r="AF923" s="105"/>
      <c r="AG923" s="2"/>
      <c r="AH923" s="2"/>
      <c r="AI923" s="2"/>
      <c r="AJ923" s="2"/>
    </row>
    <row r="924" spans="1:36" ht="15.75" customHeight="1" x14ac:dyDescent="0.25">
      <c r="A924" s="84">
        <v>2401</v>
      </c>
      <c r="B924" s="87"/>
      <c r="C924" s="87"/>
      <c r="D924" s="87"/>
      <c r="E924" s="87"/>
      <c r="F924" s="87"/>
      <c r="G924" s="87"/>
      <c r="H924" s="87"/>
      <c r="I924" s="87"/>
      <c r="J924" s="87">
        <v>1</v>
      </c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129"/>
      <c r="Z924" s="159"/>
      <c r="AA924" s="108"/>
      <c r="AB924" s="88"/>
      <c r="AC924" s="108"/>
      <c r="AD924" s="254">
        <v>1</v>
      </c>
      <c r="AE924" s="110"/>
      <c r="AF924" s="105"/>
      <c r="AG924" s="2"/>
      <c r="AH924" s="2"/>
      <c r="AI924" s="2"/>
      <c r="AJ924" s="2"/>
    </row>
    <row r="925" spans="1:36" ht="15.75" customHeight="1" x14ac:dyDescent="0.25">
      <c r="A925" s="84">
        <v>2402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129"/>
      <c r="Z925" s="159"/>
      <c r="AA925" s="108"/>
      <c r="AB925" s="88"/>
      <c r="AC925" s="111" t="s">
        <v>91</v>
      </c>
      <c r="AD925" s="253">
        <v>68</v>
      </c>
      <c r="AE925" s="113">
        <f>IF(SUM(Y916:Y925)=0,"",SUM(Y916:Y925))</f>
        <v>75</v>
      </c>
      <c r="AF925" s="114" t="s">
        <v>19</v>
      </c>
      <c r="AG925" s="2"/>
      <c r="AH925" s="2"/>
      <c r="AI925" s="2"/>
      <c r="AJ925" s="2"/>
    </row>
    <row r="926" spans="1:36" ht="15.75" customHeight="1" x14ac:dyDescent="0.25">
      <c r="A926" s="84">
        <v>2501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129"/>
      <c r="Z926" s="159"/>
      <c r="AA926" s="108"/>
      <c r="AB926" s="88"/>
      <c r="AC926" s="115" t="s">
        <v>92</v>
      </c>
      <c r="AD926" s="116">
        <f>IF(AD925/B912=0,"",AD925/B912)</f>
        <v>0.5714285714285714</v>
      </c>
      <c r="AE926" s="117">
        <f>IF(AD925/AE925=0,"",AD925/AE925)</f>
        <v>0.90666666666666662</v>
      </c>
      <c r="AF926" s="118" t="s">
        <v>93</v>
      </c>
      <c r="AG926" s="2"/>
      <c r="AH926" s="2"/>
      <c r="AI926" s="2"/>
      <c r="AJ926" s="2"/>
    </row>
    <row r="927" spans="1:36" ht="15.75" x14ac:dyDescent="0.25">
      <c r="A927" s="84">
        <v>2502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129"/>
      <c r="Z927" s="161"/>
      <c r="AA927" s="162"/>
      <c r="AB927" s="163"/>
      <c r="AC927" s="120"/>
      <c r="AD927" s="121"/>
      <c r="AE927" s="121"/>
      <c r="AF927" s="122"/>
      <c r="AG927" s="2"/>
      <c r="AH927" s="2"/>
      <c r="AI927" s="2"/>
      <c r="AJ927" s="2"/>
    </row>
    <row r="928" spans="1:36" ht="18" x14ac:dyDescent="0.25">
      <c r="A928" s="46"/>
      <c r="B928" s="340" t="s">
        <v>111</v>
      </c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123">
        <f>SUM(Y912:Y924)</f>
        <v>75</v>
      </c>
      <c r="Z928" s="124">
        <f>IF(Y920=0,"",Y920/B912)</f>
        <v>0.51260504201680668</v>
      </c>
      <c r="AA928" s="124">
        <f>IF(Y928=0,"",Y928/B912)</f>
        <v>0.63025210084033612</v>
      </c>
      <c r="AB928" s="124">
        <f>AA928-Z928</f>
        <v>0.11764705882352944</v>
      </c>
      <c r="AC928" s="1"/>
      <c r="AD928" s="2"/>
      <c r="AE928" s="36"/>
      <c r="AF928" s="1"/>
      <c r="AG928" s="2"/>
      <c r="AH928" s="2"/>
      <c r="AI928" s="2"/>
      <c r="AJ928" s="2"/>
    </row>
    <row r="929" spans="1:36" ht="12.75" x14ac:dyDescent="0.2">
      <c r="Z929" s="1"/>
      <c r="AA929" s="1"/>
      <c r="AC929" s="1"/>
      <c r="AG929" s="2"/>
      <c r="AH929" s="2"/>
      <c r="AI929" s="2"/>
      <c r="AJ929" s="2"/>
    </row>
    <row r="930" spans="1:36" s="221" customFormat="1" ht="12.75" x14ac:dyDescent="0.2">
      <c r="Y930" s="236"/>
      <c r="Z930" s="1"/>
      <c r="AA930" s="1"/>
      <c r="AC930" s="1"/>
      <c r="AG930" s="2"/>
      <c r="AH930" s="2"/>
      <c r="AI930" s="2"/>
      <c r="AJ930" s="2"/>
    </row>
    <row r="931" spans="1:36" ht="26.25" x14ac:dyDescent="0.4">
      <c r="B931" s="341" t="s">
        <v>101</v>
      </c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223" t="s">
        <v>118</v>
      </c>
      <c r="Z931" s="1"/>
      <c r="AA931" s="1"/>
      <c r="AB931" s="2"/>
      <c r="AC931" s="1"/>
      <c r="AD931" s="2"/>
      <c r="AE931" s="2"/>
      <c r="AF931" s="2"/>
      <c r="AG931" s="2"/>
      <c r="AH931" s="2"/>
      <c r="AI931" s="2"/>
      <c r="AJ931" s="2"/>
    </row>
    <row r="932" spans="1:36" ht="20.25" x14ac:dyDescent="0.2">
      <c r="A932" s="342" t="s">
        <v>18</v>
      </c>
      <c r="B932" s="344" t="s">
        <v>102</v>
      </c>
      <c r="C932" s="345"/>
      <c r="D932" s="345"/>
      <c r="E932" s="345"/>
      <c r="F932" s="345"/>
      <c r="G932" s="345"/>
      <c r="H932" s="345"/>
      <c r="I932" s="345"/>
      <c r="J932" s="346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8" t="s">
        <v>19</v>
      </c>
      <c r="Z932" s="339" t="s">
        <v>11</v>
      </c>
      <c r="AA932" s="339" t="s">
        <v>12</v>
      </c>
      <c r="AB932" s="350" t="s">
        <v>13</v>
      </c>
      <c r="AC932" s="339" t="s">
        <v>14</v>
      </c>
      <c r="AD932" s="337" t="s">
        <v>15</v>
      </c>
      <c r="AE932" s="337" t="s">
        <v>16</v>
      </c>
      <c r="AF932" s="339" t="s">
        <v>103</v>
      </c>
      <c r="AG932" s="2"/>
      <c r="AH932" s="2"/>
      <c r="AI932" s="2"/>
      <c r="AJ932" s="2"/>
    </row>
    <row r="933" spans="1:36" ht="15.75" x14ac:dyDescent="0.25">
      <c r="A933" s="343"/>
      <c r="B933" s="84" t="s">
        <v>104</v>
      </c>
      <c r="C933" s="84" t="s">
        <v>105</v>
      </c>
      <c r="D933" s="84" t="s">
        <v>106</v>
      </c>
      <c r="E933" s="84" t="s">
        <v>107</v>
      </c>
      <c r="F933" s="84" t="s">
        <v>108</v>
      </c>
      <c r="G933" s="84" t="s">
        <v>109</v>
      </c>
      <c r="H933" s="84" t="s">
        <v>110</v>
      </c>
      <c r="I933" s="84" t="s">
        <v>73</v>
      </c>
      <c r="J933" s="84" t="s">
        <v>74</v>
      </c>
      <c r="K933" s="85" t="s">
        <v>73</v>
      </c>
      <c r="L933" s="85" t="s">
        <v>74</v>
      </c>
      <c r="M933" s="85" t="s">
        <v>73</v>
      </c>
      <c r="N933" s="85" t="s">
        <v>74</v>
      </c>
      <c r="O933" s="85" t="s">
        <v>73</v>
      </c>
      <c r="P933" s="85" t="s">
        <v>74</v>
      </c>
      <c r="Q933" s="85" t="s">
        <v>73</v>
      </c>
      <c r="R933" s="85" t="s">
        <v>74</v>
      </c>
      <c r="S933" s="85" t="s">
        <v>73</v>
      </c>
      <c r="T933" s="85" t="s">
        <v>74</v>
      </c>
      <c r="Y933" s="349"/>
      <c r="Z933" s="338"/>
      <c r="AA933" s="338"/>
      <c r="AB933" s="338"/>
      <c r="AC933" s="338"/>
      <c r="AD933" s="338"/>
      <c r="AE933" s="338"/>
      <c r="AF933" s="338"/>
      <c r="AG933" s="2"/>
      <c r="AH933" s="2"/>
      <c r="AI933" s="2"/>
      <c r="AJ933" s="2"/>
    </row>
    <row r="934" spans="1:36" ht="15.75" customHeight="1" x14ac:dyDescent="0.25">
      <c r="A934" s="84">
        <v>1802</v>
      </c>
      <c r="B934" s="87">
        <v>119</v>
      </c>
      <c r="C934" s="87"/>
      <c r="D934" s="87"/>
      <c r="E934" s="87"/>
      <c r="F934" s="87"/>
      <c r="G934" s="87"/>
      <c r="H934" s="87"/>
      <c r="I934" s="87"/>
      <c r="J934" s="87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129"/>
      <c r="Z934" s="156"/>
      <c r="AA934" s="157"/>
      <c r="AB934" s="158"/>
      <c r="AC934" s="91"/>
      <c r="AD934" s="92">
        <f>B934</f>
        <v>119</v>
      </c>
      <c r="AE934" s="93"/>
      <c r="AF934" s="91"/>
      <c r="AG934" s="2"/>
      <c r="AH934" s="2"/>
      <c r="AI934" s="2"/>
      <c r="AJ934" s="2"/>
    </row>
    <row r="935" spans="1:36" ht="15.75" customHeight="1" x14ac:dyDescent="0.25">
      <c r="A935" s="84">
        <v>1901</v>
      </c>
      <c r="B935" s="87"/>
      <c r="C935" s="87">
        <v>97</v>
      </c>
      <c r="D935" s="87"/>
      <c r="E935" s="87"/>
      <c r="F935" s="87"/>
      <c r="G935" s="87"/>
      <c r="H935" s="87"/>
      <c r="I935" s="87"/>
      <c r="J935" s="87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129"/>
      <c r="Z935" s="159"/>
      <c r="AA935" s="108"/>
      <c r="AB935" s="160"/>
      <c r="AC935" s="96">
        <f>IF(C935=0,"",C935/B934)</f>
        <v>0.81512605042016806</v>
      </c>
      <c r="AD935" s="97">
        <v>97</v>
      </c>
      <c r="AE935" s="98">
        <f t="shared" ref="AE935:AE941" si="420">IF(AD935=0,"",AD935/AD934)</f>
        <v>0.81512605042016806</v>
      </c>
      <c r="AF935" s="98">
        <f t="shared" ref="AF935:AF941" si="421">IF(AD935=0,"",100%-AE935)</f>
        <v>0.18487394957983194</v>
      </c>
      <c r="AG935" s="2"/>
      <c r="AH935" s="2"/>
      <c r="AI935" s="2"/>
      <c r="AJ935" s="2"/>
    </row>
    <row r="936" spans="1:36" ht="15.75" customHeight="1" x14ac:dyDescent="0.25">
      <c r="A936" s="84">
        <v>1902</v>
      </c>
      <c r="B936" s="87"/>
      <c r="C936" s="87"/>
      <c r="D936" s="87">
        <v>82</v>
      </c>
      <c r="E936" s="87"/>
      <c r="F936" s="87"/>
      <c r="G936" s="87"/>
      <c r="H936" s="87"/>
      <c r="I936" s="87"/>
      <c r="J936" s="87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129"/>
      <c r="Z936" s="159"/>
      <c r="AA936" s="108"/>
      <c r="AB936" s="160"/>
      <c r="AC936" s="96">
        <f>IF(D936=0,"",D936/C935)</f>
        <v>0.84536082474226804</v>
      </c>
      <c r="AD936" s="97">
        <v>88</v>
      </c>
      <c r="AE936" s="98">
        <f t="shared" si="420"/>
        <v>0.90721649484536082</v>
      </c>
      <c r="AF936" s="98">
        <f t="shared" si="421"/>
        <v>9.2783505154639179E-2</v>
      </c>
      <c r="AG936" s="128">
        <f>AD936/AD934</f>
        <v>0.73949579831932777</v>
      </c>
      <c r="AH936" s="2"/>
      <c r="AI936" s="2"/>
      <c r="AJ936" s="2"/>
    </row>
    <row r="937" spans="1:36" ht="15.75" customHeight="1" x14ac:dyDescent="0.25">
      <c r="A937" s="84">
        <v>2001</v>
      </c>
      <c r="B937" s="87"/>
      <c r="C937" s="87"/>
      <c r="D937" s="87"/>
      <c r="E937" s="87">
        <v>78</v>
      </c>
      <c r="F937" s="87"/>
      <c r="G937" s="87"/>
      <c r="H937" s="87"/>
      <c r="I937" s="87"/>
      <c r="J937" s="87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129"/>
      <c r="Z937" s="159"/>
      <c r="AA937" s="108"/>
      <c r="AB937" s="160"/>
      <c r="AC937" s="96">
        <f>IF(E937=0,"",E937/D936)</f>
        <v>0.95121951219512191</v>
      </c>
      <c r="AD937" s="97">
        <v>87</v>
      </c>
      <c r="AE937" s="98">
        <f t="shared" si="420"/>
        <v>0.98863636363636365</v>
      </c>
      <c r="AF937" s="98">
        <f t="shared" si="421"/>
        <v>1.1363636363636354E-2</v>
      </c>
      <c r="AG937" s="2"/>
      <c r="AH937" s="2"/>
      <c r="AI937" s="2"/>
      <c r="AJ937" s="2"/>
    </row>
    <row r="938" spans="1:36" ht="15.75" customHeight="1" x14ac:dyDescent="0.25">
      <c r="A938" s="84">
        <v>2002</v>
      </c>
      <c r="B938" s="87"/>
      <c r="C938" s="87"/>
      <c r="D938" s="87"/>
      <c r="E938" s="87"/>
      <c r="F938" s="87">
        <v>78</v>
      </c>
      <c r="G938" s="87"/>
      <c r="H938" s="87"/>
      <c r="I938" s="87"/>
      <c r="J938" s="87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129"/>
      <c r="Z938" s="159"/>
      <c r="AA938" s="108"/>
      <c r="AB938" s="160"/>
      <c r="AC938" s="96">
        <f>IF(F938=0,"",F938/E937)</f>
        <v>1</v>
      </c>
      <c r="AD938" s="97">
        <v>87</v>
      </c>
      <c r="AE938" s="98">
        <f t="shared" si="420"/>
        <v>1</v>
      </c>
      <c r="AF938" s="98">
        <f t="shared" si="421"/>
        <v>0</v>
      </c>
      <c r="AG938" s="2"/>
      <c r="AH938" s="2"/>
      <c r="AI938" s="2"/>
      <c r="AJ938" s="2"/>
    </row>
    <row r="939" spans="1:36" ht="15.75" customHeight="1" x14ac:dyDescent="0.25">
      <c r="A939" s="84">
        <v>2101</v>
      </c>
      <c r="B939" s="87"/>
      <c r="C939" s="87"/>
      <c r="D939" s="87"/>
      <c r="E939" s="87"/>
      <c r="F939" s="87"/>
      <c r="G939" s="87">
        <v>78</v>
      </c>
      <c r="H939" s="87"/>
      <c r="I939" s="87"/>
      <c r="J939" s="87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129"/>
      <c r="Z939" s="159"/>
      <c r="AA939" s="108"/>
      <c r="AB939" s="160"/>
      <c r="AC939" s="96">
        <f>IF(G939=0,"",G939/F938)</f>
        <v>1</v>
      </c>
      <c r="AD939" s="97">
        <v>87</v>
      </c>
      <c r="AE939" s="98">
        <f t="shared" si="420"/>
        <v>1</v>
      </c>
      <c r="AF939" s="98">
        <f t="shared" si="421"/>
        <v>0</v>
      </c>
      <c r="AG939" s="2"/>
      <c r="AH939" s="2"/>
      <c r="AI939" s="2"/>
      <c r="AJ939" s="2"/>
    </row>
    <row r="940" spans="1:36" ht="15.75" customHeight="1" x14ac:dyDescent="0.25">
      <c r="A940" s="84">
        <v>2102</v>
      </c>
      <c r="B940" s="87"/>
      <c r="C940" s="87"/>
      <c r="D940" s="87"/>
      <c r="E940" s="87"/>
      <c r="F940" s="87"/>
      <c r="G940" s="87"/>
      <c r="H940" s="87">
        <v>73</v>
      </c>
      <c r="I940" s="87"/>
      <c r="J940" s="87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129"/>
      <c r="Z940" s="159"/>
      <c r="AA940" s="108"/>
      <c r="AB940" s="160"/>
      <c r="AC940" s="96">
        <f>H940/G939</f>
        <v>0.9358974358974359</v>
      </c>
      <c r="AD940" s="97">
        <v>84</v>
      </c>
      <c r="AE940" s="98">
        <f t="shared" si="420"/>
        <v>0.96551724137931039</v>
      </c>
      <c r="AF940" s="98">
        <f t="shared" si="421"/>
        <v>3.4482758620689613E-2</v>
      </c>
      <c r="AG940" s="2"/>
      <c r="AH940" s="2"/>
      <c r="AI940" s="2"/>
      <c r="AJ940" s="2"/>
    </row>
    <row r="941" spans="1:36" ht="15.75" customHeight="1" x14ac:dyDescent="0.25">
      <c r="A941" s="84">
        <v>2201</v>
      </c>
      <c r="B941" s="87"/>
      <c r="C941" s="87"/>
      <c r="D941" s="87"/>
      <c r="E941" s="87"/>
      <c r="F941" s="87"/>
      <c r="G941" s="87"/>
      <c r="H941" s="87"/>
      <c r="I941" s="87">
        <v>72</v>
      </c>
      <c r="J941" s="87"/>
      <c r="K941" s="88"/>
      <c r="L941" s="88"/>
      <c r="M941" s="88"/>
      <c r="N941" s="88" t="s">
        <v>37</v>
      </c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129"/>
      <c r="Z941" s="159"/>
      <c r="AA941" s="108"/>
      <c r="AB941" s="160"/>
      <c r="AC941" s="126">
        <f>IF(I941=0,"",I941/H940)</f>
        <v>0.98630136986301364</v>
      </c>
      <c r="AD941" s="97">
        <v>84</v>
      </c>
      <c r="AE941" s="100">
        <f t="shared" si="420"/>
        <v>1</v>
      </c>
      <c r="AF941" s="100">
        <f t="shared" si="421"/>
        <v>0</v>
      </c>
      <c r="AG941" s="2"/>
      <c r="AH941" s="2"/>
      <c r="AI941" s="2"/>
      <c r="AJ941" s="2"/>
    </row>
    <row r="942" spans="1:36" ht="15.75" customHeight="1" x14ac:dyDescent="0.25">
      <c r="A942" s="84">
        <v>2202</v>
      </c>
      <c r="B942" s="87"/>
      <c r="C942" s="87"/>
      <c r="D942" s="87"/>
      <c r="E942" s="87"/>
      <c r="F942" s="87"/>
      <c r="G942" s="87"/>
      <c r="H942" s="87"/>
      <c r="I942" s="87"/>
      <c r="J942" s="87">
        <v>73</v>
      </c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129">
        <v>67</v>
      </c>
      <c r="Z942" s="159"/>
      <c r="AA942" s="108"/>
      <c r="AB942" s="88"/>
      <c r="AC942" s="101"/>
      <c r="AD942" s="97">
        <v>84</v>
      </c>
      <c r="AE942" s="102"/>
      <c r="AF942" s="103"/>
      <c r="AG942" s="2"/>
      <c r="AH942" s="2"/>
      <c r="AI942" s="2"/>
      <c r="AJ942" s="2"/>
    </row>
    <row r="943" spans="1:36" ht="15.75" customHeight="1" x14ac:dyDescent="0.25">
      <c r="A943" s="84">
        <v>2301</v>
      </c>
      <c r="B943" s="87"/>
      <c r="C943" s="87"/>
      <c r="D943" s="87"/>
      <c r="E943" s="87"/>
      <c r="F943" s="87"/>
      <c r="G943" s="87"/>
      <c r="H943" s="87"/>
      <c r="I943" s="87"/>
      <c r="J943" s="87">
        <v>12</v>
      </c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129">
        <v>14</v>
      </c>
      <c r="Z943" s="159"/>
      <c r="AA943" s="108"/>
      <c r="AB943" s="88"/>
      <c r="AC943" s="105"/>
      <c r="AD943" s="106">
        <v>16</v>
      </c>
      <c r="AE943" s="107"/>
      <c r="AF943" s="105"/>
      <c r="AG943" s="2"/>
      <c r="AH943" s="2"/>
      <c r="AI943" s="2"/>
      <c r="AJ943" s="2"/>
    </row>
    <row r="944" spans="1:36" ht="15.75" customHeight="1" x14ac:dyDescent="0.25">
      <c r="A944" s="84">
        <v>2302</v>
      </c>
      <c r="B944" s="87"/>
      <c r="C944" s="87"/>
      <c r="D944" s="87"/>
      <c r="E944" s="87"/>
      <c r="F944" s="87"/>
      <c r="G944" s="87"/>
      <c r="H944" s="87"/>
      <c r="I944" s="87"/>
      <c r="J944" s="87">
        <v>2</v>
      </c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129">
        <v>2</v>
      </c>
      <c r="Z944" s="159"/>
      <c r="AA944" s="108"/>
      <c r="AB944" s="88"/>
      <c r="AC944" s="105"/>
      <c r="AD944" s="106">
        <v>3</v>
      </c>
      <c r="AE944" s="107"/>
      <c r="AF944" s="105"/>
      <c r="AG944" s="2"/>
      <c r="AH944" s="2"/>
      <c r="AI944" s="2"/>
      <c r="AJ944" s="2"/>
    </row>
    <row r="945" spans="1:36" ht="15.75" customHeight="1" x14ac:dyDescent="0.25">
      <c r="A945" s="84">
        <v>2401</v>
      </c>
      <c r="B945" s="87"/>
      <c r="C945" s="87"/>
      <c r="D945" s="87"/>
      <c r="E945" s="87"/>
      <c r="F945" s="87"/>
      <c r="G945" s="87"/>
      <c r="H945" s="87"/>
      <c r="I945" s="87"/>
      <c r="J945" s="87">
        <v>1</v>
      </c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129">
        <v>1</v>
      </c>
      <c r="Z945" s="159"/>
      <c r="AA945" s="108"/>
      <c r="AB945" s="88"/>
      <c r="AC945" s="105"/>
      <c r="AD945" s="106">
        <v>1</v>
      </c>
      <c r="AE945" s="107"/>
      <c r="AF945" s="105"/>
      <c r="AG945" s="2"/>
      <c r="AH945" s="2"/>
      <c r="AI945" s="2"/>
      <c r="AJ945" s="2"/>
    </row>
    <row r="946" spans="1:36" ht="15.75" customHeight="1" x14ac:dyDescent="0.25">
      <c r="A946" s="84">
        <v>2402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129"/>
      <c r="Z946" s="159"/>
      <c r="AA946" s="108"/>
      <c r="AB946" s="88"/>
      <c r="AC946" s="108"/>
      <c r="AD946" s="109"/>
      <c r="AE946" s="110"/>
      <c r="AF946" s="105"/>
      <c r="AG946" s="2"/>
      <c r="AH946" s="2"/>
      <c r="AI946" s="2"/>
      <c r="AJ946" s="2"/>
    </row>
    <row r="947" spans="1:36" ht="15.75" customHeight="1" x14ac:dyDescent="0.25">
      <c r="A947" s="84">
        <v>2501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129"/>
      <c r="Z947" s="159"/>
      <c r="AA947" s="108"/>
      <c r="AB947" s="88"/>
      <c r="AC947" s="111" t="s">
        <v>91</v>
      </c>
      <c r="AD947" s="112">
        <v>73</v>
      </c>
      <c r="AE947" s="113">
        <f>IF(SUM(Y938:Y947)=0,"",SUM(Y938:Y947))</f>
        <v>84</v>
      </c>
      <c r="AF947" s="114" t="s">
        <v>19</v>
      </c>
      <c r="AG947" s="2"/>
      <c r="AH947" s="2"/>
      <c r="AI947" s="2"/>
      <c r="AJ947" s="2"/>
    </row>
    <row r="948" spans="1:36" ht="15.75" customHeight="1" x14ac:dyDescent="0.25">
      <c r="A948" s="84">
        <v>2502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129"/>
      <c r="Z948" s="159"/>
      <c r="AA948" s="108"/>
      <c r="AB948" s="88"/>
      <c r="AC948" s="115" t="s">
        <v>92</v>
      </c>
      <c r="AD948" s="116">
        <f>IF(AD947/B934=0,"",AD947/B934)</f>
        <v>0.61344537815126055</v>
      </c>
      <c r="AE948" s="117">
        <f>IF(AD947/AE947=0,"",AD947/AE947)</f>
        <v>0.86904761904761907</v>
      </c>
      <c r="AF948" s="118" t="s">
        <v>93</v>
      </c>
      <c r="AG948" s="2"/>
      <c r="AH948" s="2"/>
      <c r="AI948" s="2"/>
      <c r="AJ948" s="2"/>
    </row>
    <row r="949" spans="1:36" ht="15.75" customHeight="1" x14ac:dyDescent="0.25">
      <c r="A949" s="84">
        <v>2601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129"/>
      <c r="Z949" s="161"/>
      <c r="AA949" s="162"/>
      <c r="AB949" s="163"/>
      <c r="AC949" s="120"/>
      <c r="AD949" s="121"/>
      <c r="AE949" s="121"/>
      <c r="AF949" s="122"/>
      <c r="AG949" s="2"/>
      <c r="AH949" s="2"/>
      <c r="AI949" s="2"/>
      <c r="AJ949" s="2"/>
    </row>
    <row r="950" spans="1:36" ht="18" customHeight="1" x14ac:dyDescent="0.25">
      <c r="A950" s="46"/>
      <c r="B950" s="340" t="s">
        <v>111</v>
      </c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123">
        <f>SUM(Y934:Y946)</f>
        <v>84</v>
      </c>
      <c r="Z950" s="124">
        <f>IF(Y942=0,"",Y942/B934)</f>
        <v>0.56302521008403361</v>
      </c>
      <c r="AA950" s="124">
        <f>IF(Y950=0,"",Y950/B934)</f>
        <v>0.70588235294117652</v>
      </c>
      <c r="AB950" s="124">
        <f>IF(Y942=0,"",AA950-Z950)</f>
        <v>0.1428571428571429</v>
      </c>
      <c r="AC950" s="1"/>
      <c r="AD950" s="2"/>
      <c r="AE950" s="36"/>
      <c r="AF950" s="1"/>
      <c r="AG950" s="2"/>
      <c r="AH950" s="2"/>
      <c r="AI950" s="2"/>
      <c r="AJ950" s="2"/>
    </row>
    <row r="951" spans="1:36" ht="12.75" x14ac:dyDescent="0.2">
      <c r="Z951" s="1"/>
      <c r="AA951" s="1"/>
      <c r="AC951" s="1"/>
      <c r="AG951" s="2"/>
      <c r="AH951" s="2"/>
      <c r="AI951" s="2"/>
      <c r="AJ951" s="2"/>
    </row>
    <row r="952" spans="1:36" ht="12.75" x14ac:dyDescent="0.2">
      <c r="Z952" s="1"/>
      <c r="AA952" s="1"/>
      <c r="AC952" s="1"/>
      <c r="AG952" s="2"/>
      <c r="AH952" s="2"/>
      <c r="AI952" s="2"/>
      <c r="AJ952" s="2"/>
    </row>
    <row r="953" spans="1:36" ht="26.25" x14ac:dyDescent="0.4">
      <c r="B953" s="341" t="s">
        <v>101</v>
      </c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223" t="s">
        <v>119</v>
      </c>
      <c r="Z953" s="1"/>
      <c r="AA953" s="1"/>
      <c r="AB953" s="2"/>
      <c r="AC953" s="1"/>
      <c r="AD953" s="2"/>
      <c r="AE953" s="2"/>
      <c r="AF953" s="2"/>
      <c r="AG953" s="2"/>
      <c r="AH953" s="2"/>
      <c r="AI953" s="2"/>
      <c r="AJ953" s="2"/>
    </row>
    <row r="954" spans="1:36" ht="20.25" x14ac:dyDescent="0.2">
      <c r="A954" s="342" t="s">
        <v>18</v>
      </c>
      <c r="B954" s="344" t="s">
        <v>102</v>
      </c>
      <c r="C954" s="345"/>
      <c r="D954" s="345"/>
      <c r="E954" s="345"/>
      <c r="F954" s="345"/>
      <c r="G954" s="345"/>
      <c r="H954" s="345"/>
      <c r="I954" s="345"/>
      <c r="J954" s="346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8" t="s">
        <v>19</v>
      </c>
      <c r="Z954" s="339" t="s">
        <v>11</v>
      </c>
      <c r="AA954" s="339" t="s">
        <v>12</v>
      </c>
      <c r="AB954" s="350" t="s">
        <v>13</v>
      </c>
      <c r="AC954" s="339" t="s">
        <v>14</v>
      </c>
      <c r="AD954" s="337" t="s">
        <v>15</v>
      </c>
      <c r="AE954" s="337" t="s">
        <v>16</v>
      </c>
      <c r="AF954" s="339" t="s">
        <v>103</v>
      </c>
      <c r="AG954" s="2"/>
      <c r="AH954" s="2"/>
      <c r="AI954" s="2"/>
      <c r="AJ954" s="2"/>
    </row>
    <row r="955" spans="1:36" ht="15.75" x14ac:dyDescent="0.25">
      <c r="A955" s="343"/>
      <c r="B955" s="84" t="s">
        <v>104</v>
      </c>
      <c r="C955" s="84" t="s">
        <v>105</v>
      </c>
      <c r="D955" s="84" t="s">
        <v>106</v>
      </c>
      <c r="E955" s="84" t="s">
        <v>107</v>
      </c>
      <c r="F955" s="84" t="s">
        <v>108</v>
      </c>
      <c r="G955" s="84" t="s">
        <v>109</v>
      </c>
      <c r="H955" s="84" t="s">
        <v>110</v>
      </c>
      <c r="I955" s="84" t="s">
        <v>73</v>
      </c>
      <c r="J955" s="84" t="s">
        <v>74</v>
      </c>
      <c r="K955" s="85" t="s">
        <v>73</v>
      </c>
      <c r="L955" s="85" t="s">
        <v>74</v>
      </c>
      <c r="M955" s="85" t="s">
        <v>73</v>
      </c>
      <c r="N955" s="85" t="s">
        <v>74</v>
      </c>
      <c r="O955" s="85" t="s">
        <v>73</v>
      </c>
      <c r="P955" s="85" t="s">
        <v>74</v>
      </c>
      <c r="Q955" s="85" t="s">
        <v>73</v>
      </c>
      <c r="R955" s="85" t="s">
        <v>74</v>
      </c>
      <c r="S955" s="85" t="s">
        <v>73</v>
      </c>
      <c r="T955" s="85" t="s">
        <v>74</v>
      </c>
      <c r="Y955" s="349"/>
      <c r="Z955" s="338"/>
      <c r="AA955" s="338"/>
      <c r="AB955" s="338"/>
      <c r="AC955" s="338"/>
      <c r="AD955" s="338"/>
      <c r="AE955" s="338"/>
      <c r="AF955" s="338"/>
      <c r="AG955" s="2"/>
      <c r="AH955" s="2"/>
      <c r="AI955" s="2"/>
      <c r="AJ955" s="2"/>
    </row>
    <row r="956" spans="1:36" ht="15.75" customHeight="1" x14ac:dyDescent="0.25">
      <c r="A956" s="84">
        <v>1901</v>
      </c>
      <c r="B956" s="87">
        <v>114</v>
      </c>
      <c r="C956" s="87"/>
      <c r="D956" s="87"/>
      <c r="E956" s="87"/>
      <c r="F956" s="87"/>
      <c r="G956" s="87"/>
      <c r="H956" s="87"/>
      <c r="I956" s="87"/>
      <c r="J956" s="87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129"/>
      <c r="Z956" s="156"/>
      <c r="AA956" s="157"/>
      <c r="AB956" s="158"/>
      <c r="AC956" s="91"/>
      <c r="AD956" s="92">
        <f>B956</f>
        <v>114</v>
      </c>
      <c r="AE956" s="93"/>
      <c r="AF956" s="91"/>
      <c r="AG956" s="2"/>
      <c r="AH956" s="2"/>
      <c r="AI956" s="2"/>
      <c r="AJ956" s="2"/>
    </row>
    <row r="957" spans="1:36" ht="15.75" customHeight="1" x14ac:dyDescent="0.25">
      <c r="A957" s="84">
        <v>1902</v>
      </c>
      <c r="B957" s="87"/>
      <c r="C957" s="87">
        <v>87</v>
      </c>
      <c r="D957" s="87"/>
      <c r="E957" s="87"/>
      <c r="F957" s="87"/>
      <c r="G957" s="87"/>
      <c r="H957" s="87"/>
      <c r="I957" s="87"/>
      <c r="J957" s="87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129"/>
      <c r="Z957" s="159"/>
      <c r="AA957" s="108"/>
      <c r="AB957" s="160"/>
      <c r="AC957" s="96">
        <f>IF(C957=0,"",C957/B956)</f>
        <v>0.76315789473684215</v>
      </c>
      <c r="AD957" s="97">
        <v>87</v>
      </c>
      <c r="AE957" s="98">
        <f t="shared" ref="AE957:AE963" si="422">IF(AD957=0,"",AD957/AD956)</f>
        <v>0.76315789473684215</v>
      </c>
      <c r="AF957" s="98">
        <f t="shared" ref="AF957:AF963" si="423">IF(AD957=0,"",100%-AE957)</f>
        <v>0.23684210526315785</v>
      </c>
      <c r="AG957" s="2"/>
      <c r="AH957" s="2"/>
      <c r="AI957" s="2"/>
      <c r="AJ957" s="2"/>
    </row>
    <row r="958" spans="1:36" ht="15.75" customHeight="1" x14ac:dyDescent="0.25">
      <c r="A958" s="84">
        <v>2001</v>
      </c>
      <c r="B958" s="87"/>
      <c r="C958" s="87"/>
      <c r="D958" s="87">
        <v>77</v>
      </c>
      <c r="E958" s="87"/>
      <c r="F958" s="87"/>
      <c r="G958" s="87"/>
      <c r="H958" s="87"/>
      <c r="I958" s="87"/>
      <c r="J958" s="87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129"/>
      <c r="Z958" s="159"/>
      <c r="AA958" s="108"/>
      <c r="AB958" s="160"/>
      <c r="AC958" s="96">
        <f>IF(D958=0,"",D958/C957)</f>
        <v>0.88505747126436785</v>
      </c>
      <c r="AD958" s="97">
        <v>86</v>
      </c>
      <c r="AE958" s="98">
        <f t="shared" si="422"/>
        <v>0.9885057471264368</v>
      </c>
      <c r="AF958" s="98">
        <f t="shared" si="423"/>
        <v>1.1494252873563204E-2</v>
      </c>
      <c r="AG958" s="128">
        <f>AD958/AD956</f>
        <v>0.75438596491228072</v>
      </c>
      <c r="AH958" s="2"/>
      <c r="AI958" s="2"/>
      <c r="AJ958" s="2"/>
    </row>
    <row r="959" spans="1:36" ht="15.75" customHeight="1" x14ac:dyDescent="0.25">
      <c r="A959" s="84">
        <v>2002</v>
      </c>
      <c r="B959" s="87"/>
      <c r="C959" s="87"/>
      <c r="D959" s="87"/>
      <c r="E959" s="87">
        <v>75</v>
      </c>
      <c r="F959" s="87"/>
      <c r="G959" s="87"/>
      <c r="H959" s="87"/>
      <c r="I959" s="87"/>
      <c r="J959" s="87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129"/>
      <c r="Z959" s="159"/>
      <c r="AA959" s="108"/>
      <c r="AB959" s="160"/>
      <c r="AC959" s="96">
        <f>IF(E959=0,"",E959/D958)</f>
        <v>0.97402597402597402</v>
      </c>
      <c r="AD959" s="97">
        <v>83</v>
      </c>
      <c r="AE959" s="98">
        <f t="shared" si="422"/>
        <v>0.96511627906976749</v>
      </c>
      <c r="AF959" s="98">
        <f t="shared" si="423"/>
        <v>3.4883720930232509E-2</v>
      </c>
      <c r="AG959" s="2"/>
      <c r="AH959" s="2"/>
      <c r="AI959" s="2"/>
      <c r="AJ959" s="2"/>
    </row>
    <row r="960" spans="1:36" ht="15.75" customHeight="1" x14ac:dyDescent="0.25">
      <c r="A960" s="84">
        <v>2101</v>
      </c>
      <c r="B960" s="87"/>
      <c r="C960" s="87"/>
      <c r="D960" s="87"/>
      <c r="E960" s="87"/>
      <c r="F960" s="87">
        <v>73</v>
      </c>
      <c r="G960" s="87"/>
      <c r="H960" s="87"/>
      <c r="I960" s="87"/>
      <c r="J960" s="87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129"/>
      <c r="Z960" s="159"/>
      <c r="AA960" s="108"/>
      <c r="AB960" s="160"/>
      <c r="AC960" s="96">
        <f>F960/E959</f>
        <v>0.97333333333333338</v>
      </c>
      <c r="AD960" s="97">
        <v>82</v>
      </c>
      <c r="AE960" s="98">
        <f t="shared" si="422"/>
        <v>0.98795180722891562</v>
      </c>
      <c r="AF960" s="98">
        <f t="shared" si="423"/>
        <v>1.2048192771084376E-2</v>
      </c>
      <c r="AG960" s="2"/>
      <c r="AH960" s="2"/>
      <c r="AI960" s="2"/>
      <c r="AJ960" s="2"/>
    </row>
    <row r="961" spans="1:36" ht="15.75" customHeight="1" x14ac:dyDescent="0.25">
      <c r="A961" s="84">
        <v>2102</v>
      </c>
      <c r="B961" s="87"/>
      <c r="C961" s="87"/>
      <c r="D961" s="87"/>
      <c r="E961" s="87"/>
      <c r="F961" s="87"/>
      <c r="G961" s="87">
        <v>71</v>
      </c>
      <c r="H961" s="87"/>
      <c r="I961" s="87"/>
      <c r="J961" s="87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129"/>
      <c r="Z961" s="159"/>
      <c r="AA961" s="108"/>
      <c r="AB961" s="160"/>
      <c r="AC961" s="96">
        <f>IF(G961=0,"",G961/F960)</f>
        <v>0.9726027397260274</v>
      </c>
      <c r="AD961" s="97">
        <v>80</v>
      </c>
      <c r="AE961" s="98">
        <f t="shared" si="422"/>
        <v>0.97560975609756095</v>
      </c>
      <c r="AF961" s="98">
        <f t="shared" si="423"/>
        <v>2.4390243902439046E-2</v>
      </c>
      <c r="AG961" s="2"/>
      <c r="AH961" s="2"/>
      <c r="AI961" s="2"/>
      <c r="AJ961" s="2"/>
    </row>
    <row r="962" spans="1:36" ht="15.75" customHeight="1" x14ac:dyDescent="0.25">
      <c r="A962" s="84">
        <v>2201</v>
      </c>
      <c r="B962" s="87"/>
      <c r="C962" s="87"/>
      <c r="D962" s="87"/>
      <c r="E962" s="87"/>
      <c r="F962" s="87"/>
      <c r="G962" s="87"/>
      <c r="H962" s="87">
        <v>68</v>
      </c>
      <c r="I962" s="87"/>
      <c r="J962" s="87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129"/>
      <c r="Z962" s="159"/>
      <c r="AA962" s="108"/>
      <c r="AB962" s="160"/>
      <c r="AC962" s="96">
        <f>IF(H962=0,"",H962/G961)</f>
        <v>0.95774647887323938</v>
      </c>
      <c r="AD962" s="97">
        <v>80</v>
      </c>
      <c r="AE962" s="98">
        <f t="shared" si="422"/>
        <v>1</v>
      </c>
      <c r="AF962" s="98">
        <f t="shared" si="423"/>
        <v>0</v>
      </c>
      <c r="AG962" s="2"/>
      <c r="AH962" s="2"/>
      <c r="AI962" s="2"/>
      <c r="AJ962" s="2"/>
    </row>
    <row r="963" spans="1:36" ht="15.75" customHeight="1" x14ac:dyDescent="0.25">
      <c r="A963" s="84">
        <v>2202</v>
      </c>
      <c r="B963" s="87"/>
      <c r="C963" s="87"/>
      <c r="D963" s="87"/>
      <c r="E963" s="87"/>
      <c r="F963" s="87"/>
      <c r="G963" s="87"/>
      <c r="H963" s="87"/>
      <c r="I963" s="87">
        <v>67</v>
      </c>
      <c r="J963" s="87"/>
      <c r="K963" s="88"/>
      <c r="L963" s="88"/>
      <c r="M963" s="88"/>
      <c r="N963" s="88" t="s">
        <v>37</v>
      </c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129"/>
      <c r="Z963" s="159"/>
      <c r="AA963" s="108"/>
      <c r="AB963" s="160"/>
      <c r="AC963" s="126">
        <f>IF(I963=0,"",I963/H962)</f>
        <v>0.98529411764705888</v>
      </c>
      <c r="AD963" s="97">
        <v>78</v>
      </c>
      <c r="AE963" s="100">
        <f t="shared" si="422"/>
        <v>0.97499999999999998</v>
      </c>
      <c r="AF963" s="100">
        <f t="shared" si="423"/>
        <v>2.5000000000000022E-2</v>
      </c>
      <c r="AG963" s="2"/>
      <c r="AH963" s="2"/>
      <c r="AI963" s="2"/>
      <c r="AJ963" s="2"/>
    </row>
    <row r="964" spans="1:36" ht="15.75" customHeight="1" x14ac:dyDescent="0.25">
      <c r="A964" s="84">
        <v>2301</v>
      </c>
      <c r="B964" s="87"/>
      <c r="C964" s="87"/>
      <c r="D964" s="87"/>
      <c r="E964" s="87"/>
      <c r="F964" s="87"/>
      <c r="G964" s="87"/>
      <c r="H964" s="87"/>
      <c r="I964" s="87"/>
      <c r="J964" s="87">
        <v>67</v>
      </c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129">
        <v>49</v>
      </c>
      <c r="Z964" s="159"/>
      <c r="AA964" s="108"/>
      <c r="AB964" s="88"/>
      <c r="AC964" s="126">
        <f>IF(J964=0,"",J964/I963)</f>
        <v>1</v>
      </c>
      <c r="AD964" s="97">
        <v>78</v>
      </c>
      <c r="AE964" s="100">
        <f t="shared" ref="AE964" si="424">IF(AD964=0,"",AD964/AD963)</f>
        <v>1</v>
      </c>
      <c r="AF964" s="100">
        <f t="shared" ref="AF964" si="425">IF(AD964=0,"",100%-AE964)</f>
        <v>0</v>
      </c>
      <c r="AG964" s="2"/>
      <c r="AH964" s="2"/>
      <c r="AI964" s="2"/>
      <c r="AJ964" s="2"/>
    </row>
    <row r="965" spans="1:36" ht="15.75" customHeight="1" x14ac:dyDescent="0.25">
      <c r="A965" s="84">
        <v>2302</v>
      </c>
      <c r="B965" s="87"/>
      <c r="C965" s="87"/>
      <c r="D965" s="87"/>
      <c r="E965" s="87"/>
      <c r="F965" s="87"/>
      <c r="G965" s="87"/>
      <c r="H965" s="87"/>
      <c r="I965" s="87"/>
      <c r="J965" s="87">
        <v>24</v>
      </c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129">
        <v>19</v>
      </c>
      <c r="Z965" s="159"/>
      <c r="AA965" s="108"/>
      <c r="AB965" s="88"/>
      <c r="AC965" s="105"/>
      <c r="AD965" s="106">
        <v>28</v>
      </c>
      <c r="AE965" s="107"/>
      <c r="AF965" s="105"/>
      <c r="AG965" s="2"/>
      <c r="AH965" s="2"/>
      <c r="AI965" s="2"/>
      <c r="AJ965" s="2"/>
    </row>
    <row r="966" spans="1:36" ht="15.75" customHeight="1" x14ac:dyDescent="0.25">
      <c r="A966" s="84">
        <v>2401</v>
      </c>
      <c r="B966" s="87"/>
      <c r="C966" s="87"/>
      <c r="D966" s="87"/>
      <c r="E966" s="87"/>
      <c r="F966" s="87"/>
      <c r="G966" s="87"/>
      <c r="H966" s="87"/>
      <c r="I966" s="87"/>
      <c r="J966" s="87">
        <v>7</v>
      </c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129">
        <v>4</v>
      </c>
      <c r="Z966" s="159"/>
      <c r="AA966" s="108"/>
      <c r="AB966" s="88"/>
      <c r="AC966" s="105"/>
      <c r="AD966" s="252">
        <v>8</v>
      </c>
      <c r="AE966" s="107"/>
      <c r="AF966" s="105"/>
      <c r="AG966" s="2"/>
      <c r="AH966" s="2"/>
      <c r="AI966" s="2"/>
      <c r="AJ966" s="2"/>
    </row>
    <row r="967" spans="1:36" ht="15.75" customHeight="1" x14ac:dyDescent="0.25">
      <c r="A967" s="84">
        <v>2402</v>
      </c>
      <c r="B967" s="87"/>
      <c r="C967" s="87"/>
      <c r="D967" s="87"/>
      <c r="E967" s="87"/>
      <c r="F967" s="87"/>
      <c r="G967" s="87"/>
      <c r="H967" s="87"/>
      <c r="I967" s="87"/>
      <c r="J967" s="87">
        <v>3</v>
      </c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129">
        <v>3</v>
      </c>
      <c r="Z967" s="159"/>
      <c r="AA967" s="108"/>
      <c r="AB967" s="88"/>
      <c r="AC967" s="270"/>
      <c r="AD967" s="254">
        <v>4</v>
      </c>
      <c r="AE967" s="271"/>
      <c r="AF967" s="105"/>
      <c r="AG967" s="2"/>
      <c r="AH967" s="2"/>
      <c r="AI967" s="2"/>
      <c r="AJ967" s="2"/>
    </row>
    <row r="968" spans="1:36" ht="15.75" customHeight="1" x14ac:dyDescent="0.25">
      <c r="A968" s="84">
        <v>2501</v>
      </c>
      <c r="B968" s="87"/>
      <c r="C968" s="87"/>
      <c r="D968" s="87"/>
      <c r="E968" s="87"/>
      <c r="F968" s="87"/>
      <c r="G968" s="87"/>
      <c r="H968" s="87"/>
      <c r="I968" s="87"/>
      <c r="J968" s="87">
        <v>1</v>
      </c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129">
        <v>1</v>
      </c>
      <c r="Z968" s="159"/>
      <c r="AA968" s="108"/>
      <c r="AB968" s="88"/>
      <c r="AC968" s="270"/>
      <c r="AD968" s="254">
        <v>1</v>
      </c>
      <c r="AE968" s="271"/>
      <c r="AF968" s="105"/>
      <c r="AG968" s="2"/>
      <c r="AH968" s="2"/>
      <c r="AI968" s="2"/>
      <c r="AJ968" s="2"/>
    </row>
    <row r="969" spans="1:36" ht="15.75" customHeight="1" x14ac:dyDescent="0.25">
      <c r="A969" s="84">
        <v>2502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129"/>
      <c r="Z969" s="159"/>
      <c r="AA969" s="108"/>
      <c r="AB969" s="88"/>
      <c r="AC969" s="111" t="s">
        <v>91</v>
      </c>
      <c r="AD969" s="253">
        <v>64</v>
      </c>
      <c r="AE969" s="113">
        <f>IF(SUM(Y960:Y969)=0,"",SUM(Y960:Y969))</f>
        <v>76</v>
      </c>
      <c r="AF969" s="114" t="s">
        <v>19</v>
      </c>
      <c r="AG969" s="2"/>
      <c r="AH969" s="2"/>
      <c r="AI969" s="2"/>
      <c r="AJ969" s="2"/>
    </row>
    <row r="970" spans="1:36" ht="15.75" customHeight="1" x14ac:dyDescent="0.25">
      <c r="A970" s="84">
        <v>2601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129"/>
      <c r="Z970" s="159"/>
      <c r="AA970" s="108"/>
      <c r="AB970" s="88"/>
      <c r="AC970" s="115" t="s">
        <v>92</v>
      </c>
      <c r="AD970" s="116">
        <f>IF(AD969/B956=0,"",AD969/B956)</f>
        <v>0.56140350877192979</v>
      </c>
      <c r="AE970" s="117">
        <f>IF(AD969/AE969=0,"",AD969/AE969)</f>
        <v>0.84210526315789469</v>
      </c>
      <c r="AF970" s="118" t="s">
        <v>93</v>
      </c>
      <c r="AG970" s="2"/>
      <c r="AH970" s="2"/>
      <c r="AI970" s="2"/>
      <c r="AJ970" s="2"/>
    </row>
    <row r="971" spans="1:36" ht="15.75" x14ac:dyDescent="0.25">
      <c r="A971" s="84">
        <v>2602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129"/>
      <c r="Z971" s="161"/>
      <c r="AA971" s="162"/>
      <c r="AB971" s="163"/>
      <c r="AC971" s="120"/>
      <c r="AD971" s="121"/>
      <c r="AE971" s="121"/>
      <c r="AF971" s="122"/>
      <c r="AG971" s="2"/>
      <c r="AH971" s="2"/>
      <c r="AI971" s="2"/>
      <c r="AJ971" s="2"/>
    </row>
    <row r="972" spans="1:36" ht="18" customHeight="1" x14ac:dyDescent="0.25">
      <c r="A972" s="46"/>
      <c r="B972" s="340" t="s">
        <v>111</v>
      </c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123">
        <f>SUM(Y956:Y968)</f>
        <v>76</v>
      </c>
      <c r="Z972" s="124">
        <f>IF(Y964=0,"",Y964/B956)</f>
        <v>0.42982456140350878</v>
      </c>
      <c r="AA972" s="124">
        <f>IF(Y972=0,"",Y972/B956)</f>
        <v>0.66666666666666663</v>
      </c>
      <c r="AB972" s="124">
        <f>AA972-Z972</f>
        <v>0.23684210526315785</v>
      </c>
      <c r="AC972" s="1"/>
      <c r="AD972" s="2"/>
      <c r="AE972" s="36"/>
      <c r="AF972" s="1"/>
      <c r="AG972" s="2"/>
      <c r="AH972" s="2"/>
      <c r="AI972" s="2"/>
      <c r="AJ972" s="2"/>
    </row>
    <row r="973" spans="1:36" ht="12.75" x14ac:dyDescent="0.2">
      <c r="Z973" s="1"/>
      <c r="AA973" s="1"/>
      <c r="AC973" s="1"/>
      <c r="AG973" s="2"/>
      <c r="AH973" s="2"/>
      <c r="AI973" s="2"/>
      <c r="AJ973" s="2"/>
    </row>
    <row r="974" spans="1:36" ht="12.75" x14ac:dyDescent="0.2">
      <c r="Z974" s="1"/>
      <c r="AA974" s="1"/>
      <c r="AC974" s="1"/>
      <c r="AG974" s="2"/>
      <c r="AH974" s="2"/>
      <c r="AI974" s="2"/>
      <c r="AJ974" s="2"/>
    </row>
    <row r="975" spans="1:36" ht="26.25" x14ac:dyDescent="0.4">
      <c r="B975" s="341" t="s">
        <v>101</v>
      </c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223" t="s">
        <v>120</v>
      </c>
      <c r="Z975" s="1"/>
      <c r="AA975" s="1"/>
      <c r="AB975" s="2"/>
      <c r="AC975" s="1"/>
      <c r="AD975" s="2"/>
      <c r="AE975" s="2"/>
      <c r="AF975" s="2"/>
      <c r="AG975" s="2"/>
      <c r="AH975" s="2"/>
      <c r="AI975" s="2"/>
      <c r="AJ975" s="2"/>
    </row>
    <row r="976" spans="1:36" ht="20.25" x14ac:dyDescent="0.2">
      <c r="A976" s="342" t="s">
        <v>18</v>
      </c>
      <c r="B976" s="344" t="s">
        <v>102</v>
      </c>
      <c r="C976" s="345"/>
      <c r="D976" s="345"/>
      <c r="E976" s="345"/>
      <c r="F976" s="345"/>
      <c r="G976" s="345"/>
      <c r="H976" s="345"/>
      <c r="I976" s="345"/>
      <c r="J976" s="346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8" t="s">
        <v>19</v>
      </c>
      <c r="Z976" s="339" t="s">
        <v>11</v>
      </c>
      <c r="AA976" s="339" t="s">
        <v>12</v>
      </c>
      <c r="AB976" s="350" t="s">
        <v>13</v>
      </c>
      <c r="AC976" s="339" t="s">
        <v>14</v>
      </c>
      <c r="AD976" s="337" t="s">
        <v>15</v>
      </c>
      <c r="AE976" s="337" t="s">
        <v>16</v>
      </c>
      <c r="AF976" s="339" t="s">
        <v>103</v>
      </c>
      <c r="AG976" s="2"/>
      <c r="AH976" s="2"/>
      <c r="AI976" s="2"/>
      <c r="AJ976" s="2"/>
    </row>
    <row r="977" spans="1:36" ht="15.75" x14ac:dyDescent="0.25">
      <c r="A977" s="343"/>
      <c r="B977" s="84" t="s">
        <v>104</v>
      </c>
      <c r="C977" s="84" t="s">
        <v>105</v>
      </c>
      <c r="D977" s="84" t="s">
        <v>106</v>
      </c>
      <c r="E977" s="84" t="s">
        <v>107</v>
      </c>
      <c r="F977" s="84" t="s">
        <v>108</v>
      </c>
      <c r="G977" s="84" t="s">
        <v>109</v>
      </c>
      <c r="H977" s="84" t="s">
        <v>110</v>
      </c>
      <c r="I977" s="84" t="s">
        <v>73</v>
      </c>
      <c r="J977" s="84" t="s">
        <v>74</v>
      </c>
      <c r="K977" s="85" t="s">
        <v>73</v>
      </c>
      <c r="L977" s="85" t="s">
        <v>74</v>
      </c>
      <c r="M977" s="85" t="s">
        <v>73</v>
      </c>
      <c r="N977" s="85" t="s">
        <v>74</v>
      </c>
      <c r="O977" s="85" t="s">
        <v>73</v>
      </c>
      <c r="P977" s="85" t="s">
        <v>74</v>
      </c>
      <c r="Q977" s="85" t="s">
        <v>73</v>
      </c>
      <c r="R977" s="85" t="s">
        <v>74</v>
      </c>
      <c r="S977" s="85" t="s">
        <v>73</v>
      </c>
      <c r="T977" s="85" t="s">
        <v>74</v>
      </c>
      <c r="Y977" s="349"/>
      <c r="Z977" s="338"/>
      <c r="AA977" s="338"/>
      <c r="AB977" s="338"/>
      <c r="AC977" s="338"/>
      <c r="AD977" s="338"/>
      <c r="AE977" s="338"/>
      <c r="AF977" s="338"/>
      <c r="AG977" s="2"/>
      <c r="AH977" s="2"/>
      <c r="AI977" s="2"/>
      <c r="AJ977" s="2"/>
    </row>
    <row r="978" spans="1:36" ht="15.75" customHeight="1" x14ac:dyDescent="0.25">
      <c r="A978" s="84">
        <v>1902</v>
      </c>
      <c r="B978" s="87">
        <v>110</v>
      </c>
      <c r="C978" s="87"/>
      <c r="D978" s="87"/>
      <c r="E978" s="87"/>
      <c r="F978" s="87"/>
      <c r="G978" s="87"/>
      <c r="H978" s="87"/>
      <c r="I978" s="87"/>
      <c r="J978" s="87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129"/>
      <c r="Z978" s="156"/>
      <c r="AA978" s="157"/>
      <c r="AB978" s="158"/>
      <c r="AC978" s="91"/>
      <c r="AD978" s="92">
        <f>B978</f>
        <v>110</v>
      </c>
      <c r="AE978" s="93"/>
      <c r="AF978" s="91"/>
      <c r="AG978" s="2"/>
      <c r="AH978" s="2"/>
      <c r="AI978" s="2"/>
      <c r="AJ978" s="2"/>
    </row>
    <row r="979" spans="1:36" ht="15.75" customHeight="1" x14ac:dyDescent="0.25">
      <c r="A979" s="84">
        <v>2001</v>
      </c>
      <c r="B979" s="87"/>
      <c r="C979" s="87">
        <v>94</v>
      </c>
      <c r="D979" s="87"/>
      <c r="E979" s="87"/>
      <c r="F979" s="87"/>
      <c r="G979" s="87"/>
      <c r="H979" s="87"/>
      <c r="I979" s="87"/>
      <c r="J979" s="87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129"/>
      <c r="Z979" s="159"/>
      <c r="AA979" s="108"/>
      <c r="AB979" s="160"/>
      <c r="AC979" s="96">
        <f>IF(C979=0,"",C979/B978)</f>
        <v>0.8545454545454545</v>
      </c>
      <c r="AD979" s="97">
        <v>94</v>
      </c>
      <c r="AE979" s="98">
        <f t="shared" ref="AE979:AE985" si="426">IF(AD979=0,"",AD979/AD978)</f>
        <v>0.8545454545454545</v>
      </c>
      <c r="AF979" s="98">
        <f t="shared" ref="AF979:AF985" si="427">IF(AD979=0,"",100%-AE979)</f>
        <v>0.1454545454545455</v>
      </c>
      <c r="AG979" s="2"/>
      <c r="AH979" s="2"/>
      <c r="AI979" s="2"/>
      <c r="AJ979" s="2"/>
    </row>
    <row r="980" spans="1:36" ht="15.75" customHeight="1" x14ac:dyDescent="0.25">
      <c r="A980" s="84">
        <v>2002</v>
      </c>
      <c r="B980" s="87"/>
      <c r="C980" s="87"/>
      <c r="D980" s="87">
        <v>84</v>
      </c>
      <c r="E980" s="87"/>
      <c r="F980" s="87"/>
      <c r="G980" s="87"/>
      <c r="H980" s="87"/>
      <c r="I980" s="87"/>
      <c r="J980" s="87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129"/>
      <c r="Z980" s="159"/>
      <c r="AA980" s="108"/>
      <c r="AB980" s="160"/>
      <c r="AC980" s="96">
        <f>IF(D980=0,"",D980/C979)</f>
        <v>0.8936170212765957</v>
      </c>
      <c r="AD980" s="97">
        <v>93</v>
      </c>
      <c r="AE980" s="98">
        <f t="shared" si="426"/>
        <v>0.98936170212765961</v>
      </c>
      <c r="AF980" s="98">
        <f t="shared" si="427"/>
        <v>1.0638297872340385E-2</v>
      </c>
      <c r="AG980" s="128">
        <f>AD980/AD978</f>
        <v>0.84545454545454546</v>
      </c>
      <c r="AH980" s="2"/>
      <c r="AI980" s="2"/>
      <c r="AJ980" s="2"/>
    </row>
    <row r="981" spans="1:36" ht="15.75" customHeight="1" x14ac:dyDescent="0.25">
      <c r="A981" s="84">
        <v>2101</v>
      </c>
      <c r="B981" s="87"/>
      <c r="C981" s="87"/>
      <c r="D981" s="87"/>
      <c r="E981" s="87">
        <v>82</v>
      </c>
      <c r="F981" s="87"/>
      <c r="G981" s="87"/>
      <c r="H981" s="87"/>
      <c r="I981" s="87"/>
      <c r="J981" s="87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129"/>
      <c r="Z981" s="159"/>
      <c r="AA981" s="108"/>
      <c r="AB981" s="160"/>
      <c r="AC981" s="96">
        <f>IF(E981=0,"",E981/D980)</f>
        <v>0.97619047619047616</v>
      </c>
      <c r="AD981" s="97">
        <v>92</v>
      </c>
      <c r="AE981" s="98">
        <f t="shared" si="426"/>
        <v>0.989247311827957</v>
      </c>
      <c r="AF981" s="98">
        <f t="shared" si="427"/>
        <v>1.0752688172043001E-2</v>
      </c>
      <c r="AG981" s="2"/>
      <c r="AH981" s="2"/>
      <c r="AI981" s="2"/>
      <c r="AJ981" s="2"/>
    </row>
    <row r="982" spans="1:36" ht="15.75" customHeight="1" x14ac:dyDescent="0.25">
      <c r="A982" s="84">
        <v>2102</v>
      </c>
      <c r="B982" s="87"/>
      <c r="C982" s="87"/>
      <c r="D982" s="87"/>
      <c r="E982" s="87"/>
      <c r="F982" s="87">
        <v>79</v>
      </c>
      <c r="G982" s="87"/>
      <c r="H982" s="87"/>
      <c r="I982" s="87"/>
      <c r="J982" s="87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129"/>
      <c r="Z982" s="159"/>
      <c r="AA982" s="108"/>
      <c r="AB982" s="160"/>
      <c r="AC982" s="96">
        <f>F982/E981</f>
        <v>0.96341463414634143</v>
      </c>
      <c r="AD982" s="97">
        <v>83</v>
      </c>
      <c r="AE982" s="98">
        <f t="shared" si="426"/>
        <v>0.90217391304347827</v>
      </c>
      <c r="AF982" s="98">
        <f t="shared" si="427"/>
        <v>9.7826086956521729E-2</v>
      </c>
      <c r="AG982" s="2"/>
      <c r="AH982" s="2"/>
      <c r="AI982" s="2"/>
      <c r="AJ982" s="2"/>
    </row>
    <row r="983" spans="1:36" ht="15.75" customHeight="1" x14ac:dyDescent="0.25">
      <c r="A983" s="84">
        <v>2201</v>
      </c>
      <c r="B983" s="87"/>
      <c r="C983" s="87"/>
      <c r="D983" s="87"/>
      <c r="E983" s="87"/>
      <c r="F983" s="87"/>
      <c r="G983" s="87">
        <v>77</v>
      </c>
      <c r="H983" s="87"/>
      <c r="I983" s="87"/>
      <c r="J983" s="87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129"/>
      <c r="Z983" s="159"/>
      <c r="AA983" s="108"/>
      <c r="AB983" s="160"/>
      <c r="AC983" s="96">
        <f>IF(G983=0,"",G983/F982)</f>
        <v>0.97468354430379744</v>
      </c>
      <c r="AD983" s="97">
        <v>83</v>
      </c>
      <c r="AE983" s="98">
        <f t="shared" si="426"/>
        <v>1</v>
      </c>
      <c r="AF983" s="98">
        <f t="shared" si="427"/>
        <v>0</v>
      </c>
      <c r="AG983" s="2"/>
      <c r="AH983" s="2"/>
      <c r="AI983" s="2"/>
      <c r="AJ983" s="2"/>
    </row>
    <row r="984" spans="1:36" ht="15.75" customHeight="1" x14ac:dyDescent="0.25">
      <c r="A984" s="84">
        <v>2202</v>
      </c>
      <c r="B984" s="87"/>
      <c r="C984" s="87"/>
      <c r="D984" s="87"/>
      <c r="E984" s="87"/>
      <c r="F984" s="87"/>
      <c r="G984" s="87"/>
      <c r="H984" s="87">
        <v>72</v>
      </c>
      <c r="I984" s="87"/>
      <c r="J984" s="87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129"/>
      <c r="Z984" s="159"/>
      <c r="AA984" s="108"/>
      <c r="AB984" s="160"/>
      <c r="AC984" s="96">
        <f>IF(H984=0,"",H984/G983)</f>
        <v>0.93506493506493504</v>
      </c>
      <c r="AD984" s="97">
        <v>82</v>
      </c>
      <c r="AE984" s="98">
        <f t="shared" si="426"/>
        <v>0.98795180722891562</v>
      </c>
      <c r="AF984" s="98">
        <f t="shared" si="427"/>
        <v>1.2048192771084376E-2</v>
      </c>
      <c r="AG984" s="2"/>
      <c r="AH984" s="2"/>
      <c r="AI984" s="2"/>
      <c r="AJ984" s="2"/>
    </row>
    <row r="985" spans="1:36" ht="15.75" customHeight="1" x14ac:dyDescent="0.25">
      <c r="A985" s="84">
        <v>2301</v>
      </c>
      <c r="B985" s="87"/>
      <c r="C985" s="87"/>
      <c r="D985" s="87"/>
      <c r="E985" s="87"/>
      <c r="F985" s="87"/>
      <c r="G985" s="87"/>
      <c r="H985" s="87"/>
      <c r="I985" s="87">
        <v>71</v>
      </c>
      <c r="J985" s="87"/>
      <c r="K985" s="88"/>
      <c r="L985" s="88"/>
      <c r="M985" s="88"/>
      <c r="N985" s="88" t="s">
        <v>37</v>
      </c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129"/>
      <c r="Z985" s="159"/>
      <c r="AA985" s="108"/>
      <c r="AB985" s="160"/>
      <c r="AC985" s="126">
        <f>IF(I985=0,"",I985/H984)</f>
        <v>0.98611111111111116</v>
      </c>
      <c r="AD985" s="97">
        <v>82</v>
      </c>
      <c r="AE985" s="100">
        <f t="shared" si="426"/>
        <v>1</v>
      </c>
      <c r="AF985" s="100">
        <f t="shared" si="427"/>
        <v>0</v>
      </c>
      <c r="AG985" s="2"/>
      <c r="AH985" s="2"/>
      <c r="AI985" s="2"/>
      <c r="AJ985" s="2"/>
    </row>
    <row r="986" spans="1:36" ht="15.75" customHeight="1" x14ac:dyDescent="0.25">
      <c r="A986" s="84">
        <v>2302</v>
      </c>
      <c r="B986" s="87"/>
      <c r="C986" s="87"/>
      <c r="D986" s="87"/>
      <c r="E986" s="87"/>
      <c r="F986" s="87"/>
      <c r="G986" s="87"/>
      <c r="H986" s="87"/>
      <c r="I986" s="87"/>
      <c r="J986" s="87">
        <v>71</v>
      </c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129">
        <v>58</v>
      </c>
      <c r="Z986" s="159"/>
      <c r="AA986" s="108"/>
      <c r="AB986" s="88"/>
      <c r="AC986" s="126">
        <f>IF(J986=0,"",J986/I985)</f>
        <v>1</v>
      </c>
      <c r="AD986" s="97">
        <v>78</v>
      </c>
      <c r="AE986" s="100">
        <f t="shared" ref="AE986" si="428">IF(AD986=0,"",AD986/AD985)</f>
        <v>0.95121951219512191</v>
      </c>
      <c r="AF986" s="100">
        <f t="shared" ref="AF986" si="429">IF(AD986=0,"",100%-AE986)</f>
        <v>4.8780487804878092E-2</v>
      </c>
      <c r="AG986" s="2"/>
      <c r="AH986" s="2"/>
      <c r="AI986" s="2"/>
      <c r="AJ986" s="2"/>
    </row>
    <row r="987" spans="1:36" ht="15.75" customHeight="1" x14ac:dyDescent="0.25">
      <c r="A987" s="84">
        <v>2401</v>
      </c>
      <c r="B987" s="87"/>
      <c r="C987" s="87"/>
      <c r="D987" s="87"/>
      <c r="E987" s="87"/>
      <c r="F987" s="87"/>
      <c r="G987" s="87"/>
      <c r="H987" s="87"/>
      <c r="I987" s="87"/>
      <c r="J987" s="87">
        <v>17</v>
      </c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129">
        <v>11</v>
      </c>
      <c r="Z987" s="159"/>
      <c r="AA987" s="108"/>
      <c r="AB987" s="88"/>
      <c r="AC987" s="105"/>
      <c r="AD987" s="106">
        <v>20</v>
      </c>
      <c r="AE987" s="107"/>
      <c r="AF987" s="105"/>
      <c r="AG987" s="2"/>
      <c r="AH987" s="2"/>
      <c r="AI987" s="2"/>
      <c r="AJ987" s="2"/>
    </row>
    <row r="988" spans="1:36" ht="15.75" customHeight="1" x14ac:dyDescent="0.25">
      <c r="A988" s="84">
        <v>2402</v>
      </c>
      <c r="B988" s="87"/>
      <c r="C988" s="87"/>
      <c r="D988" s="87"/>
      <c r="E988" s="87"/>
      <c r="F988" s="87"/>
      <c r="G988" s="87"/>
      <c r="H988" s="87"/>
      <c r="I988" s="87"/>
      <c r="J988" s="87">
        <v>6</v>
      </c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129">
        <v>6</v>
      </c>
      <c r="Z988" s="159"/>
      <c r="AA988" s="108"/>
      <c r="AB988" s="88"/>
      <c r="AC988" s="105"/>
      <c r="AD988" s="106">
        <v>7</v>
      </c>
      <c r="AE988" s="107"/>
      <c r="AF988" s="105"/>
      <c r="AG988" s="2"/>
      <c r="AH988" s="2"/>
      <c r="AI988" s="2"/>
      <c r="AJ988" s="2"/>
    </row>
    <row r="989" spans="1:36" ht="15.75" customHeight="1" x14ac:dyDescent="0.25">
      <c r="A989" s="84">
        <v>2501</v>
      </c>
      <c r="B989" s="87"/>
      <c r="C989" s="87"/>
      <c r="D989" s="87"/>
      <c r="E989" s="87"/>
      <c r="F989" s="87"/>
      <c r="G989" s="87"/>
      <c r="H989" s="87"/>
      <c r="I989" s="87"/>
      <c r="J989" s="21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129">
        <v>1</v>
      </c>
      <c r="Z989" s="159"/>
      <c r="AA989" s="108"/>
      <c r="AB989" s="88"/>
      <c r="AC989" s="105"/>
      <c r="AD989" s="106"/>
      <c r="AE989" s="107"/>
      <c r="AF989" s="105"/>
      <c r="AG989" s="2"/>
      <c r="AH989" s="2"/>
      <c r="AI989" s="2"/>
      <c r="AJ989" s="2"/>
    </row>
    <row r="990" spans="1:36" ht="15.75" customHeight="1" x14ac:dyDescent="0.25">
      <c r="A990" s="84">
        <v>2502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129"/>
      <c r="Z990" s="159"/>
      <c r="AA990" s="108"/>
      <c r="AB990" s="88"/>
      <c r="AC990" s="108"/>
      <c r="AD990" s="109"/>
      <c r="AE990" s="110"/>
      <c r="AF990" s="105"/>
      <c r="AG990" s="2"/>
      <c r="AH990" s="2"/>
      <c r="AI990" s="2"/>
      <c r="AJ990" s="2"/>
    </row>
    <row r="991" spans="1:36" ht="15.75" customHeight="1" x14ac:dyDescent="0.25">
      <c r="A991" s="84">
        <v>2601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129"/>
      <c r="Z991" s="159"/>
      <c r="AA991" s="108"/>
      <c r="AB991" s="88"/>
      <c r="AC991" s="111" t="s">
        <v>91</v>
      </c>
      <c r="AD991" s="112">
        <v>52</v>
      </c>
      <c r="AE991" s="113">
        <f>IF(SUM(Y982:Y991)=0,"",SUM(Y982:Y991))</f>
        <v>76</v>
      </c>
      <c r="AF991" s="114" t="s">
        <v>19</v>
      </c>
      <c r="AG991" s="2"/>
      <c r="AH991" s="2"/>
      <c r="AI991" s="2"/>
      <c r="AJ991" s="2"/>
    </row>
    <row r="992" spans="1:36" ht="15.75" customHeight="1" x14ac:dyDescent="0.25">
      <c r="A992" s="84">
        <v>2602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129"/>
      <c r="Z992" s="159"/>
      <c r="AA992" s="108"/>
      <c r="AB992" s="88"/>
      <c r="AC992" s="115" t="s">
        <v>92</v>
      </c>
      <c r="AD992" s="116">
        <f>IF(AD991/B978=0,"",AD991/B978)</f>
        <v>0.47272727272727272</v>
      </c>
      <c r="AE992" s="117">
        <f>IF(AD991/AE991=0,"",AD991/AE991)</f>
        <v>0.68421052631578949</v>
      </c>
      <c r="AF992" s="118" t="s">
        <v>93</v>
      </c>
      <c r="AG992" s="2"/>
      <c r="AH992" s="2"/>
      <c r="AI992" s="2"/>
      <c r="AJ992" s="2"/>
    </row>
    <row r="993" spans="1:36" ht="15.75" customHeight="1" x14ac:dyDescent="0.25">
      <c r="A993" s="84">
        <v>2701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129"/>
      <c r="Z993" s="161"/>
      <c r="AA993" s="162"/>
      <c r="AB993" s="163"/>
      <c r="AC993" s="120"/>
      <c r="AD993" s="121"/>
      <c r="AE993" s="121"/>
      <c r="AF993" s="122"/>
      <c r="AG993" s="2"/>
      <c r="AH993" s="2"/>
      <c r="AI993" s="2"/>
      <c r="AJ993" s="2"/>
    </row>
    <row r="994" spans="1:36" ht="18" customHeight="1" x14ac:dyDescent="0.25">
      <c r="A994" s="46"/>
      <c r="B994" s="340" t="s">
        <v>111</v>
      </c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123">
        <f>SUM(Y978:Y990)</f>
        <v>76</v>
      </c>
      <c r="Z994" s="124">
        <f>IF(Y986=0,"",Y986/B978)</f>
        <v>0.52727272727272723</v>
      </c>
      <c r="AA994" s="124">
        <f>IF(Y994=0,"",Y994/B978)</f>
        <v>0.69090909090909092</v>
      </c>
      <c r="AB994" s="124">
        <f>AA994-Z994</f>
        <v>0.16363636363636369</v>
      </c>
      <c r="AC994" s="1"/>
      <c r="AD994" s="2"/>
      <c r="AE994" s="36"/>
      <c r="AF994" s="1"/>
      <c r="AG994" s="2"/>
      <c r="AH994" s="2"/>
      <c r="AI994" s="2"/>
      <c r="AJ994" s="2"/>
    </row>
    <row r="995" spans="1:36" ht="12.75" x14ac:dyDescent="0.2">
      <c r="Z995" s="1"/>
      <c r="AA995" s="1"/>
      <c r="AC995" s="1"/>
      <c r="AG995" s="2"/>
      <c r="AH995" s="2"/>
      <c r="AI995" s="2"/>
      <c r="AJ995" s="2"/>
    </row>
    <row r="996" spans="1:36" ht="12.75" x14ac:dyDescent="0.2">
      <c r="Z996" s="1"/>
      <c r="AA996" s="1"/>
      <c r="AC996" s="1"/>
      <c r="AG996" s="2"/>
      <c r="AH996" s="2"/>
      <c r="AI996" s="2"/>
      <c r="AJ996" s="2"/>
    </row>
    <row r="997" spans="1:36" ht="26.25" customHeight="1" x14ac:dyDescent="0.4">
      <c r="B997" s="341" t="s">
        <v>101</v>
      </c>
      <c r="C997" s="341"/>
      <c r="D997" s="341"/>
      <c r="E997" s="341"/>
      <c r="F997" s="341"/>
      <c r="G997" s="341"/>
      <c r="H997" s="341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1"/>
      <c r="Y997" s="223" t="s">
        <v>121</v>
      </c>
      <c r="Z997" s="1"/>
      <c r="AA997" s="1"/>
      <c r="AB997" s="2"/>
      <c r="AC997" s="1"/>
      <c r="AD997" s="2"/>
      <c r="AE997" s="2"/>
      <c r="AF997" s="2"/>
      <c r="AG997" s="2"/>
      <c r="AH997" s="2"/>
      <c r="AI997" s="2"/>
      <c r="AJ997" s="2"/>
    </row>
    <row r="998" spans="1:36" ht="20.25" customHeight="1" x14ac:dyDescent="0.2">
      <c r="A998" s="342" t="s">
        <v>18</v>
      </c>
      <c r="B998" s="344" t="s">
        <v>102</v>
      </c>
      <c r="C998" s="345"/>
      <c r="D998" s="345"/>
      <c r="E998" s="345"/>
      <c r="F998" s="345"/>
      <c r="G998" s="345"/>
      <c r="H998" s="345"/>
      <c r="I998" s="345"/>
      <c r="J998" s="346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8" t="s">
        <v>19</v>
      </c>
      <c r="Z998" s="339" t="s">
        <v>11</v>
      </c>
      <c r="AA998" s="339" t="s">
        <v>12</v>
      </c>
      <c r="AB998" s="350" t="s">
        <v>13</v>
      </c>
      <c r="AC998" s="339" t="s">
        <v>14</v>
      </c>
      <c r="AD998" s="337" t="s">
        <v>15</v>
      </c>
      <c r="AE998" s="337" t="s">
        <v>16</v>
      </c>
      <c r="AF998" s="339" t="s">
        <v>103</v>
      </c>
      <c r="AG998" s="2"/>
      <c r="AH998" s="2"/>
      <c r="AI998" s="2"/>
      <c r="AJ998" s="2"/>
    </row>
    <row r="999" spans="1:36" ht="15.75" customHeight="1" x14ac:dyDescent="0.25">
      <c r="A999" s="343"/>
      <c r="B999" s="84" t="s">
        <v>104</v>
      </c>
      <c r="C999" s="84" t="s">
        <v>105</v>
      </c>
      <c r="D999" s="84" t="s">
        <v>106</v>
      </c>
      <c r="E999" s="84" t="s">
        <v>107</v>
      </c>
      <c r="F999" s="84" t="s">
        <v>108</v>
      </c>
      <c r="G999" s="84" t="s">
        <v>109</v>
      </c>
      <c r="H999" s="84" t="s">
        <v>110</v>
      </c>
      <c r="I999" s="84" t="s">
        <v>73</v>
      </c>
      <c r="J999" s="84" t="s">
        <v>74</v>
      </c>
      <c r="K999" s="85" t="s">
        <v>73</v>
      </c>
      <c r="L999" s="85" t="s">
        <v>74</v>
      </c>
      <c r="M999" s="85" t="s">
        <v>73</v>
      </c>
      <c r="N999" s="85" t="s">
        <v>74</v>
      </c>
      <c r="O999" s="85" t="s">
        <v>73</v>
      </c>
      <c r="P999" s="85" t="s">
        <v>74</v>
      </c>
      <c r="Q999" s="85" t="s">
        <v>73</v>
      </c>
      <c r="R999" s="85" t="s">
        <v>74</v>
      </c>
      <c r="S999" s="85" t="s">
        <v>73</v>
      </c>
      <c r="T999" s="85" t="s">
        <v>74</v>
      </c>
      <c r="Y999" s="349"/>
      <c r="Z999" s="338"/>
      <c r="AA999" s="338"/>
      <c r="AB999" s="338"/>
      <c r="AC999" s="338"/>
      <c r="AD999" s="338"/>
      <c r="AE999" s="338"/>
      <c r="AF999" s="338"/>
      <c r="AG999" s="2"/>
      <c r="AH999" s="2"/>
      <c r="AI999" s="2"/>
      <c r="AJ999" s="2"/>
    </row>
    <row r="1000" spans="1:36" ht="15.75" customHeight="1" x14ac:dyDescent="0.25">
      <c r="A1000" s="84">
        <v>2001</v>
      </c>
      <c r="B1000" s="87">
        <v>119</v>
      </c>
      <c r="C1000" s="87"/>
      <c r="D1000" s="87"/>
      <c r="E1000" s="87"/>
      <c r="F1000" s="87"/>
      <c r="G1000" s="87"/>
      <c r="H1000" s="87"/>
      <c r="I1000" s="87"/>
      <c r="J1000" s="87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129"/>
      <c r="Z1000" s="156"/>
      <c r="AA1000" s="157"/>
      <c r="AB1000" s="158"/>
      <c r="AC1000" s="91"/>
      <c r="AD1000" s="92">
        <f>B1000</f>
        <v>119</v>
      </c>
      <c r="AE1000" s="93"/>
      <c r="AF1000" s="91"/>
      <c r="AG1000" s="2"/>
      <c r="AH1000" s="2"/>
      <c r="AI1000" s="2"/>
      <c r="AJ1000" s="2"/>
    </row>
    <row r="1001" spans="1:36" ht="15.75" customHeight="1" x14ac:dyDescent="0.25">
      <c r="A1001" s="84">
        <v>2002</v>
      </c>
      <c r="B1001" s="87"/>
      <c r="C1001" s="87">
        <v>106</v>
      </c>
      <c r="D1001" s="87"/>
      <c r="E1001" s="87"/>
      <c r="F1001" s="87"/>
      <c r="G1001" s="87"/>
      <c r="H1001" s="87"/>
      <c r="I1001" s="87"/>
      <c r="J1001" s="87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129"/>
      <c r="Z1001" s="159"/>
      <c r="AA1001" s="108"/>
      <c r="AB1001" s="160"/>
      <c r="AC1001" s="96">
        <f>IF(C1001=0,"",C1001/B1000)</f>
        <v>0.89075630252100846</v>
      </c>
      <c r="AD1001" s="97">
        <v>106</v>
      </c>
      <c r="AE1001" s="98">
        <f t="shared" ref="AE1001:AE1007" si="430">IF(AD1001=0,"",AD1001/AD1000)</f>
        <v>0.89075630252100846</v>
      </c>
      <c r="AF1001" s="98">
        <f t="shared" ref="AF1001:AF1007" si="431">IF(AD1001=0,"",100%-AE1001)</f>
        <v>0.10924369747899154</v>
      </c>
      <c r="AG1001" s="2"/>
      <c r="AH1001" s="2"/>
      <c r="AI1001" s="2"/>
      <c r="AJ1001" s="2"/>
    </row>
    <row r="1002" spans="1:36" ht="15.75" x14ac:dyDescent="0.25">
      <c r="A1002" s="84">
        <v>2101</v>
      </c>
      <c r="B1002" s="87"/>
      <c r="C1002" s="87"/>
      <c r="D1002" s="87">
        <v>96</v>
      </c>
      <c r="E1002" s="87"/>
      <c r="F1002" s="87"/>
      <c r="G1002" s="87"/>
      <c r="H1002" s="87"/>
      <c r="I1002" s="87"/>
      <c r="J1002" s="87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129"/>
      <c r="Z1002" s="159"/>
      <c r="AA1002" s="108"/>
      <c r="AB1002" s="160"/>
      <c r="AC1002" s="96">
        <f>IF(D1002=0,"",D1002/C1001)</f>
        <v>0.90566037735849059</v>
      </c>
      <c r="AD1002" s="97">
        <v>100</v>
      </c>
      <c r="AE1002" s="98">
        <f t="shared" si="430"/>
        <v>0.94339622641509435</v>
      </c>
      <c r="AF1002" s="98">
        <f t="shared" si="431"/>
        <v>5.6603773584905648E-2</v>
      </c>
      <c r="AG1002" s="128">
        <f>AD1002/AD1000</f>
        <v>0.84033613445378152</v>
      </c>
      <c r="AH1002" s="2"/>
      <c r="AI1002" s="2"/>
      <c r="AJ1002" s="2"/>
    </row>
    <row r="1003" spans="1:36" ht="15.75" customHeight="1" x14ac:dyDescent="0.25">
      <c r="A1003" s="84">
        <v>2102</v>
      </c>
      <c r="B1003" s="87"/>
      <c r="C1003" s="87"/>
      <c r="D1003" s="87"/>
      <c r="E1003" s="87">
        <v>94</v>
      </c>
      <c r="F1003" s="87"/>
      <c r="G1003" s="87"/>
      <c r="H1003" s="87"/>
      <c r="I1003" s="87"/>
      <c r="J1003" s="87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129"/>
      <c r="Z1003" s="159"/>
      <c r="AA1003" s="108"/>
      <c r="AB1003" s="160"/>
      <c r="AC1003" s="96">
        <f>IF(E1003=0,"",E1003/D1002)</f>
        <v>0.97916666666666663</v>
      </c>
      <c r="AD1003" s="97">
        <v>98</v>
      </c>
      <c r="AE1003" s="98">
        <f t="shared" si="430"/>
        <v>0.98</v>
      </c>
      <c r="AF1003" s="98">
        <f t="shared" si="431"/>
        <v>2.0000000000000018E-2</v>
      </c>
      <c r="AG1003" s="2"/>
      <c r="AH1003" s="2"/>
      <c r="AI1003" s="2"/>
      <c r="AJ1003" s="2"/>
    </row>
    <row r="1004" spans="1:36" ht="15.75" customHeight="1" x14ac:dyDescent="0.25">
      <c r="A1004" s="84">
        <v>2201</v>
      </c>
      <c r="B1004" s="87"/>
      <c r="C1004" s="87"/>
      <c r="D1004" s="87"/>
      <c r="E1004" s="87"/>
      <c r="F1004" s="87">
        <v>87</v>
      </c>
      <c r="G1004" s="87"/>
      <c r="H1004" s="87"/>
      <c r="I1004" s="87"/>
      <c r="J1004" s="87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129"/>
      <c r="Z1004" s="159"/>
      <c r="AA1004" s="108"/>
      <c r="AB1004" s="160"/>
      <c r="AC1004" s="96">
        <f>F1004/E1003</f>
        <v>0.92553191489361697</v>
      </c>
      <c r="AD1004" s="97">
        <v>91</v>
      </c>
      <c r="AE1004" s="98">
        <f t="shared" si="430"/>
        <v>0.9285714285714286</v>
      </c>
      <c r="AF1004" s="98">
        <f t="shared" si="431"/>
        <v>7.1428571428571397E-2</v>
      </c>
      <c r="AG1004" s="2"/>
      <c r="AH1004" s="2"/>
      <c r="AI1004" s="2"/>
      <c r="AJ1004" s="2"/>
    </row>
    <row r="1005" spans="1:36" ht="15.75" customHeight="1" x14ac:dyDescent="0.25">
      <c r="A1005" s="84">
        <v>2202</v>
      </c>
      <c r="B1005" s="87"/>
      <c r="C1005" s="87"/>
      <c r="D1005" s="87"/>
      <c r="E1005" s="87"/>
      <c r="F1005" s="87"/>
      <c r="G1005" s="87">
        <v>85</v>
      </c>
      <c r="H1005" s="87"/>
      <c r="I1005" s="87"/>
      <c r="J1005" s="87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129"/>
      <c r="Z1005" s="159"/>
      <c r="AA1005" s="108"/>
      <c r="AB1005" s="160"/>
      <c r="AC1005" s="96">
        <f>IF(G1005=0,"",G1005/F1004)</f>
        <v>0.97701149425287359</v>
      </c>
      <c r="AD1005" s="97">
        <v>90</v>
      </c>
      <c r="AE1005" s="98">
        <f t="shared" si="430"/>
        <v>0.98901098901098905</v>
      </c>
      <c r="AF1005" s="98">
        <f t="shared" si="431"/>
        <v>1.098901098901095E-2</v>
      </c>
      <c r="AG1005" s="2"/>
      <c r="AH1005" s="2"/>
      <c r="AI1005" s="2"/>
      <c r="AJ1005" s="2"/>
    </row>
    <row r="1006" spans="1:36" ht="15.75" customHeight="1" x14ac:dyDescent="0.25">
      <c r="A1006" s="84">
        <v>2301</v>
      </c>
      <c r="B1006" s="87"/>
      <c r="C1006" s="87"/>
      <c r="D1006" s="87"/>
      <c r="E1006" s="87"/>
      <c r="F1006" s="87"/>
      <c r="G1006" s="87"/>
      <c r="H1006" s="87">
        <v>83</v>
      </c>
      <c r="I1006" s="87"/>
      <c r="J1006" s="87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129">
        <v>1</v>
      </c>
      <c r="Z1006" s="159"/>
      <c r="AA1006" s="108"/>
      <c r="AB1006" s="160"/>
      <c r="AC1006" s="96">
        <f>IF(H1006=0,"",H1006/G1005)</f>
        <v>0.97647058823529409</v>
      </c>
      <c r="AD1006" s="97">
        <v>90</v>
      </c>
      <c r="AE1006" s="98">
        <f t="shared" si="430"/>
        <v>1</v>
      </c>
      <c r="AF1006" s="98">
        <f t="shared" si="431"/>
        <v>0</v>
      </c>
      <c r="AG1006" s="2"/>
      <c r="AH1006" s="2"/>
      <c r="AI1006" s="2"/>
      <c r="AJ1006" s="2"/>
    </row>
    <row r="1007" spans="1:36" ht="15.75" customHeight="1" x14ac:dyDescent="0.25">
      <c r="A1007" s="84">
        <v>2302</v>
      </c>
      <c r="B1007" s="87"/>
      <c r="C1007" s="87"/>
      <c r="D1007" s="87"/>
      <c r="E1007" s="87"/>
      <c r="F1007" s="87"/>
      <c r="G1007" s="87"/>
      <c r="H1007" s="87"/>
      <c r="I1007" s="87">
        <v>82</v>
      </c>
      <c r="J1007" s="87"/>
      <c r="K1007" s="88"/>
      <c r="L1007" s="88"/>
      <c r="M1007" s="88"/>
      <c r="N1007" s="88" t="s">
        <v>37</v>
      </c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129"/>
      <c r="Z1007" s="159"/>
      <c r="AA1007" s="108"/>
      <c r="AB1007" s="160"/>
      <c r="AC1007" s="126">
        <f>IF(I1007=0,"",I1007/H1006)</f>
        <v>0.98795180722891562</v>
      </c>
      <c r="AD1007" s="97">
        <v>89</v>
      </c>
      <c r="AE1007" s="98">
        <f t="shared" si="430"/>
        <v>0.98888888888888893</v>
      </c>
      <c r="AF1007" s="100">
        <f t="shared" si="431"/>
        <v>1.1111111111111072E-2</v>
      </c>
      <c r="AG1007" s="2"/>
      <c r="AH1007" s="2"/>
      <c r="AI1007" s="2"/>
      <c r="AJ1007" s="2"/>
    </row>
    <row r="1008" spans="1:36" ht="15.75" customHeight="1" x14ac:dyDescent="0.25">
      <c r="A1008" s="84">
        <v>2401</v>
      </c>
      <c r="B1008" s="87"/>
      <c r="C1008" s="87"/>
      <c r="D1008" s="87"/>
      <c r="E1008" s="87"/>
      <c r="F1008" s="87"/>
      <c r="G1008" s="87"/>
      <c r="H1008" s="87"/>
      <c r="I1008" s="87"/>
      <c r="J1008" s="87">
        <v>81</v>
      </c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129">
        <v>63</v>
      </c>
      <c r="Z1008" s="159"/>
      <c r="AA1008" s="108"/>
      <c r="AB1008" s="88"/>
      <c r="AC1008" s="126">
        <f>IF(J1008=0,"",J1008/I1007)</f>
        <v>0.98780487804878048</v>
      </c>
      <c r="AD1008" s="97">
        <v>89</v>
      </c>
      <c r="AE1008" s="98">
        <f t="shared" ref="AE1008" si="432">IF(AD1008=0,"",AD1008/AD1007)</f>
        <v>1</v>
      </c>
      <c r="AF1008" s="100">
        <f t="shared" ref="AF1008" si="433">IF(AD1008=0,"",100%-AE1008)</f>
        <v>0</v>
      </c>
      <c r="AG1008" s="2"/>
      <c r="AH1008" s="2"/>
      <c r="AI1008" s="2"/>
      <c r="AJ1008" s="2"/>
    </row>
    <row r="1009" spans="1:36" ht="15.75" customHeight="1" x14ac:dyDescent="0.25">
      <c r="A1009" s="84">
        <v>2402</v>
      </c>
      <c r="B1009" s="87"/>
      <c r="C1009" s="87"/>
      <c r="D1009" s="87"/>
      <c r="E1009" s="87"/>
      <c r="F1009" s="87"/>
      <c r="G1009" s="87"/>
      <c r="H1009" s="87"/>
      <c r="I1009" s="87"/>
      <c r="J1009" s="87">
        <v>17</v>
      </c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129">
        <v>13</v>
      </c>
      <c r="Z1009" s="159"/>
      <c r="AA1009" s="108"/>
      <c r="AB1009" s="88"/>
      <c r="AC1009" s="105"/>
      <c r="AD1009" s="106">
        <v>21</v>
      </c>
      <c r="AE1009" s="107"/>
      <c r="AF1009" s="105"/>
      <c r="AG1009" s="2"/>
      <c r="AH1009" s="2"/>
      <c r="AI1009" s="2"/>
      <c r="AJ1009" s="2"/>
    </row>
    <row r="1010" spans="1:36" ht="15.75" customHeight="1" x14ac:dyDescent="0.25">
      <c r="A1010" s="84">
        <v>2501</v>
      </c>
      <c r="B1010" s="87"/>
      <c r="C1010" s="87"/>
      <c r="D1010" s="87"/>
      <c r="E1010" s="87"/>
      <c r="F1010" s="87"/>
      <c r="G1010" s="87"/>
      <c r="H1010" s="87"/>
      <c r="I1010" s="87"/>
      <c r="J1010" s="87">
        <v>3</v>
      </c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129">
        <v>6</v>
      </c>
      <c r="Z1010" s="159"/>
      <c r="AA1010" s="108"/>
      <c r="AB1010" s="88"/>
      <c r="AC1010" s="105"/>
      <c r="AD1010" s="106">
        <v>7</v>
      </c>
      <c r="AE1010" s="107"/>
      <c r="AF1010" s="105"/>
      <c r="AG1010" s="2"/>
      <c r="AH1010" s="2"/>
      <c r="AI1010" s="2"/>
      <c r="AJ1010" s="2"/>
    </row>
    <row r="1011" spans="1:36" ht="15.75" customHeight="1" x14ac:dyDescent="0.25">
      <c r="A1011" s="84">
        <v>2502</v>
      </c>
      <c r="B1011" s="87"/>
      <c r="C1011" s="87"/>
      <c r="D1011" s="87"/>
      <c r="E1011" s="87"/>
      <c r="F1011" s="87"/>
      <c r="G1011" s="87"/>
      <c r="H1011" s="87"/>
      <c r="I1011" s="87"/>
      <c r="J1011" s="87">
        <v>1</v>
      </c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129">
        <v>2</v>
      </c>
      <c r="Z1011" s="159"/>
      <c r="AA1011" s="108"/>
      <c r="AB1011" s="88"/>
      <c r="AC1011" s="105"/>
      <c r="AD1011" s="106">
        <v>2</v>
      </c>
      <c r="AE1011" s="107"/>
      <c r="AF1011" s="105"/>
      <c r="AG1011" s="2"/>
      <c r="AH1011" s="2"/>
      <c r="AI1011" s="2"/>
      <c r="AJ1011" s="2"/>
    </row>
    <row r="1012" spans="1:36" ht="15.75" customHeight="1" x14ac:dyDescent="0.25">
      <c r="A1012" s="84">
        <v>2601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129"/>
      <c r="Z1012" s="159"/>
      <c r="AA1012" s="108"/>
      <c r="AB1012" s="88"/>
      <c r="AC1012" s="108"/>
      <c r="AD1012" s="109"/>
      <c r="AE1012" s="110"/>
      <c r="AF1012" s="105"/>
      <c r="AG1012" s="2"/>
      <c r="AH1012" s="2"/>
      <c r="AI1012" s="2"/>
      <c r="AJ1012" s="2"/>
    </row>
    <row r="1013" spans="1:36" ht="15.75" customHeight="1" x14ac:dyDescent="0.25">
      <c r="A1013" s="84">
        <v>2602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129"/>
      <c r="Z1013" s="159"/>
      <c r="AA1013" s="108"/>
      <c r="AB1013" s="88"/>
      <c r="AC1013" s="111" t="s">
        <v>91</v>
      </c>
      <c r="AD1013" s="112">
        <v>33</v>
      </c>
      <c r="AE1013" s="113">
        <f>IF(SUM(Y1004:Y1013)=0,"",SUM(Y1004:Y1013))</f>
        <v>85</v>
      </c>
      <c r="AF1013" s="114" t="s">
        <v>19</v>
      </c>
      <c r="AG1013" s="2"/>
      <c r="AH1013" s="2"/>
      <c r="AI1013" s="2"/>
      <c r="AJ1013" s="2"/>
    </row>
    <row r="1014" spans="1:36" ht="15.75" customHeight="1" x14ac:dyDescent="0.25">
      <c r="A1014" s="84">
        <v>2701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129"/>
      <c r="Z1014" s="159"/>
      <c r="AA1014" s="108"/>
      <c r="AB1014" s="88"/>
      <c r="AC1014" s="115" t="s">
        <v>92</v>
      </c>
      <c r="AD1014" s="116">
        <f>IF(AD1013/B1000=0,"",AD1013/B1000)</f>
        <v>0.27731092436974791</v>
      </c>
      <c r="AE1014" s="117">
        <f>IF(AD1013/AE1013=0,"",AD1013/AE1013)</f>
        <v>0.38823529411764707</v>
      </c>
      <c r="AF1014" s="118" t="s">
        <v>93</v>
      </c>
      <c r="AG1014" s="2"/>
      <c r="AH1014" s="2"/>
      <c r="AI1014" s="2"/>
      <c r="AJ1014" s="2"/>
    </row>
    <row r="1015" spans="1:36" ht="15.75" customHeight="1" x14ac:dyDescent="0.25">
      <c r="A1015" s="84">
        <v>2702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129"/>
      <c r="Z1015" s="161"/>
      <c r="AA1015" s="162"/>
      <c r="AB1015" s="163"/>
      <c r="AC1015" s="120"/>
      <c r="AD1015" s="121"/>
      <c r="AE1015" s="121"/>
      <c r="AF1015" s="122"/>
      <c r="AG1015" s="2"/>
      <c r="AH1015" s="2"/>
      <c r="AI1015" s="2"/>
      <c r="AJ1015" s="2"/>
    </row>
    <row r="1016" spans="1:36" ht="18" customHeight="1" x14ac:dyDescent="0.25">
      <c r="A1016" s="46"/>
      <c r="B1016" s="340" t="s">
        <v>111</v>
      </c>
      <c r="C1016" s="340"/>
      <c r="D1016" s="340"/>
      <c r="E1016" s="340"/>
      <c r="F1016" s="340"/>
      <c r="G1016" s="340"/>
      <c r="H1016" s="340"/>
      <c r="I1016" s="340"/>
      <c r="J1016" s="340"/>
      <c r="K1016" s="340"/>
      <c r="L1016" s="340"/>
      <c r="M1016" s="340"/>
      <c r="N1016" s="340"/>
      <c r="O1016" s="340"/>
      <c r="P1016" s="340"/>
      <c r="Q1016" s="340"/>
      <c r="R1016" s="340"/>
      <c r="S1016" s="340"/>
      <c r="T1016" s="340"/>
      <c r="U1016" s="340"/>
      <c r="V1016" s="340"/>
      <c r="W1016" s="340"/>
      <c r="X1016" s="340"/>
      <c r="Y1016" s="123">
        <f>SUM(Y1000:Y1012)</f>
        <v>85</v>
      </c>
      <c r="Z1016" s="124">
        <f>SUM(Y1006:Y1008)/B1000</f>
        <v>0.53781512605042014</v>
      </c>
      <c r="AA1016" s="124">
        <f>IF(Y1016=0,"",Y1016/B1000)</f>
        <v>0.7142857142857143</v>
      </c>
      <c r="AB1016" s="124">
        <f>AA1016-Z1016</f>
        <v>0.17647058823529416</v>
      </c>
      <c r="AC1016" s="1"/>
      <c r="AD1016" s="2"/>
      <c r="AE1016" s="36"/>
      <c r="AF1016" s="1"/>
      <c r="AG1016" s="2"/>
      <c r="AH1016" s="2"/>
      <c r="AI1016" s="2"/>
      <c r="AJ1016" s="2"/>
    </row>
    <row r="1017" spans="1:36" ht="12.75" x14ac:dyDescent="0.2">
      <c r="Z1017" s="1"/>
      <c r="AA1017" s="1"/>
      <c r="AC1017" s="1"/>
      <c r="AG1017" s="2"/>
      <c r="AH1017" s="2"/>
      <c r="AI1017" s="2"/>
      <c r="AJ1017" s="2"/>
    </row>
    <row r="1018" spans="1:36" ht="12.75" x14ac:dyDescent="0.2">
      <c r="Z1018" s="1"/>
      <c r="AA1018" s="1"/>
      <c r="AC1018" s="1"/>
      <c r="AG1018" s="2"/>
      <c r="AH1018" s="2"/>
      <c r="AI1018" s="2"/>
      <c r="AJ1018" s="2"/>
    </row>
    <row r="1019" spans="1:36" ht="26.25" x14ac:dyDescent="0.4">
      <c r="B1019" s="341" t="s">
        <v>101</v>
      </c>
      <c r="C1019" s="341"/>
      <c r="D1019" s="341"/>
      <c r="E1019" s="341"/>
      <c r="F1019" s="341"/>
      <c r="G1019" s="341"/>
      <c r="H1019" s="341"/>
      <c r="I1019" s="341"/>
      <c r="J1019" s="341"/>
      <c r="K1019" s="341"/>
      <c r="L1019" s="341"/>
      <c r="M1019" s="341"/>
      <c r="N1019" s="341"/>
      <c r="O1019" s="341"/>
      <c r="P1019" s="341"/>
      <c r="Q1019" s="341"/>
      <c r="R1019" s="341"/>
      <c r="S1019" s="341"/>
      <c r="T1019" s="341"/>
      <c r="U1019" s="341"/>
      <c r="V1019" s="341"/>
      <c r="W1019" s="341"/>
      <c r="X1019" s="341"/>
      <c r="Y1019" s="223" t="s">
        <v>122</v>
      </c>
      <c r="Z1019" s="1"/>
      <c r="AA1019" s="1"/>
      <c r="AB1019" s="2"/>
      <c r="AC1019" s="1"/>
      <c r="AD1019" s="2"/>
      <c r="AE1019" s="2"/>
      <c r="AF1019" s="2"/>
      <c r="AG1019" s="2"/>
      <c r="AH1019" s="2"/>
      <c r="AI1019" s="2"/>
      <c r="AJ1019" s="2"/>
    </row>
    <row r="1020" spans="1:36" ht="20.25" x14ac:dyDescent="0.2">
      <c r="A1020" s="342" t="s">
        <v>18</v>
      </c>
      <c r="B1020" s="344" t="s">
        <v>102</v>
      </c>
      <c r="C1020" s="345"/>
      <c r="D1020" s="345"/>
      <c r="E1020" s="345"/>
      <c r="F1020" s="345"/>
      <c r="G1020" s="345"/>
      <c r="H1020" s="345"/>
      <c r="I1020" s="345"/>
      <c r="J1020" s="346"/>
      <c r="K1020" s="347"/>
      <c r="L1020" s="347"/>
      <c r="M1020" s="347"/>
      <c r="N1020" s="347"/>
      <c r="O1020" s="347"/>
      <c r="P1020" s="347"/>
      <c r="Q1020" s="347"/>
      <c r="R1020" s="347"/>
      <c r="S1020" s="347"/>
      <c r="T1020" s="347"/>
      <c r="U1020" s="347"/>
      <c r="V1020" s="347"/>
      <c r="W1020" s="347"/>
      <c r="X1020" s="347"/>
      <c r="Y1020" s="348" t="s">
        <v>19</v>
      </c>
      <c r="Z1020" s="339" t="s">
        <v>11</v>
      </c>
      <c r="AA1020" s="339" t="s">
        <v>12</v>
      </c>
      <c r="AB1020" s="350" t="s">
        <v>13</v>
      </c>
      <c r="AC1020" s="339" t="s">
        <v>14</v>
      </c>
      <c r="AD1020" s="337" t="s">
        <v>15</v>
      </c>
      <c r="AE1020" s="337" t="s">
        <v>16</v>
      </c>
      <c r="AF1020" s="339" t="s">
        <v>103</v>
      </c>
      <c r="AG1020" s="2"/>
      <c r="AH1020" s="2"/>
      <c r="AI1020" s="2"/>
      <c r="AJ1020" s="2"/>
    </row>
    <row r="1021" spans="1:36" ht="15.75" x14ac:dyDescent="0.25">
      <c r="A1021" s="343"/>
      <c r="B1021" s="84" t="s">
        <v>104</v>
      </c>
      <c r="C1021" s="84" t="s">
        <v>105</v>
      </c>
      <c r="D1021" s="84" t="s">
        <v>106</v>
      </c>
      <c r="E1021" s="84" t="s">
        <v>107</v>
      </c>
      <c r="F1021" s="84" t="s">
        <v>108</v>
      </c>
      <c r="G1021" s="84" t="s">
        <v>109</v>
      </c>
      <c r="H1021" s="84" t="s">
        <v>110</v>
      </c>
      <c r="I1021" s="84" t="s">
        <v>73</v>
      </c>
      <c r="J1021" s="84" t="s">
        <v>74</v>
      </c>
      <c r="K1021" s="85" t="s">
        <v>73</v>
      </c>
      <c r="L1021" s="85" t="s">
        <v>74</v>
      </c>
      <c r="M1021" s="85" t="s">
        <v>73</v>
      </c>
      <c r="N1021" s="85" t="s">
        <v>74</v>
      </c>
      <c r="O1021" s="85" t="s">
        <v>73</v>
      </c>
      <c r="P1021" s="85" t="s">
        <v>74</v>
      </c>
      <c r="Q1021" s="85" t="s">
        <v>73</v>
      </c>
      <c r="R1021" s="85" t="s">
        <v>74</v>
      </c>
      <c r="S1021" s="85" t="s">
        <v>73</v>
      </c>
      <c r="T1021" s="85" t="s">
        <v>74</v>
      </c>
      <c r="Y1021" s="349"/>
      <c r="Z1021" s="338"/>
      <c r="AA1021" s="338"/>
      <c r="AB1021" s="338"/>
      <c r="AC1021" s="338"/>
      <c r="AD1021" s="338"/>
      <c r="AE1021" s="338"/>
      <c r="AF1021" s="338"/>
      <c r="AG1021" s="2"/>
      <c r="AH1021" s="2"/>
      <c r="AI1021" s="2"/>
      <c r="AJ1021" s="2"/>
    </row>
    <row r="1022" spans="1:36" ht="15.75" customHeight="1" x14ac:dyDescent="0.25">
      <c r="A1022" s="84">
        <v>2002</v>
      </c>
      <c r="B1022" s="87">
        <v>120</v>
      </c>
      <c r="C1022" s="87"/>
      <c r="D1022" s="87"/>
      <c r="E1022" s="87"/>
      <c r="F1022" s="87"/>
      <c r="G1022" s="87"/>
      <c r="H1022" s="87"/>
      <c r="I1022" s="87"/>
      <c r="J1022" s="87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129"/>
      <c r="Z1022" s="156"/>
      <c r="AA1022" s="157"/>
      <c r="AB1022" s="158"/>
      <c r="AC1022" s="91"/>
      <c r="AD1022" s="92">
        <f>B1022</f>
        <v>120</v>
      </c>
      <c r="AE1022" s="93"/>
      <c r="AF1022" s="91"/>
      <c r="AG1022" s="2"/>
      <c r="AH1022" s="2"/>
      <c r="AI1022" s="2"/>
      <c r="AJ1022" s="2"/>
    </row>
    <row r="1023" spans="1:36" ht="15.75" customHeight="1" x14ac:dyDescent="0.25">
      <c r="A1023" s="84">
        <v>2101</v>
      </c>
      <c r="B1023" s="87"/>
      <c r="C1023" s="87">
        <v>108</v>
      </c>
      <c r="D1023" s="87"/>
      <c r="E1023" s="87"/>
      <c r="F1023" s="87"/>
      <c r="G1023" s="87"/>
      <c r="H1023" s="87"/>
      <c r="I1023" s="87"/>
      <c r="J1023" s="87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129"/>
      <c r="Z1023" s="159"/>
      <c r="AA1023" s="108"/>
      <c r="AB1023" s="160"/>
      <c r="AC1023" s="96">
        <f>IF(C1023=0,"",C1023/B1022)</f>
        <v>0.9</v>
      </c>
      <c r="AD1023" s="97">
        <v>109</v>
      </c>
      <c r="AE1023" s="98">
        <f t="shared" ref="AE1023:AE1025" si="434">IF(AD1023=0,"",AD1023/AD1022)</f>
        <v>0.90833333333333333</v>
      </c>
      <c r="AF1023" s="98">
        <f t="shared" ref="AF1023:AF1029" si="435">IF(AD1023=0,"",100%-AE1023)</f>
        <v>9.1666666666666674E-2</v>
      </c>
      <c r="AG1023" s="2"/>
      <c r="AH1023" s="2"/>
      <c r="AI1023" s="2"/>
      <c r="AJ1023" s="2"/>
    </row>
    <row r="1024" spans="1:36" ht="15.75" customHeight="1" x14ac:dyDescent="0.25">
      <c r="A1024" s="84">
        <v>2102</v>
      </c>
      <c r="B1024" s="87"/>
      <c r="C1024" s="87"/>
      <c r="D1024" s="87">
        <v>99</v>
      </c>
      <c r="E1024" s="87"/>
      <c r="F1024" s="87"/>
      <c r="G1024" s="87"/>
      <c r="H1024" s="87"/>
      <c r="I1024" s="87"/>
      <c r="J1024" s="87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129"/>
      <c r="Z1024" s="159"/>
      <c r="AA1024" s="108"/>
      <c r="AB1024" s="160"/>
      <c r="AC1024" s="96">
        <f>IF(D1024=0,"",D1024/C1023)</f>
        <v>0.91666666666666663</v>
      </c>
      <c r="AD1024" s="97">
        <v>103</v>
      </c>
      <c r="AE1024" s="98">
        <f t="shared" si="434"/>
        <v>0.94495412844036697</v>
      </c>
      <c r="AF1024" s="98">
        <f t="shared" si="435"/>
        <v>5.5045871559633031E-2</v>
      </c>
      <c r="AG1024" s="128">
        <f>AD1024/AD1022</f>
        <v>0.85833333333333328</v>
      </c>
      <c r="AH1024" s="2"/>
      <c r="AI1024" s="2"/>
      <c r="AJ1024" s="2"/>
    </row>
    <row r="1025" spans="1:36" ht="15.75" customHeight="1" x14ac:dyDescent="0.25">
      <c r="A1025" s="84">
        <v>2201</v>
      </c>
      <c r="B1025" s="87"/>
      <c r="C1025" s="87"/>
      <c r="D1025" s="87"/>
      <c r="E1025" s="87">
        <v>90</v>
      </c>
      <c r="F1025" s="87"/>
      <c r="G1025" s="87"/>
      <c r="H1025" s="87"/>
      <c r="I1025" s="87"/>
      <c r="J1025" s="87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129"/>
      <c r="Z1025" s="159"/>
      <c r="AA1025" s="108"/>
      <c r="AB1025" s="160"/>
      <c r="AC1025" s="96">
        <f>IF(E1025=0,"",E1025/D1024)</f>
        <v>0.90909090909090906</v>
      </c>
      <c r="AD1025" s="97">
        <v>97</v>
      </c>
      <c r="AE1025" s="98">
        <f t="shared" si="434"/>
        <v>0.94174757281553401</v>
      </c>
      <c r="AF1025" s="98">
        <f t="shared" si="435"/>
        <v>5.8252427184465994E-2</v>
      </c>
      <c r="AG1025" s="2"/>
      <c r="AH1025" s="2"/>
      <c r="AI1025" s="2"/>
      <c r="AJ1025" s="2"/>
    </row>
    <row r="1026" spans="1:36" ht="15.75" customHeight="1" x14ac:dyDescent="0.25">
      <c r="A1026" s="84">
        <v>2202</v>
      </c>
      <c r="B1026" s="87"/>
      <c r="C1026" s="87"/>
      <c r="D1026" s="87"/>
      <c r="E1026" s="87"/>
      <c r="F1026" s="87">
        <v>89</v>
      </c>
      <c r="G1026" s="87"/>
      <c r="H1026" s="87"/>
      <c r="I1026" s="87"/>
      <c r="J1026" s="87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129"/>
      <c r="Z1026" s="159"/>
      <c r="AA1026" s="108"/>
      <c r="AB1026" s="160"/>
      <c r="AC1026" s="96">
        <f>F1026/E1025</f>
        <v>0.98888888888888893</v>
      </c>
      <c r="AD1026" s="97">
        <v>94</v>
      </c>
      <c r="AE1026" s="98">
        <f>AD1026/AD1025</f>
        <v>0.96907216494845361</v>
      </c>
      <c r="AF1026" s="98">
        <f t="shared" si="435"/>
        <v>3.0927835051546393E-2</v>
      </c>
      <c r="AG1026" s="2"/>
      <c r="AH1026" s="2"/>
      <c r="AI1026" s="2"/>
      <c r="AJ1026" s="2"/>
    </row>
    <row r="1027" spans="1:36" ht="15.75" customHeight="1" x14ac:dyDescent="0.25">
      <c r="A1027" s="84">
        <v>2301</v>
      </c>
      <c r="B1027" s="87"/>
      <c r="C1027" s="87"/>
      <c r="D1027" s="87"/>
      <c r="E1027" s="87"/>
      <c r="F1027" s="87"/>
      <c r="G1027" s="87">
        <v>86</v>
      </c>
      <c r="H1027" s="87"/>
      <c r="I1027" s="87"/>
      <c r="J1027" s="87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129"/>
      <c r="Z1027" s="159"/>
      <c r="AA1027" s="108"/>
      <c r="AB1027" s="160"/>
      <c r="AC1027" s="96">
        <f>G1027/F1026</f>
        <v>0.9662921348314607</v>
      </c>
      <c r="AD1027" s="97">
        <v>92</v>
      </c>
      <c r="AE1027" s="98">
        <f t="shared" ref="AE1027:AE1028" si="436">AD1027/AD1026</f>
        <v>0.97872340425531912</v>
      </c>
      <c r="AF1027" s="98">
        <f t="shared" si="435"/>
        <v>2.1276595744680882E-2</v>
      </c>
      <c r="AG1027" s="2"/>
      <c r="AH1027" s="2"/>
      <c r="AI1027" s="2"/>
      <c r="AJ1027" s="2"/>
    </row>
    <row r="1028" spans="1:36" ht="15.75" customHeight="1" x14ac:dyDescent="0.25">
      <c r="A1028" s="84">
        <v>2302</v>
      </c>
      <c r="B1028" s="87"/>
      <c r="C1028" s="87"/>
      <c r="D1028" s="87"/>
      <c r="E1028" s="87"/>
      <c r="F1028" s="87"/>
      <c r="G1028" s="87"/>
      <c r="H1028" s="87">
        <v>80</v>
      </c>
      <c r="I1028" s="87"/>
      <c r="J1028" s="87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129">
        <v>1</v>
      </c>
      <c r="Z1028" s="159"/>
      <c r="AA1028" s="108"/>
      <c r="AB1028" s="160"/>
      <c r="AC1028" s="96">
        <f>IF(H1028=0,"",H1028/G1027)</f>
        <v>0.93023255813953487</v>
      </c>
      <c r="AD1028" s="97">
        <v>86</v>
      </c>
      <c r="AE1028" s="98">
        <f t="shared" si="436"/>
        <v>0.93478260869565222</v>
      </c>
      <c r="AF1028" s="98">
        <f t="shared" si="435"/>
        <v>6.5217391304347783E-2</v>
      </c>
      <c r="AG1028" s="2"/>
      <c r="AH1028" s="2"/>
      <c r="AI1028" s="2"/>
      <c r="AJ1028" s="2"/>
    </row>
    <row r="1029" spans="1:36" ht="15.75" customHeight="1" x14ac:dyDescent="0.25">
      <c r="A1029" s="84">
        <v>2401</v>
      </c>
      <c r="B1029" s="87"/>
      <c r="C1029" s="87"/>
      <c r="D1029" s="87"/>
      <c r="E1029" s="87"/>
      <c r="F1029" s="87"/>
      <c r="G1029" s="87"/>
      <c r="H1029" s="87"/>
      <c r="I1029" s="87">
        <v>79</v>
      </c>
      <c r="J1029" s="87"/>
      <c r="K1029" s="88"/>
      <c r="L1029" s="88"/>
      <c r="M1029" s="88"/>
      <c r="N1029" s="88" t="s">
        <v>37</v>
      </c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129"/>
      <c r="Z1029" s="159"/>
      <c r="AA1029" s="108"/>
      <c r="AB1029" s="160"/>
      <c r="AC1029" s="126">
        <f>IF(I1029=0,"",I1029/H1028)</f>
        <v>0.98750000000000004</v>
      </c>
      <c r="AD1029" s="97">
        <v>86</v>
      </c>
      <c r="AE1029" s="100">
        <f t="shared" ref="AE1029" si="437">IF(AD1029=0,"",AD1029/AD1028)</f>
        <v>1</v>
      </c>
      <c r="AF1029" s="98">
        <f t="shared" si="435"/>
        <v>0</v>
      </c>
      <c r="AG1029" s="2"/>
      <c r="AH1029" s="2"/>
      <c r="AI1029" s="2"/>
      <c r="AJ1029" s="2"/>
    </row>
    <row r="1030" spans="1:36" ht="15.75" customHeight="1" x14ac:dyDescent="0.25">
      <c r="A1030" s="84">
        <v>2402</v>
      </c>
      <c r="B1030" s="87"/>
      <c r="C1030" s="87"/>
      <c r="D1030" s="87"/>
      <c r="E1030" s="87"/>
      <c r="F1030" s="87"/>
      <c r="G1030" s="87"/>
      <c r="H1030" s="87"/>
      <c r="I1030" s="87"/>
      <c r="J1030" s="87">
        <v>78</v>
      </c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129">
        <v>73</v>
      </c>
      <c r="Z1030" s="159"/>
      <c r="AA1030" s="108"/>
      <c r="AB1030" s="88"/>
      <c r="AC1030" s="101"/>
      <c r="AD1030" s="97">
        <v>84</v>
      </c>
      <c r="AE1030" s="102"/>
      <c r="AF1030" s="103"/>
      <c r="AG1030" s="2"/>
      <c r="AH1030" s="2"/>
      <c r="AI1030" s="2"/>
      <c r="AJ1030" s="2"/>
    </row>
    <row r="1031" spans="1:36" ht="15.75" customHeight="1" x14ac:dyDescent="0.25">
      <c r="A1031" s="84">
        <v>2501</v>
      </c>
      <c r="B1031" s="87"/>
      <c r="C1031" s="87"/>
      <c r="D1031" s="87"/>
      <c r="E1031" s="87"/>
      <c r="F1031" s="87"/>
      <c r="G1031" s="87"/>
      <c r="H1031" s="87"/>
      <c r="I1031" s="87"/>
      <c r="J1031" s="87">
        <v>5</v>
      </c>
      <c r="K1031" s="228"/>
      <c r="L1031" s="228"/>
      <c r="M1031" s="228"/>
      <c r="N1031" s="228"/>
      <c r="O1031" s="228"/>
      <c r="P1031" s="228"/>
      <c r="Q1031" s="228"/>
      <c r="R1031" s="228"/>
      <c r="S1031" s="228"/>
      <c r="T1031" s="228"/>
      <c r="U1031" s="228"/>
      <c r="V1031" s="228"/>
      <c r="W1031" s="228"/>
      <c r="X1031" s="228"/>
      <c r="Y1031" s="129">
        <v>14</v>
      </c>
      <c r="Z1031" s="159"/>
      <c r="AA1031" s="108"/>
      <c r="AB1031" s="88"/>
      <c r="AC1031" s="105"/>
      <c r="AD1031" s="106">
        <v>9</v>
      </c>
      <c r="AE1031" s="107"/>
      <c r="AF1031" s="105"/>
      <c r="AG1031" s="2"/>
      <c r="AH1031" s="2"/>
      <c r="AI1031" s="2"/>
      <c r="AJ1031" s="2"/>
    </row>
    <row r="1032" spans="1:36" ht="15.75" customHeight="1" x14ac:dyDescent="0.25">
      <c r="A1032" s="84">
        <v>2502</v>
      </c>
      <c r="B1032" s="87"/>
      <c r="C1032" s="87"/>
      <c r="D1032" s="87"/>
      <c r="E1032" s="87"/>
      <c r="F1032" s="87"/>
      <c r="G1032" s="87"/>
      <c r="H1032" s="87"/>
      <c r="I1032" s="87"/>
      <c r="J1032" s="87">
        <v>2</v>
      </c>
      <c r="K1032" s="228"/>
      <c r="L1032" s="228"/>
      <c r="M1032" s="228"/>
      <c r="N1032" s="228"/>
      <c r="O1032" s="228"/>
      <c r="P1032" s="228"/>
      <c r="Q1032" s="228"/>
      <c r="R1032" s="228"/>
      <c r="S1032" s="228"/>
      <c r="T1032" s="228"/>
      <c r="U1032" s="228"/>
      <c r="V1032" s="228"/>
      <c r="W1032" s="228"/>
      <c r="X1032" s="228"/>
      <c r="Y1032" s="129">
        <v>1</v>
      </c>
      <c r="Z1032" s="159"/>
      <c r="AA1032" s="108"/>
      <c r="AB1032" s="88"/>
      <c r="AC1032" s="105"/>
      <c r="AD1032" s="106">
        <v>5</v>
      </c>
      <c r="AE1032" s="107"/>
      <c r="AF1032" s="105"/>
      <c r="AG1032" s="2"/>
      <c r="AH1032" s="2"/>
      <c r="AI1032" s="2"/>
      <c r="AJ1032" s="2"/>
    </row>
    <row r="1033" spans="1:36" ht="15.75" customHeight="1" x14ac:dyDescent="0.25">
      <c r="A1033" s="84">
        <v>2601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228"/>
      <c r="L1033" s="228"/>
      <c r="M1033" s="228"/>
      <c r="N1033" s="228"/>
      <c r="O1033" s="228"/>
      <c r="P1033" s="228"/>
      <c r="Q1033" s="228"/>
      <c r="R1033" s="228"/>
      <c r="S1033" s="228"/>
      <c r="T1033" s="228"/>
      <c r="U1033" s="228"/>
      <c r="V1033" s="228"/>
      <c r="W1033" s="228"/>
      <c r="X1033" s="228"/>
      <c r="Y1033" s="129"/>
      <c r="Z1033" s="159"/>
      <c r="AA1033" s="108"/>
      <c r="AB1033" s="88"/>
      <c r="AC1033" s="105"/>
      <c r="AD1033" s="106"/>
      <c r="AE1033" s="107"/>
      <c r="AF1033" s="105"/>
      <c r="AG1033" s="2"/>
      <c r="AH1033" s="2"/>
      <c r="AI1033" s="2"/>
      <c r="AJ1033" s="2"/>
    </row>
    <row r="1034" spans="1:36" ht="15.75" customHeight="1" x14ac:dyDescent="0.25">
      <c r="A1034" s="84">
        <v>2602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228"/>
      <c r="L1034" s="228"/>
      <c r="M1034" s="228"/>
      <c r="N1034" s="228"/>
      <c r="O1034" s="228"/>
      <c r="P1034" s="228"/>
      <c r="Q1034" s="228"/>
      <c r="R1034" s="228"/>
      <c r="S1034" s="228"/>
      <c r="T1034" s="228"/>
      <c r="U1034" s="228"/>
      <c r="V1034" s="228"/>
      <c r="W1034" s="228"/>
      <c r="X1034" s="228"/>
      <c r="Y1034" s="129"/>
      <c r="Z1034" s="159"/>
      <c r="AA1034" s="108"/>
      <c r="AB1034" s="88"/>
      <c r="AC1034" s="108"/>
      <c r="AD1034" s="109"/>
      <c r="AE1034" s="110"/>
      <c r="AF1034" s="105"/>
      <c r="AG1034" s="2"/>
      <c r="AH1034" s="2"/>
      <c r="AI1034" s="2"/>
      <c r="AJ1034" s="2"/>
    </row>
    <row r="1035" spans="1:36" ht="15.75" customHeight="1" x14ac:dyDescent="0.25">
      <c r="A1035" s="84">
        <v>2701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228"/>
      <c r="L1035" s="228"/>
      <c r="M1035" s="228"/>
      <c r="N1035" s="228"/>
      <c r="O1035" s="228"/>
      <c r="P1035" s="228"/>
      <c r="Q1035" s="228"/>
      <c r="R1035" s="228"/>
      <c r="S1035" s="228"/>
      <c r="T1035" s="228"/>
      <c r="U1035" s="228"/>
      <c r="V1035" s="228"/>
      <c r="W1035" s="228"/>
      <c r="X1035" s="228"/>
      <c r="Y1035" s="129"/>
      <c r="Z1035" s="159"/>
      <c r="AA1035" s="108"/>
      <c r="AB1035" s="88"/>
      <c r="AC1035" s="111" t="s">
        <v>91</v>
      </c>
      <c r="AD1035" s="112">
        <v>37</v>
      </c>
      <c r="AE1035" s="113">
        <f>IF(SUM(Y1026:Y1035)=0,"",SUM(Y1026:Y1035))</f>
        <v>89</v>
      </c>
      <c r="AF1035" s="114" t="s">
        <v>19</v>
      </c>
      <c r="AG1035" s="2"/>
      <c r="AH1035" s="2"/>
      <c r="AI1035" s="2"/>
      <c r="AJ1035" s="2"/>
    </row>
    <row r="1036" spans="1:36" ht="15.75" customHeight="1" x14ac:dyDescent="0.25">
      <c r="A1036" s="84">
        <v>2702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228"/>
      <c r="L1036" s="228"/>
      <c r="M1036" s="228"/>
      <c r="N1036" s="228"/>
      <c r="O1036" s="228"/>
      <c r="P1036" s="228"/>
      <c r="Q1036" s="228"/>
      <c r="R1036" s="228"/>
      <c r="S1036" s="228"/>
      <c r="T1036" s="228"/>
      <c r="U1036" s="228"/>
      <c r="V1036" s="228"/>
      <c r="W1036" s="228"/>
      <c r="X1036" s="228"/>
      <c r="Y1036" s="129"/>
      <c r="Z1036" s="159"/>
      <c r="AA1036" s="108"/>
      <c r="AB1036" s="88"/>
      <c r="AC1036" s="115" t="s">
        <v>92</v>
      </c>
      <c r="AD1036" s="116">
        <f>IF(AD1035/B1022=0,"",AD1035/B1022)</f>
        <v>0.30833333333333335</v>
      </c>
      <c r="AE1036" s="117">
        <f>IF(AD1035/AE1035=0,"",AD1035/AE1035)</f>
        <v>0.4157303370786517</v>
      </c>
      <c r="AF1036" s="118" t="s">
        <v>93</v>
      </c>
      <c r="AG1036" s="2"/>
      <c r="AH1036" s="2"/>
      <c r="AI1036" s="2"/>
      <c r="AJ1036" s="2"/>
    </row>
    <row r="1037" spans="1:36" ht="15.75" customHeight="1" x14ac:dyDescent="0.25">
      <c r="A1037" s="84">
        <v>2801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228"/>
      <c r="L1037" s="228"/>
      <c r="M1037" s="228"/>
      <c r="N1037" s="228"/>
      <c r="O1037" s="228"/>
      <c r="P1037" s="228"/>
      <c r="Q1037" s="228"/>
      <c r="R1037" s="228"/>
      <c r="S1037" s="228"/>
      <c r="T1037" s="228"/>
      <c r="U1037" s="228"/>
      <c r="V1037" s="228"/>
      <c r="W1037" s="228"/>
      <c r="X1037" s="228"/>
      <c r="Y1037" s="129"/>
      <c r="Z1037" s="161"/>
      <c r="AA1037" s="162"/>
      <c r="AB1037" s="163"/>
      <c r="AC1037" s="120"/>
      <c r="AD1037" s="121"/>
      <c r="AE1037" s="121"/>
      <c r="AF1037" s="122"/>
      <c r="AG1037" s="2"/>
      <c r="AH1037" s="2"/>
      <c r="AI1037" s="2"/>
      <c r="AJ1037" s="2"/>
    </row>
    <row r="1038" spans="1:36" ht="18" x14ac:dyDescent="0.25">
      <c r="A1038" s="46"/>
      <c r="B1038" s="340" t="s">
        <v>111</v>
      </c>
      <c r="C1038" s="340"/>
      <c r="D1038" s="340"/>
      <c r="E1038" s="340"/>
      <c r="F1038" s="340"/>
      <c r="G1038" s="340"/>
      <c r="H1038" s="340"/>
      <c r="I1038" s="340"/>
      <c r="J1038" s="340"/>
      <c r="K1038" s="340"/>
      <c r="L1038" s="340"/>
      <c r="M1038" s="340"/>
      <c r="N1038" s="340"/>
      <c r="O1038" s="340"/>
      <c r="P1038" s="340"/>
      <c r="Q1038" s="340"/>
      <c r="R1038" s="340"/>
      <c r="S1038" s="340"/>
      <c r="T1038" s="340"/>
      <c r="U1038" s="340"/>
      <c r="V1038" s="340"/>
      <c r="W1038" s="340"/>
      <c r="X1038" s="340"/>
      <c r="Y1038" s="123">
        <f>SUM(Y1022:Y1034)</f>
        <v>89</v>
      </c>
      <c r="Z1038" s="124">
        <f>SUM(Y1028:Y1030)/B1022</f>
        <v>0.6166666666666667</v>
      </c>
      <c r="AA1038" s="124">
        <f>IF(Y1038=0,"",Y1038/B1022)</f>
        <v>0.7416666666666667</v>
      </c>
      <c r="AB1038" s="124">
        <f>AA1038-Z1038</f>
        <v>0.125</v>
      </c>
      <c r="AC1038" s="1"/>
      <c r="AD1038" s="2"/>
      <c r="AE1038" s="36"/>
      <c r="AF1038" s="1"/>
      <c r="AG1038" s="2"/>
      <c r="AH1038" s="2"/>
      <c r="AI1038" s="2"/>
      <c r="AJ1038" s="2"/>
    </row>
    <row r="1039" spans="1:36" ht="12.75" x14ac:dyDescent="0.2">
      <c r="Z1039" s="1"/>
      <c r="AA1039" s="1"/>
      <c r="AC1039" s="1"/>
      <c r="AG1039" s="2"/>
      <c r="AH1039" s="2"/>
      <c r="AI1039" s="2"/>
      <c r="AJ1039" s="2"/>
    </row>
    <row r="1040" spans="1:36" ht="12.75" x14ac:dyDescent="0.2">
      <c r="Z1040" s="1"/>
      <c r="AA1040" s="1"/>
      <c r="AC1040" s="1"/>
      <c r="AG1040" s="2"/>
      <c r="AH1040" s="2"/>
      <c r="AI1040" s="2"/>
      <c r="AJ1040" s="2"/>
    </row>
    <row r="1041" spans="1:36" ht="26.25" x14ac:dyDescent="0.4">
      <c r="B1041" s="341" t="s">
        <v>101</v>
      </c>
      <c r="C1041" s="341"/>
      <c r="D1041" s="341"/>
      <c r="E1041" s="341"/>
      <c r="F1041" s="341"/>
      <c r="G1041" s="341"/>
      <c r="H1041" s="341"/>
      <c r="I1041" s="341"/>
      <c r="J1041" s="341"/>
      <c r="K1041" s="341"/>
      <c r="L1041" s="341"/>
      <c r="M1041" s="341"/>
      <c r="N1041" s="341"/>
      <c r="O1041" s="341"/>
      <c r="P1041" s="341"/>
      <c r="Q1041" s="341"/>
      <c r="R1041" s="341"/>
      <c r="S1041" s="341"/>
      <c r="T1041" s="341"/>
      <c r="U1041" s="341"/>
      <c r="V1041" s="341"/>
      <c r="W1041" s="341"/>
      <c r="X1041" s="341"/>
      <c r="Y1041" s="223" t="s">
        <v>123</v>
      </c>
      <c r="Z1041" s="1"/>
      <c r="AA1041" s="1"/>
      <c r="AB1041" s="2"/>
      <c r="AC1041" s="1"/>
      <c r="AD1041" s="2"/>
      <c r="AE1041" s="2"/>
      <c r="AF1041" s="2"/>
      <c r="AG1041" s="2"/>
      <c r="AH1041" s="2"/>
      <c r="AI1041" s="2"/>
      <c r="AJ1041" s="2"/>
    </row>
    <row r="1042" spans="1:36" ht="20.25" customHeight="1" x14ac:dyDescent="0.2">
      <c r="A1042" s="342" t="s">
        <v>18</v>
      </c>
      <c r="B1042" s="344" t="s">
        <v>102</v>
      </c>
      <c r="C1042" s="345"/>
      <c r="D1042" s="345"/>
      <c r="E1042" s="345"/>
      <c r="F1042" s="345"/>
      <c r="G1042" s="345"/>
      <c r="H1042" s="345"/>
      <c r="I1042" s="345"/>
      <c r="J1042" s="346"/>
      <c r="K1042" s="347"/>
      <c r="L1042" s="347"/>
      <c r="M1042" s="347"/>
      <c r="N1042" s="347"/>
      <c r="O1042" s="347"/>
      <c r="P1042" s="347"/>
      <c r="Q1042" s="347"/>
      <c r="R1042" s="347"/>
      <c r="S1042" s="347"/>
      <c r="T1042" s="347"/>
      <c r="U1042" s="347"/>
      <c r="V1042" s="347"/>
      <c r="W1042" s="347"/>
      <c r="X1042" s="347"/>
      <c r="Y1042" s="348" t="s">
        <v>19</v>
      </c>
      <c r="Z1042" s="339" t="s">
        <v>11</v>
      </c>
      <c r="AA1042" s="339" t="s">
        <v>12</v>
      </c>
      <c r="AB1042" s="350" t="s">
        <v>13</v>
      </c>
      <c r="AC1042" s="339" t="s">
        <v>14</v>
      </c>
      <c r="AD1042" s="337" t="s">
        <v>15</v>
      </c>
      <c r="AE1042" s="337" t="s">
        <v>16</v>
      </c>
      <c r="AF1042" s="339" t="s">
        <v>103</v>
      </c>
      <c r="AG1042" s="2"/>
      <c r="AH1042" s="2"/>
      <c r="AI1042" s="2"/>
      <c r="AJ1042" s="2"/>
    </row>
    <row r="1043" spans="1:36" ht="15.75" x14ac:dyDescent="0.25">
      <c r="A1043" s="343"/>
      <c r="B1043" s="84" t="s">
        <v>104</v>
      </c>
      <c r="C1043" s="84" t="s">
        <v>105</v>
      </c>
      <c r="D1043" s="84" t="s">
        <v>106</v>
      </c>
      <c r="E1043" s="84" t="s">
        <v>107</v>
      </c>
      <c r="F1043" s="84" t="s">
        <v>108</v>
      </c>
      <c r="G1043" s="84" t="s">
        <v>109</v>
      </c>
      <c r="H1043" s="84" t="s">
        <v>110</v>
      </c>
      <c r="I1043" s="84" t="s">
        <v>73</v>
      </c>
      <c r="J1043" s="84" t="s">
        <v>74</v>
      </c>
      <c r="K1043" s="85" t="s">
        <v>73</v>
      </c>
      <c r="L1043" s="85" t="s">
        <v>74</v>
      </c>
      <c r="M1043" s="85" t="s">
        <v>73</v>
      </c>
      <c r="N1043" s="85" t="s">
        <v>74</v>
      </c>
      <c r="O1043" s="85" t="s">
        <v>73</v>
      </c>
      <c r="P1043" s="85" t="s">
        <v>74</v>
      </c>
      <c r="Q1043" s="85" t="s">
        <v>73</v>
      </c>
      <c r="R1043" s="85" t="s">
        <v>74</v>
      </c>
      <c r="S1043" s="85" t="s">
        <v>73</v>
      </c>
      <c r="T1043" s="85" t="s">
        <v>74</v>
      </c>
      <c r="Y1043" s="349"/>
      <c r="Z1043" s="338"/>
      <c r="AA1043" s="338"/>
      <c r="AB1043" s="338"/>
      <c r="AC1043" s="338"/>
      <c r="AD1043" s="338"/>
      <c r="AE1043" s="338"/>
      <c r="AF1043" s="338"/>
      <c r="AG1043" s="2"/>
      <c r="AH1043" s="2"/>
      <c r="AI1043" s="2"/>
      <c r="AJ1043" s="2"/>
    </row>
    <row r="1044" spans="1:36" ht="15.75" customHeight="1" x14ac:dyDescent="0.25">
      <c r="A1044" s="84">
        <v>2101</v>
      </c>
      <c r="B1044" s="87">
        <v>116</v>
      </c>
      <c r="C1044" s="87"/>
      <c r="D1044" s="87"/>
      <c r="E1044" s="87"/>
      <c r="F1044" s="87"/>
      <c r="G1044" s="87"/>
      <c r="H1044" s="87"/>
      <c r="I1044" s="87"/>
      <c r="J1044" s="87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129"/>
      <c r="Z1044" s="156"/>
      <c r="AA1044" s="157"/>
      <c r="AB1044" s="158"/>
      <c r="AC1044" s="91"/>
      <c r="AD1044" s="92">
        <f>B1044</f>
        <v>116</v>
      </c>
      <c r="AE1044" s="93"/>
      <c r="AF1044" s="91"/>
      <c r="AG1044" s="2"/>
      <c r="AH1044" s="2"/>
      <c r="AI1044" s="2"/>
      <c r="AJ1044" s="2"/>
    </row>
    <row r="1045" spans="1:36" ht="15.75" customHeight="1" x14ac:dyDescent="0.25">
      <c r="A1045" s="84">
        <v>2102</v>
      </c>
      <c r="B1045" s="87"/>
      <c r="C1045" s="87">
        <v>107</v>
      </c>
      <c r="D1045" s="87"/>
      <c r="E1045" s="87"/>
      <c r="F1045" s="87"/>
      <c r="G1045" s="87"/>
      <c r="H1045" s="87"/>
      <c r="I1045" s="87"/>
      <c r="J1045" s="87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129"/>
      <c r="Z1045" s="159"/>
      <c r="AA1045" s="108"/>
      <c r="AB1045" s="160"/>
      <c r="AC1045" s="96">
        <f>IF(C1045=0,"",C1045/B1044)</f>
        <v>0.92241379310344829</v>
      </c>
      <c r="AD1045" s="97">
        <v>107</v>
      </c>
      <c r="AE1045" s="98">
        <f t="shared" ref="AE1045:AE1051" si="438">IF(AD1045=0,"",AD1045/AD1044)</f>
        <v>0.92241379310344829</v>
      </c>
      <c r="AF1045" s="98">
        <f t="shared" ref="AF1045:AF1051" si="439">IF(AD1045=0,"",100%-AE1045)</f>
        <v>7.7586206896551713E-2</v>
      </c>
      <c r="AG1045" s="2"/>
      <c r="AH1045" s="2"/>
      <c r="AI1045" s="2"/>
      <c r="AJ1045" s="2"/>
    </row>
    <row r="1046" spans="1:36" ht="15.75" customHeight="1" x14ac:dyDescent="0.25">
      <c r="A1046" s="84">
        <v>2201</v>
      </c>
      <c r="B1046" s="87"/>
      <c r="C1046" s="87"/>
      <c r="D1046" s="87">
        <v>96</v>
      </c>
      <c r="E1046" s="87"/>
      <c r="F1046" s="87"/>
      <c r="G1046" s="87"/>
      <c r="H1046" s="87"/>
      <c r="I1046" s="87"/>
      <c r="J1046" s="87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129"/>
      <c r="Z1046" s="159"/>
      <c r="AA1046" s="108"/>
      <c r="AB1046" s="160"/>
      <c r="AC1046" s="96">
        <f>IF(D1046=0,"",D1046/C1045)</f>
        <v>0.89719626168224298</v>
      </c>
      <c r="AD1046" s="97">
        <v>101</v>
      </c>
      <c r="AE1046" s="98">
        <f t="shared" si="438"/>
        <v>0.94392523364485981</v>
      </c>
      <c r="AF1046" s="98">
        <f t="shared" si="439"/>
        <v>5.6074766355140193E-2</v>
      </c>
      <c r="AG1046" s="128">
        <f>AD1046/AD1044</f>
        <v>0.87068965517241381</v>
      </c>
      <c r="AH1046" s="2"/>
      <c r="AI1046" s="2"/>
      <c r="AJ1046" s="2"/>
    </row>
    <row r="1047" spans="1:36" ht="15.75" customHeight="1" x14ac:dyDescent="0.25">
      <c r="A1047" s="84">
        <v>2202</v>
      </c>
      <c r="B1047" s="87"/>
      <c r="C1047" s="87"/>
      <c r="D1047" s="87"/>
      <c r="E1047" s="87">
        <v>96</v>
      </c>
      <c r="F1047" s="87"/>
      <c r="G1047" s="87"/>
      <c r="H1047" s="87"/>
      <c r="I1047" s="87"/>
      <c r="J1047" s="87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129"/>
      <c r="Z1047" s="159"/>
      <c r="AA1047" s="108"/>
      <c r="AB1047" s="160"/>
      <c r="AC1047" s="96">
        <f>IF(E1047=0,"",E1047/D1046)</f>
        <v>1</v>
      </c>
      <c r="AD1047" s="97">
        <v>101</v>
      </c>
      <c r="AE1047" s="98">
        <f t="shared" si="438"/>
        <v>1</v>
      </c>
      <c r="AF1047" s="98">
        <f t="shared" si="439"/>
        <v>0</v>
      </c>
      <c r="AG1047" s="2"/>
      <c r="AH1047" s="2"/>
      <c r="AI1047" s="2"/>
      <c r="AJ1047" s="2"/>
    </row>
    <row r="1048" spans="1:36" ht="15.75" customHeight="1" x14ac:dyDescent="0.25">
      <c r="A1048" s="84">
        <v>2301</v>
      </c>
      <c r="B1048" s="87"/>
      <c r="C1048" s="87"/>
      <c r="D1048" s="87"/>
      <c r="E1048" s="87"/>
      <c r="F1048" s="87">
        <v>89</v>
      </c>
      <c r="G1048" s="87"/>
      <c r="H1048" s="87"/>
      <c r="I1048" s="87"/>
      <c r="J1048" s="87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129"/>
      <c r="Z1048" s="159"/>
      <c r="AA1048" s="108"/>
      <c r="AB1048" s="160"/>
      <c r="AC1048" s="96">
        <f>F1048/E1047</f>
        <v>0.92708333333333337</v>
      </c>
      <c r="AD1048" s="97">
        <v>94</v>
      </c>
      <c r="AE1048" s="98">
        <f t="shared" si="438"/>
        <v>0.93069306930693074</v>
      </c>
      <c r="AF1048" s="98">
        <f t="shared" si="439"/>
        <v>6.9306930693069257E-2</v>
      </c>
      <c r="AG1048" s="2"/>
      <c r="AH1048" s="2"/>
      <c r="AI1048" s="2"/>
      <c r="AJ1048" s="2"/>
    </row>
    <row r="1049" spans="1:36" ht="15.75" customHeight="1" x14ac:dyDescent="0.25">
      <c r="A1049" s="84">
        <v>2302</v>
      </c>
      <c r="B1049" s="87"/>
      <c r="C1049" s="87"/>
      <c r="D1049" s="87"/>
      <c r="E1049" s="87"/>
      <c r="F1049" s="87"/>
      <c r="G1049" s="87">
        <v>84</v>
      </c>
      <c r="H1049" s="87"/>
      <c r="I1049" s="87"/>
      <c r="J1049" s="87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129"/>
      <c r="Z1049" s="159"/>
      <c r="AA1049" s="108"/>
      <c r="AB1049" s="160"/>
      <c r="AC1049" s="96">
        <f>G1049/F1048</f>
        <v>0.9438202247191011</v>
      </c>
      <c r="AD1049" s="97">
        <v>86</v>
      </c>
      <c r="AE1049" s="98">
        <f t="shared" si="438"/>
        <v>0.91489361702127658</v>
      </c>
      <c r="AF1049" s="98">
        <f t="shared" si="439"/>
        <v>8.5106382978723416E-2</v>
      </c>
      <c r="AG1049" s="2"/>
      <c r="AH1049" s="2"/>
      <c r="AI1049" s="2"/>
      <c r="AJ1049" s="2"/>
    </row>
    <row r="1050" spans="1:36" ht="15.75" customHeight="1" x14ac:dyDescent="0.25">
      <c r="A1050" s="84">
        <v>2401</v>
      </c>
      <c r="B1050" s="87"/>
      <c r="C1050" s="87"/>
      <c r="D1050" s="87"/>
      <c r="E1050" s="87"/>
      <c r="F1050" s="87"/>
      <c r="G1050" s="87"/>
      <c r="H1050" s="87">
        <v>82</v>
      </c>
      <c r="I1050" s="87"/>
      <c r="J1050" s="87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129"/>
      <c r="Z1050" s="159"/>
      <c r="AA1050" s="108"/>
      <c r="AB1050" s="160"/>
      <c r="AC1050" s="96">
        <f>IF(H1050=0,"",H1050/G1049)</f>
        <v>0.97619047619047616</v>
      </c>
      <c r="AD1050" s="97">
        <v>86</v>
      </c>
      <c r="AE1050" s="98">
        <f t="shared" si="438"/>
        <v>1</v>
      </c>
      <c r="AF1050" s="98">
        <f t="shared" si="439"/>
        <v>0</v>
      </c>
      <c r="AG1050" s="2"/>
      <c r="AH1050" s="2"/>
      <c r="AI1050" s="2"/>
      <c r="AJ1050" s="2"/>
    </row>
    <row r="1051" spans="1:36" ht="15.75" customHeight="1" x14ac:dyDescent="0.25">
      <c r="A1051" s="84">
        <v>2402</v>
      </c>
      <c r="B1051" s="87"/>
      <c r="C1051" s="87"/>
      <c r="D1051" s="87"/>
      <c r="E1051" s="87"/>
      <c r="F1051" s="87"/>
      <c r="G1051" s="87"/>
      <c r="H1051" s="87"/>
      <c r="I1051" s="87">
        <v>82</v>
      </c>
      <c r="J1051" s="87"/>
      <c r="K1051" s="88"/>
      <c r="L1051" s="88"/>
      <c r="M1051" s="88"/>
      <c r="N1051" s="88" t="s">
        <v>37</v>
      </c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129"/>
      <c r="Z1051" s="159"/>
      <c r="AA1051" s="108"/>
      <c r="AB1051" s="160"/>
      <c r="AC1051" s="126">
        <f>IF(I1051=0,"",I1051/H1050)</f>
        <v>1</v>
      </c>
      <c r="AD1051" s="97">
        <v>86</v>
      </c>
      <c r="AE1051" s="100">
        <f t="shared" si="438"/>
        <v>1</v>
      </c>
      <c r="AF1051" s="100">
        <f t="shared" si="439"/>
        <v>0</v>
      </c>
      <c r="AG1051" s="2"/>
      <c r="AH1051" s="2"/>
      <c r="AI1051" s="2"/>
      <c r="AJ1051" s="2"/>
    </row>
    <row r="1052" spans="1:36" ht="15.75" customHeight="1" x14ac:dyDescent="0.25">
      <c r="A1052" s="84">
        <v>2501</v>
      </c>
      <c r="B1052" s="87"/>
      <c r="C1052" s="87"/>
      <c r="D1052" s="87"/>
      <c r="E1052" s="87"/>
      <c r="F1052" s="87"/>
      <c r="G1052" s="87"/>
      <c r="H1052" s="87"/>
      <c r="I1052" s="87"/>
      <c r="J1052" s="87">
        <v>82</v>
      </c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129">
        <v>84</v>
      </c>
      <c r="Z1052" s="159"/>
      <c r="AA1052" s="108"/>
      <c r="AB1052" s="88"/>
      <c r="AC1052" s="126">
        <f>IF(J1052=0,"",J1052/I1051)</f>
        <v>1</v>
      </c>
      <c r="AD1052" s="97">
        <v>85</v>
      </c>
      <c r="AE1052" s="100">
        <f t="shared" ref="AE1052" si="440">IF(AD1052=0,"",AD1052/AD1051)</f>
        <v>0.98837209302325579</v>
      </c>
      <c r="AF1052" s="100">
        <f t="shared" ref="AF1052" si="441">IF(AD1052=0,"",100%-AE1052)</f>
        <v>1.1627906976744207E-2</v>
      </c>
      <c r="AG1052" s="2"/>
      <c r="AH1052" s="2"/>
      <c r="AI1052" s="2"/>
      <c r="AJ1052" s="2"/>
    </row>
    <row r="1053" spans="1:36" ht="15.75" customHeight="1" x14ac:dyDescent="0.25">
      <c r="A1053" s="84">
        <v>2502</v>
      </c>
      <c r="B1053" s="87"/>
      <c r="C1053" s="87"/>
      <c r="D1053" s="87"/>
      <c r="E1053" s="87"/>
      <c r="F1053" s="87"/>
      <c r="G1053" s="87"/>
      <c r="H1053" s="87"/>
      <c r="I1053" s="87"/>
      <c r="J1053" s="87">
        <v>10</v>
      </c>
      <c r="K1053" s="228"/>
      <c r="L1053" s="228"/>
      <c r="M1053" s="228"/>
      <c r="N1053" s="228"/>
      <c r="O1053" s="228"/>
      <c r="P1053" s="228"/>
      <c r="Q1053" s="228"/>
      <c r="R1053" s="228"/>
      <c r="S1053" s="228"/>
      <c r="T1053" s="228"/>
      <c r="U1053" s="228"/>
      <c r="V1053" s="228"/>
      <c r="W1053" s="228"/>
      <c r="X1053" s="228"/>
      <c r="Y1053" s="129">
        <v>10</v>
      </c>
      <c r="Z1053" s="159"/>
      <c r="AA1053" s="108"/>
      <c r="AB1053" s="88"/>
      <c r="AC1053" s="105"/>
      <c r="AD1053" s="106">
        <v>13</v>
      </c>
      <c r="AE1053" s="107"/>
      <c r="AF1053" s="105"/>
      <c r="AG1053" s="2"/>
      <c r="AH1053" s="2"/>
      <c r="AI1053" s="2"/>
      <c r="AJ1053" s="2"/>
    </row>
    <row r="1054" spans="1:36" ht="15.75" customHeight="1" x14ac:dyDescent="0.25">
      <c r="A1054" s="84">
        <v>2601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228"/>
      <c r="L1054" s="228"/>
      <c r="M1054" s="228"/>
      <c r="N1054" s="228"/>
      <c r="O1054" s="228"/>
      <c r="P1054" s="228"/>
      <c r="Q1054" s="228"/>
      <c r="R1054" s="228"/>
      <c r="S1054" s="228"/>
      <c r="T1054" s="228"/>
      <c r="U1054" s="228"/>
      <c r="V1054" s="228"/>
      <c r="W1054" s="228"/>
      <c r="X1054" s="228"/>
      <c r="Y1054" s="129"/>
      <c r="Z1054" s="159"/>
      <c r="AA1054" s="108"/>
      <c r="AB1054" s="88"/>
      <c r="AC1054" s="105"/>
      <c r="AD1054" s="106"/>
      <c r="AE1054" s="107"/>
      <c r="AF1054" s="105"/>
      <c r="AG1054" s="2"/>
      <c r="AH1054" s="2"/>
      <c r="AI1054" s="2"/>
      <c r="AJ1054" s="2"/>
    </row>
    <row r="1055" spans="1:36" ht="15.75" customHeight="1" x14ac:dyDescent="0.25">
      <c r="A1055" s="84">
        <v>2602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228"/>
      <c r="L1055" s="228"/>
      <c r="M1055" s="228"/>
      <c r="N1055" s="228"/>
      <c r="O1055" s="228"/>
      <c r="P1055" s="228"/>
      <c r="Q1055" s="228"/>
      <c r="R1055" s="228"/>
      <c r="S1055" s="228"/>
      <c r="T1055" s="228"/>
      <c r="U1055" s="228"/>
      <c r="V1055" s="228"/>
      <c r="W1055" s="228"/>
      <c r="X1055" s="228"/>
      <c r="Y1055" s="129"/>
      <c r="Z1055" s="159"/>
      <c r="AA1055" s="108"/>
      <c r="AB1055" s="88"/>
      <c r="AC1055" s="105"/>
      <c r="AD1055" s="106"/>
      <c r="AE1055" s="107"/>
      <c r="AF1055" s="105"/>
      <c r="AG1055" s="2"/>
      <c r="AH1055" s="2"/>
      <c r="AI1055" s="2"/>
      <c r="AJ1055" s="2"/>
    </row>
    <row r="1056" spans="1:36" ht="15.75" customHeight="1" x14ac:dyDescent="0.25">
      <c r="A1056" s="84">
        <v>2701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228"/>
      <c r="L1056" s="228"/>
      <c r="M1056" s="228"/>
      <c r="N1056" s="228"/>
      <c r="O1056" s="228"/>
      <c r="P1056" s="228"/>
      <c r="Q1056" s="228"/>
      <c r="R1056" s="228"/>
      <c r="S1056" s="228"/>
      <c r="T1056" s="228"/>
      <c r="U1056" s="228"/>
      <c r="V1056" s="228"/>
      <c r="W1056" s="228"/>
      <c r="X1056" s="228"/>
      <c r="Y1056" s="129"/>
      <c r="Z1056" s="159"/>
      <c r="AA1056" s="108"/>
      <c r="AB1056" s="88"/>
      <c r="AC1056" s="108"/>
      <c r="AD1056" s="109"/>
      <c r="AE1056" s="110"/>
      <c r="AF1056" s="105"/>
      <c r="AG1056" s="2"/>
      <c r="AH1056" s="2"/>
      <c r="AI1056" s="2"/>
      <c r="AJ1056" s="2"/>
    </row>
    <row r="1057" spans="1:36" ht="15.75" customHeight="1" x14ac:dyDescent="0.25">
      <c r="A1057" s="84">
        <v>2702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228"/>
      <c r="L1057" s="228"/>
      <c r="M1057" s="228"/>
      <c r="N1057" s="228"/>
      <c r="O1057" s="228"/>
      <c r="P1057" s="228"/>
      <c r="Q1057" s="228"/>
      <c r="R1057" s="228"/>
      <c r="S1057" s="228"/>
      <c r="T1057" s="228"/>
      <c r="U1057" s="228"/>
      <c r="V1057" s="228"/>
      <c r="W1057" s="228"/>
      <c r="X1057" s="228"/>
      <c r="Y1057" s="129"/>
      <c r="Z1057" s="159"/>
      <c r="AA1057" s="108"/>
      <c r="AB1057" s="88"/>
      <c r="AC1057" s="111" t="s">
        <v>91</v>
      </c>
      <c r="AD1057" s="112">
        <v>3</v>
      </c>
      <c r="AE1057" s="113">
        <f>IF(SUM(Y1048:Y1057)=0,"",SUM(Y1048:Y1057))</f>
        <v>94</v>
      </c>
      <c r="AF1057" s="114" t="s">
        <v>19</v>
      </c>
      <c r="AG1057" s="2"/>
      <c r="AH1057" s="2"/>
      <c r="AI1057" s="2"/>
      <c r="AJ1057" s="2"/>
    </row>
    <row r="1058" spans="1:36" ht="15.75" customHeight="1" x14ac:dyDescent="0.25">
      <c r="A1058" s="84">
        <v>2801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228"/>
      <c r="L1058" s="228"/>
      <c r="M1058" s="228"/>
      <c r="N1058" s="228"/>
      <c r="O1058" s="228"/>
      <c r="P1058" s="228"/>
      <c r="Q1058" s="228"/>
      <c r="R1058" s="228"/>
      <c r="S1058" s="228"/>
      <c r="T1058" s="228"/>
      <c r="U1058" s="228"/>
      <c r="V1058" s="228"/>
      <c r="W1058" s="228"/>
      <c r="X1058" s="228"/>
      <c r="Y1058" s="129"/>
      <c r="Z1058" s="159"/>
      <c r="AA1058" s="108"/>
      <c r="AB1058" s="88"/>
      <c r="AC1058" s="115" t="s">
        <v>92</v>
      </c>
      <c r="AD1058" s="116">
        <f>IF(AD1057/B1044=0,"",AD1057/B1044)</f>
        <v>2.5862068965517241E-2</v>
      </c>
      <c r="AE1058" s="117">
        <f>IF(AD1057/AE1057=0,"",AD1057/AE1057)</f>
        <v>3.1914893617021274E-2</v>
      </c>
      <c r="AF1058" s="118" t="s">
        <v>93</v>
      </c>
      <c r="AG1058" s="2"/>
      <c r="AH1058" s="2"/>
      <c r="AI1058" s="2"/>
      <c r="AJ1058" s="2"/>
    </row>
    <row r="1059" spans="1:36" ht="15.75" customHeight="1" x14ac:dyDescent="0.25">
      <c r="A1059" s="84">
        <v>2801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228"/>
      <c r="L1059" s="228"/>
      <c r="M1059" s="228"/>
      <c r="N1059" s="228"/>
      <c r="O1059" s="228"/>
      <c r="P1059" s="228"/>
      <c r="Q1059" s="228"/>
      <c r="R1059" s="228"/>
      <c r="S1059" s="228"/>
      <c r="T1059" s="228"/>
      <c r="U1059" s="228"/>
      <c r="V1059" s="228"/>
      <c r="W1059" s="228"/>
      <c r="X1059" s="228"/>
      <c r="Y1059" s="129"/>
      <c r="Z1059" s="161"/>
      <c r="AA1059" s="162"/>
      <c r="AB1059" s="163"/>
      <c r="AC1059" s="120"/>
      <c r="AD1059" s="121"/>
      <c r="AE1059" s="121"/>
      <c r="AF1059" s="122"/>
      <c r="AG1059" s="2"/>
      <c r="AH1059" s="2"/>
      <c r="AI1059" s="2"/>
      <c r="AJ1059" s="2"/>
    </row>
    <row r="1060" spans="1:36" ht="18" customHeight="1" x14ac:dyDescent="0.25">
      <c r="A1060" s="46"/>
      <c r="B1060" s="340" t="s">
        <v>111</v>
      </c>
      <c r="C1060" s="340"/>
      <c r="D1060" s="340"/>
      <c r="E1060" s="340"/>
      <c r="F1060" s="340"/>
      <c r="G1060" s="340"/>
      <c r="H1060" s="340"/>
      <c r="I1060" s="340"/>
      <c r="J1060" s="340"/>
      <c r="K1060" s="340"/>
      <c r="L1060" s="340"/>
      <c r="M1060" s="340"/>
      <c r="N1060" s="340"/>
      <c r="O1060" s="340"/>
      <c r="P1060" s="340"/>
      <c r="Q1060" s="340"/>
      <c r="R1060" s="340"/>
      <c r="S1060" s="340"/>
      <c r="T1060" s="340"/>
      <c r="U1060" s="340"/>
      <c r="V1060" s="340"/>
      <c r="W1060" s="340"/>
      <c r="X1060" s="340"/>
      <c r="Y1060" s="123">
        <f>SUM(Y1044:Y1056)</f>
        <v>94</v>
      </c>
      <c r="Z1060" s="124">
        <f>(Y1052/B1044)</f>
        <v>0.72413793103448276</v>
      </c>
      <c r="AA1060" s="124">
        <f>IF(Y1060=0,"",Y1060/B1044)</f>
        <v>0.81034482758620685</v>
      </c>
      <c r="AB1060" s="124">
        <f>AA1060-Z1060</f>
        <v>8.6206896551724088E-2</v>
      </c>
      <c r="AC1060" s="1"/>
      <c r="AD1060" s="2"/>
      <c r="AE1060" s="36"/>
      <c r="AF1060" s="1"/>
      <c r="AG1060" s="2"/>
      <c r="AH1060" s="2"/>
      <c r="AI1060" s="2"/>
      <c r="AJ1060" s="2"/>
    </row>
    <row r="1061" spans="1:36" ht="12.75" x14ac:dyDescent="0.2">
      <c r="Z1061" s="1"/>
      <c r="AA1061" s="1"/>
      <c r="AC1061" s="1"/>
      <c r="AG1061" s="2"/>
      <c r="AH1061" s="2"/>
      <c r="AI1061" s="2"/>
      <c r="AJ1061" s="2"/>
    </row>
    <row r="1062" spans="1:36" ht="12.75" x14ac:dyDescent="0.2">
      <c r="Z1062" s="1"/>
      <c r="AA1062" s="1"/>
      <c r="AC1062" s="1"/>
      <c r="AG1062" s="2"/>
      <c r="AH1062" s="2"/>
      <c r="AI1062" s="2"/>
      <c r="AJ1062" s="2"/>
    </row>
    <row r="1063" spans="1:36" ht="26.25" customHeight="1" x14ac:dyDescent="0.4">
      <c r="B1063" s="341" t="s">
        <v>101</v>
      </c>
      <c r="C1063" s="341"/>
      <c r="D1063" s="341"/>
      <c r="E1063" s="341"/>
      <c r="F1063" s="341"/>
      <c r="G1063" s="341"/>
      <c r="H1063" s="341"/>
      <c r="I1063" s="341"/>
      <c r="J1063" s="341"/>
      <c r="K1063" s="341"/>
      <c r="L1063" s="341"/>
      <c r="M1063" s="341"/>
      <c r="N1063" s="341"/>
      <c r="O1063" s="341"/>
      <c r="P1063" s="341"/>
      <c r="Q1063" s="341"/>
      <c r="R1063" s="341"/>
      <c r="S1063" s="341"/>
      <c r="T1063" s="341"/>
      <c r="U1063" s="341"/>
      <c r="V1063" s="341"/>
      <c r="W1063" s="341"/>
      <c r="X1063" s="341"/>
      <c r="Y1063" s="223" t="s">
        <v>129</v>
      </c>
      <c r="Z1063" s="1"/>
      <c r="AA1063" s="1"/>
      <c r="AB1063" s="2"/>
      <c r="AC1063" s="1"/>
      <c r="AD1063" s="2"/>
      <c r="AE1063" s="2"/>
      <c r="AF1063" s="2"/>
      <c r="AG1063" s="2"/>
      <c r="AH1063" s="2"/>
      <c r="AI1063" s="2"/>
      <c r="AJ1063" s="2"/>
    </row>
    <row r="1064" spans="1:36" ht="20.25" customHeight="1" x14ac:dyDescent="0.2">
      <c r="A1064" s="342" t="s">
        <v>18</v>
      </c>
      <c r="B1064" s="344" t="s">
        <v>102</v>
      </c>
      <c r="C1064" s="345"/>
      <c r="D1064" s="345"/>
      <c r="E1064" s="345"/>
      <c r="F1064" s="345"/>
      <c r="G1064" s="345"/>
      <c r="H1064" s="345"/>
      <c r="I1064" s="345"/>
      <c r="J1064" s="346"/>
      <c r="K1064" s="347"/>
      <c r="L1064" s="347"/>
      <c r="M1064" s="347"/>
      <c r="N1064" s="347"/>
      <c r="O1064" s="347"/>
      <c r="P1064" s="347"/>
      <c r="Q1064" s="347"/>
      <c r="R1064" s="347"/>
      <c r="S1064" s="347"/>
      <c r="T1064" s="347"/>
      <c r="U1064" s="347"/>
      <c r="V1064" s="347"/>
      <c r="W1064" s="347"/>
      <c r="X1064" s="347"/>
      <c r="Y1064" s="348" t="s">
        <v>19</v>
      </c>
      <c r="Z1064" s="339" t="s">
        <v>11</v>
      </c>
      <c r="AA1064" s="339" t="s">
        <v>12</v>
      </c>
      <c r="AB1064" s="350" t="s">
        <v>13</v>
      </c>
      <c r="AC1064" s="339" t="s">
        <v>14</v>
      </c>
      <c r="AD1064" s="337" t="s">
        <v>15</v>
      </c>
      <c r="AE1064" s="337" t="s">
        <v>16</v>
      </c>
      <c r="AF1064" s="339" t="s">
        <v>103</v>
      </c>
      <c r="AG1064" s="2"/>
      <c r="AH1064" s="2"/>
      <c r="AI1064" s="2"/>
      <c r="AJ1064" s="2"/>
    </row>
    <row r="1065" spans="1:36" ht="15.75" customHeight="1" x14ac:dyDescent="0.25">
      <c r="A1065" s="343"/>
      <c r="B1065" s="84" t="s">
        <v>104</v>
      </c>
      <c r="C1065" s="84" t="s">
        <v>105</v>
      </c>
      <c r="D1065" s="84" t="s">
        <v>106</v>
      </c>
      <c r="E1065" s="84" t="s">
        <v>107</v>
      </c>
      <c r="F1065" s="84" t="s">
        <v>108</v>
      </c>
      <c r="G1065" s="84" t="s">
        <v>109</v>
      </c>
      <c r="H1065" s="84" t="s">
        <v>110</v>
      </c>
      <c r="I1065" s="84" t="s">
        <v>73</v>
      </c>
      <c r="J1065" s="84" t="s">
        <v>74</v>
      </c>
      <c r="K1065" s="85" t="s">
        <v>73</v>
      </c>
      <c r="L1065" s="85" t="s">
        <v>74</v>
      </c>
      <c r="M1065" s="85" t="s">
        <v>73</v>
      </c>
      <c r="N1065" s="85" t="s">
        <v>74</v>
      </c>
      <c r="O1065" s="85" t="s">
        <v>73</v>
      </c>
      <c r="P1065" s="85" t="s">
        <v>74</v>
      </c>
      <c r="Q1065" s="85" t="s">
        <v>73</v>
      </c>
      <c r="R1065" s="85" t="s">
        <v>74</v>
      </c>
      <c r="S1065" s="85" t="s">
        <v>73</v>
      </c>
      <c r="T1065" s="85" t="s">
        <v>74</v>
      </c>
      <c r="Y1065" s="349"/>
      <c r="Z1065" s="338"/>
      <c r="AA1065" s="338"/>
      <c r="AB1065" s="338"/>
      <c r="AC1065" s="338"/>
      <c r="AD1065" s="338"/>
      <c r="AE1065" s="338"/>
      <c r="AF1065" s="338"/>
      <c r="AG1065" s="2"/>
      <c r="AH1065" s="2"/>
      <c r="AI1065" s="2"/>
      <c r="AJ1065" s="2"/>
    </row>
    <row r="1066" spans="1:36" ht="15.75" customHeight="1" x14ac:dyDescent="0.25">
      <c r="A1066" s="84">
        <v>2102</v>
      </c>
      <c r="B1066" s="87">
        <v>98</v>
      </c>
      <c r="C1066" s="87"/>
      <c r="D1066" s="87"/>
      <c r="E1066" s="87"/>
      <c r="F1066" s="87"/>
      <c r="G1066" s="87"/>
      <c r="H1066" s="87"/>
      <c r="I1066" s="87"/>
      <c r="J1066" s="87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129"/>
      <c r="Z1066" s="156"/>
      <c r="AA1066" s="157"/>
      <c r="AB1066" s="158"/>
      <c r="AC1066" s="91"/>
      <c r="AD1066" s="92">
        <f>B1066</f>
        <v>98</v>
      </c>
      <c r="AE1066" s="93"/>
      <c r="AF1066" s="91"/>
      <c r="AG1066" s="2"/>
      <c r="AH1066" s="2"/>
      <c r="AI1066" s="2"/>
      <c r="AJ1066" s="2"/>
    </row>
    <row r="1067" spans="1:36" ht="15.75" customHeight="1" x14ac:dyDescent="0.25">
      <c r="A1067" s="84">
        <v>2201</v>
      </c>
      <c r="B1067" s="87"/>
      <c r="C1067" s="87">
        <v>92</v>
      </c>
      <c r="D1067" s="87"/>
      <c r="E1067" s="87"/>
      <c r="F1067" s="87"/>
      <c r="G1067" s="87"/>
      <c r="H1067" s="87"/>
      <c r="I1067" s="87"/>
      <c r="J1067" s="87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129"/>
      <c r="Z1067" s="159"/>
      <c r="AA1067" s="108"/>
      <c r="AB1067" s="160"/>
      <c r="AC1067" s="96">
        <f>IF(C1067=0,"",C1067/B1066)</f>
        <v>0.93877551020408168</v>
      </c>
      <c r="AD1067" s="97">
        <v>92</v>
      </c>
      <c r="AE1067" s="98">
        <f t="shared" ref="AE1067:AE1071" si="442">IF(AD1067=0,"",AD1067/AD1066)</f>
        <v>0.93877551020408168</v>
      </c>
      <c r="AF1067" s="98">
        <f t="shared" ref="AF1067:AF1072" si="443">IF(AD1067=0,"",100%-AE1067)</f>
        <v>6.1224489795918324E-2</v>
      </c>
      <c r="AG1067" s="2"/>
      <c r="AH1067" s="2"/>
      <c r="AI1067" s="2"/>
      <c r="AJ1067" s="2"/>
    </row>
    <row r="1068" spans="1:36" ht="15.75" customHeight="1" x14ac:dyDescent="0.25">
      <c r="A1068" s="84">
        <v>2202</v>
      </c>
      <c r="B1068" s="87"/>
      <c r="C1068" s="87"/>
      <c r="D1068" s="87">
        <v>81</v>
      </c>
      <c r="E1068" s="87"/>
      <c r="F1068" s="87"/>
      <c r="G1068" s="87"/>
      <c r="H1068" s="87"/>
      <c r="I1068" s="87"/>
      <c r="J1068" s="87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129"/>
      <c r="Z1068" s="159"/>
      <c r="AA1068" s="108"/>
      <c r="AB1068" s="160"/>
      <c r="AC1068" s="96">
        <f>IF(D1068=0,"",D1068/C1067)</f>
        <v>0.88043478260869568</v>
      </c>
      <c r="AD1068" s="97">
        <v>84</v>
      </c>
      <c r="AE1068" s="98">
        <f t="shared" si="442"/>
        <v>0.91304347826086951</v>
      </c>
      <c r="AF1068" s="98">
        <f t="shared" si="443"/>
        <v>8.6956521739130488E-2</v>
      </c>
      <c r="AG1068" s="128">
        <f>AD1068/AD1066</f>
        <v>0.8571428571428571</v>
      </c>
      <c r="AH1068" s="2"/>
      <c r="AI1068" s="2"/>
      <c r="AJ1068" s="2"/>
    </row>
    <row r="1069" spans="1:36" ht="15.75" customHeight="1" x14ac:dyDescent="0.25">
      <c r="A1069" s="84">
        <v>2301</v>
      </c>
      <c r="B1069" s="87"/>
      <c r="C1069" s="87"/>
      <c r="D1069" s="87"/>
      <c r="E1069" s="87">
        <v>77</v>
      </c>
      <c r="F1069" s="87"/>
      <c r="G1069" s="87"/>
      <c r="H1069" s="87"/>
      <c r="I1069" s="87"/>
      <c r="J1069" s="87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129"/>
      <c r="Z1069" s="159"/>
      <c r="AA1069" s="108"/>
      <c r="AB1069" s="160"/>
      <c r="AC1069" s="96">
        <f>IF(E1069=0,"",E1069/D1068)</f>
        <v>0.95061728395061729</v>
      </c>
      <c r="AD1069" s="97">
        <v>82</v>
      </c>
      <c r="AE1069" s="98">
        <f t="shared" si="442"/>
        <v>0.97619047619047616</v>
      </c>
      <c r="AF1069" s="98">
        <f t="shared" si="443"/>
        <v>2.3809523809523836E-2</v>
      </c>
      <c r="AG1069" s="2"/>
      <c r="AH1069" s="2"/>
      <c r="AI1069" s="2"/>
      <c r="AJ1069" s="2"/>
    </row>
    <row r="1070" spans="1:36" ht="15.75" customHeight="1" x14ac:dyDescent="0.25">
      <c r="A1070" s="84">
        <v>2302</v>
      </c>
      <c r="B1070" s="87"/>
      <c r="C1070" s="87"/>
      <c r="D1070" s="87"/>
      <c r="E1070" s="87"/>
      <c r="F1070" s="87">
        <v>75</v>
      </c>
      <c r="G1070" s="87"/>
      <c r="H1070" s="87"/>
      <c r="I1070" s="87"/>
      <c r="J1070" s="87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129"/>
      <c r="Z1070" s="159"/>
      <c r="AA1070" s="108"/>
      <c r="AB1070" s="160"/>
      <c r="AC1070" s="96">
        <f>F1070/E1069</f>
        <v>0.97402597402597402</v>
      </c>
      <c r="AD1070" s="97">
        <v>80</v>
      </c>
      <c r="AE1070" s="98">
        <f t="shared" si="442"/>
        <v>0.97560975609756095</v>
      </c>
      <c r="AF1070" s="98">
        <f t="shared" si="443"/>
        <v>2.4390243902439046E-2</v>
      </c>
      <c r="AG1070" s="2"/>
      <c r="AH1070" s="2"/>
      <c r="AI1070" s="2"/>
      <c r="AJ1070" s="2"/>
    </row>
    <row r="1071" spans="1:36" ht="15.75" customHeight="1" x14ac:dyDescent="0.25">
      <c r="A1071" s="84">
        <v>2401</v>
      </c>
      <c r="B1071" s="87"/>
      <c r="C1071" s="87"/>
      <c r="D1071" s="87"/>
      <c r="E1071" s="87"/>
      <c r="F1071" s="87"/>
      <c r="G1071" s="87">
        <v>74</v>
      </c>
      <c r="H1071" s="87"/>
      <c r="I1071" s="87"/>
      <c r="J1071" s="87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129"/>
      <c r="Z1071" s="159"/>
      <c r="AA1071" s="108"/>
      <c r="AB1071" s="160"/>
      <c r="AC1071" s="96">
        <f>IF(G1071=0,"",G1071/F1070)</f>
        <v>0.98666666666666669</v>
      </c>
      <c r="AD1071" s="97">
        <v>80</v>
      </c>
      <c r="AE1071" s="98">
        <f t="shared" si="442"/>
        <v>1</v>
      </c>
      <c r="AF1071" s="98">
        <f t="shared" si="443"/>
        <v>0</v>
      </c>
      <c r="AG1071" s="2"/>
      <c r="AH1071" s="2"/>
      <c r="AI1071" s="2"/>
      <c r="AJ1071" s="2"/>
    </row>
    <row r="1072" spans="1:36" ht="15.75" customHeight="1" x14ac:dyDescent="0.25">
      <c r="A1072" s="84">
        <v>2402</v>
      </c>
      <c r="B1072" s="87"/>
      <c r="C1072" s="87"/>
      <c r="D1072" s="87"/>
      <c r="E1072" s="87"/>
      <c r="F1072" s="87"/>
      <c r="G1072" s="87"/>
      <c r="H1072" s="87">
        <v>70</v>
      </c>
      <c r="I1072" s="87"/>
      <c r="J1072" s="87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129"/>
      <c r="Z1072" s="159"/>
      <c r="AA1072" s="108"/>
      <c r="AB1072" s="160"/>
      <c r="AC1072" s="96">
        <f>IF(H1072=0,"",H1072/G1071)</f>
        <v>0.94594594594594594</v>
      </c>
      <c r="AD1072" s="97">
        <v>77</v>
      </c>
      <c r="AE1072" s="98">
        <f t="shared" ref="AE1072:AE1073" si="444">IF(AD1072=0,"",AD1072/AD1071)</f>
        <v>0.96250000000000002</v>
      </c>
      <c r="AF1072" s="98">
        <f t="shared" si="443"/>
        <v>3.7499999999999978E-2</v>
      </c>
      <c r="AG1072" s="2"/>
      <c r="AH1072" s="2"/>
      <c r="AI1072" s="2"/>
      <c r="AJ1072" s="2"/>
    </row>
    <row r="1073" spans="1:38" ht="15.75" customHeight="1" x14ac:dyDescent="0.25">
      <c r="A1073" s="84">
        <v>2501</v>
      </c>
      <c r="B1073" s="87"/>
      <c r="C1073" s="87"/>
      <c r="D1073" s="87"/>
      <c r="E1073" s="87"/>
      <c r="F1073" s="87"/>
      <c r="G1073" s="87"/>
      <c r="H1073" s="87"/>
      <c r="I1073" s="218">
        <v>70</v>
      </c>
      <c r="J1073" s="87"/>
      <c r="K1073" s="88"/>
      <c r="L1073" s="88"/>
      <c r="M1073" s="88"/>
      <c r="N1073" s="88" t="s">
        <v>37</v>
      </c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129"/>
      <c r="Z1073" s="159"/>
      <c r="AA1073" s="108"/>
      <c r="AB1073" s="160"/>
      <c r="AC1073" s="327">
        <f>I1073/H1072</f>
        <v>1</v>
      </c>
      <c r="AD1073" s="97">
        <v>77</v>
      </c>
      <c r="AE1073" s="325">
        <f t="shared" si="444"/>
        <v>1</v>
      </c>
      <c r="AF1073" s="325">
        <f t="shared" ref="AF1073" si="445">IF(AD1073=0,"",100%-AE1073)</f>
        <v>0</v>
      </c>
      <c r="AG1073" s="2"/>
      <c r="AH1073" s="2"/>
      <c r="AI1073" s="2"/>
      <c r="AJ1073" s="2"/>
    </row>
    <row r="1074" spans="1:38" ht="15.75" customHeight="1" x14ac:dyDescent="0.25">
      <c r="A1074" s="84">
        <v>2502</v>
      </c>
      <c r="B1074" s="87"/>
      <c r="C1074" s="87"/>
      <c r="D1074" s="87"/>
      <c r="E1074" s="87"/>
      <c r="F1074" s="87"/>
      <c r="G1074" s="87"/>
      <c r="H1074" s="87"/>
      <c r="I1074" s="87"/>
      <c r="J1074" s="87">
        <v>70</v>
      </c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129">
        <v>61</v>
      </c>
      <c r="Z1074" s="159"/>
      <c r="AA1074" s="108"/>
      <c r="AB1074" s="88"/>
      <c r="AC1074" s="216">
        <f>J1074/I1073</f>
        <v>1</v>
      </c>
      <c r="AD1074" s="214">
        <v>77</v>
      </c>
      <c r="AE1074" s="325">
        <f t="shared" ref="AE1074" si="446">IF(AD1074=0,"",AD1074/AD1073)</f>
        <v>1</v>
      </c>
      <c r="AF1074" s="325">
        <f t="shared" ref="AF1074" si="447">IF(AD1074=0,"",100%-AE1074)</f>
        <v>0</v>
      </c>
      <c r="AG1074" s="2"/>
      <c r="AH1074" s="2"/>
      <c r="AI1074" s="2"/>
      <c r="AJ1074" s="2"/>
    </row>
    <row r="1075" spans="1:38" ht="15.75" customHeight="1" x14ac:dyDescent="0.25">
      <c r="A1075" s="84">
        <v>2601</v>
      </c>
      <c r="B1075" s="87"/>
      <c r="C1075" s="87"/>
      <c r="D1075" s="87"/>
      <c r="E1075" s="87"/>
      <c r="F1075" s="87"/>
      <c r="G1075" s="87"/>
      <c r="H1075" s="87"/>
      <c r="I1075" s="87"/>
      <c r="J1075" s="87"/>
      <c r="K1075" s="228"/>
      <c r="L1075" s="228"/>
      <c r="M1075" s="228"/>
      <c r="N1075" s="228"/>
      <c r="O1075" s="228"/>
      <c r="P1075" s="228"/>
      <c r="Q1075" s="228"/>
      <c r="R1075" s="228"/>
      <c r="S1075" s="228"/>
      <c r="T1075" s="228"/>
      <c r="U1075" s="228"/>
      <c r="V1075" s="228"/>
      <c r="W1075" s="228"/>
      <c r="X1075" s="228"/>
      <c r="Y1075" s="129"/>
      <c r="Z1075" s="159"/>
      <c r="AA1075" s="108"/>
      <c r="AB1075" s="88"/>
      <c r="AC1075" s="105"/>
      <c r="AD1075" s="106"/>
      <c r="AE1075" s="107"/>
      <c r="AF1075" s="105"/>
      <c r="AG1075" s="2"/>
      <c r="AH1075" s="2"/>
      <c r="AI1075" s="2"/>
      <c r="AJ1075" s="2"/>
    </row>
    <row r="1076" spans="1:38" ht="15.75" customHeight="1" x14ac:dyDescent="0.25">
      <c r="A1076" s="84">
        <v>2602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228"/>
      <c r="L1076" s="228"/>
      <c r="M1076" s="228"/>
      <c r="N1076" s="228"/>
      <c r="O1076" s="228"/>
      <c r="P1076" s="228"/>
      <c r="Q1076" s="228"/>
      <c r="R1076" s="228"/>
      <c r="S1076" s="228"/>
      <c r="T1076" s="228"/>
      <c r="U1076" s="228"/>
      <c r="V1076" s="228"/>
      <c r="W1076" s="228"/>
      <c r="X1076" s="228"/>
      <c r="Y1076" s="129"/>
      <c r="Z1076" s="159"/>
      <c r="AA1076" s="108"/>
      <c r="AB1076" s="88"/>
      <c r="AC1076" s="105"/>
      <c r="AD1076" s="106"/>
      <c r="AE1076" s="107"/>
      <c r="AF1076" s="105"/>
      <c r="AG1076" s="2"/>
      <c r="AH1076" s="2"/>
      <c r="AI1076" s="2"/>
      <c r="AJ1076" s="2"/>
    </row>
    <row r="1077" spans="1:38" ht="15.75" customHeight="1" x14ac:dyDescent="0.25">
      <c r="A1077" s="84">
        <v>2701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228"/>
      <c r="L1077" s="228"/>
      <c r="M1077" s="228"/>
      <c r="N1077" s="228"/>
      <c r="O1077" s="228"/>
      <c r="P1077" s="228"/>
      <c r="Q1077" s="228"/>
      <c r="R1077" s="228"/>
      <c r="S1077" s="228"/>
      <c r="T1077" s="228"/>
      <c r="U1077" s="228"/>
      <c r="V1077" s="228"/>
      <c r="W1077" s="228"/>
      <c r="X1077" s="228"/>
      <c r="Y1077" s="129"/>
      <c r="Z1077" s="159"/>
      <c r="AA1077" s="108"/>
      <c r="AB1077" s="88"/>
      <c r="AC1077" s="105"/>
      <c r="AD1077" s="106"/>
      <c r="AE1077" s="107"/>
      <c r="AF1077" s="105"/>
      <c r="AG1077" s="2"/>
      <c r="AH1077" s="2"/>
      <c r="AI1077" s="2"/>
      <c r="AJ1077" s="2"/>
      <c r="AK1077" s="217"/>
      <c r="AL1077" s="217"/>
    </row>
    <row r="1078" spans="1:38" ht="15.75" customHeight="1" x14ac:dyDescent="0.25">
      <c r="A1078" s="84">
        <v>2702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228"/>
      <c r="L1078" s="228"/>
      <c r="M1078" s="228"/>
      <c r="N1078" s="228"/>
      <c r="O1078" s="228"/>
      <c r="P1078" s="228"/>
      <c r="Q1078" s="228"/>
      <c r="R1078" s="228"/>
      <c r="S1078" s="228"/>
      <c r="T1078" s="228"/>
      <c r="U1078" s="228"/>
      <c r="V1078" s="228"/>
      <c r="W1078" s="228"/>
      <c r="X1078" s="228"/>
      <c r="Y1078" s="129"/>
      <c r="Z1078" s="159"/>
      <c r="AA1078" s="108"/>
      <c r="AB1078" s="88"/>
      <c r="AC1078" s="108"/>
      <c r="AD1078" s="109"/>
      <c r="AE1078" s="110"/>
      <c r="AF1078" s="105"/>
      <c r="AG1078" s="2"/>
      <c r="AH1078" s="2"/>
      <c r="AI1078" s="2"/>
      <c r="AJ1078" s="2"/>
      <c r="AK1078" s="217"/>
      <c r="AL1078" s="217"/>
    </row>
    <row r="1079" spans="1:38" ht="15.75" customHeight="1" x14ac:dyDescent="0.25">
      <c r="A1079" s="84">
        <v>2801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228"/>
      <c r="L1079" s="228"/>
      <c r="M1079" s="228"/>
      <c r="N1079" s="228"/>
      <c r="O1079" s="228"/>
      <c r="P1079" s="228"/>
      <c r="Q1079" s="228"/>
      <c r="R1079" s="228"/>
      <c r="S1079" s="228"/>
      <c r="T1079" s="228"/>
      <c r="U1079" s="228"/>
      <c r="V1079" s="228"/>
      <c r="W1079" s="228"/>
      <c r="X1079" s="228"/>
      <c r="Y1079" s="129"/>
      <c r="Z1079" s="159"/>
      <c r="AA1079" s="108"/>
      <c r="AB1079" s="88"/>
      <c r="AC1079" s="111" t="s">
        <v>91</v>
      </c>
      <c r="AD1079" s="112"/>
      <c r="AE1079" s="113">
        <f>IF(SUM(Y1070:Y1079)=0,"",SUM(Y1070:Y1079))</f>
        <v>61</v>
      </c>
      <c r="AF1079" s="114" t="s">
        <v>19</v>
      </c>
      <c r="AG1079" s="2"/>
      <c r="AH1079" s="2"/>
      <c r="AI1079" s="2"/>
      <c r="AJ1079" s="2"/>
    </row>
    <row r="1080" spans="1:38" ht="15.75" customHeight="1" x14ac:dyDescent="0.25">
      <c r="A1080" s="84">
        <v>2802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228"/>
      <c r="L1080" s="228"/>
      <c r="M1080" s="228"/>
      <c r="N1080" s="228"/>
      <c r="O1080" s="228"/>
      <c r="P1080" s="228"/>
      <c r="Q1080" s="228"/>
      <c r="R1080" s="228"/>
      <c r="S1080" s="228"/>
      <c r="T1080" s="228"/>
      <c r="U1080" s="228"/>
      <c r="V1080" s="228"/>
      <c r="W1080" s="228"/>
      <c r="X1080" s="228"/>
      <c r="Y1080" s="129"/>
      <c r="Z1080" s="159"/>
      <c r="AA1080" s="108"/>
      <c r="AB1080" s="88"/>
      <c r="AC1080" s="115" t="s">
        <v>92</v>
      </c>
      <c r="AD1080" s="116" t="str">
        <f>IF(AD1079/B1066=0,"",AD1079/B1066)</f>
        <v/>
      </c>
      <c r="AE1080" s="117" t="str">
        <f>IF(AD1079/AE1079=0,"",AD1079/AE1079)</f>
        <v/>
      </c>
      <c r="AF1080" s="118" t="s">
        <v>93</v>
      </c>
      <c r="AG1080" s="2"/>
      <c r="AH1080" s="2"/>
      <c r="AI1080" s="2"/>
      <c r="AJ1080" s="2"/>
    </row>
    <row r="1081" spans="1:38" ht="15.75" x14ac:dyDescent="0.25">
      <c r="A1081" s="84">
        <v>2901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228"/>
      <c r="L1081" s="228"/>
      <c r="M1081" s="228"/>
      <c r="N1081" s="228"/>
      <c r="O1081" s="228"/>
      <c r="P1081" s="228"/>
      <c r="Q1081" s="228"/>
      <c r="R1081" s="228"/>
      <c r="S1081" s="228"/>
      <c r="T1081" s="228"/>
      <c r="U1081" s="228"/>
      <c r="V1081" s="228"/>
      <c r="W1081" s="228"/>
      <c r="X1081" s="228"/>
      <c r="Y1081" s="129"/>
      <c r="Z1081" s="161"/>
      <c r="AA1081" s="162"/>
      <c r="AB1081" s="163"/>
      <c r="AC1081" s="120"/>
      <c r="AD1081" s="121"/>
      <c r="AE1081" s="121"/>
      <c r="AF1081" s="122"/>
      <c r="AG1081" s="2"/>
      <c r="AH1081" s="2"/>
      <c r="AI1081" s="2"/>
      <c r="AJ1081" s="2"/>
    </row>
    <row r="1082" spans="1:38" ht="18" customHeight="1" x14ac:dyDescent="0.25">
      <c r="A1082" s="46"/>
      <c r="B1082" s="340" t="s">
        <v>111</v>
      </c>
      <c r="C1082" s="340"/>
      <c r="D1082" s="340"/>
      <c r="E1082" s="340"/>
      <c r="F1082" s="340"/>
      <c r="G1082" s="340"/>
      <c r="H1082" s="340"/>
      <c r="I1082" s="340"/>
      <c r="J1082" s="340"/>
      <c r="K1082" s="340"/>
      <c r="L1082" s="340"/>
      <c r="M1082" s="340"/>
      <c r="N1082" s="340"/>
      <c r="O1082" s="340"/>
      <c r="P1082" s="340"/>
      <c r="Q1082" s="340"/>
      <c r="R1082" s="340"/>
      <c r="S1082" s="340"/>
      <c r="T1082" s="340"/>
      <c r="U1082" s="340"/>
      <c r="V1082" s="340"/>
      <c r="W1082" s="340"/>
      <c r="X1082" s="340"/>
      <c r="Y1082" s="123">
        <f>SUM(Y1066:Y1078)</f>
        <v>61</v>
      </c>
      <c r="Z1082" s="124">
        <f>(Y1074/B1066)</f>
        <v>0.62244897959183676</v>
      </c>
      <c r="AA1082" s="124">
        <f>IF(Y1082=0,"",Y1082/B1066)</f>
        <v>0.62244897959183676</v>
      </c>
      <c r="AB1082" s="124">
        <f>AA1082-Z1082</f>
        <v>0</v>
      </c>
      <c r="AC1082" s="1"/>
      <c r="AD1082" s="2"/>
      <c r="AE1082" s="36"/>
      <c r="AF1082" s="1"/>
      <c r="AG1082" s="2"/>
      <c r="AH1082" s="2"/>
      <c r="AI1082" s="2"/>
      <c r="AJ1082" s="2"/>
    </row>
    <row r="1083" spans="1:38" ht="12.75" x14ac:dyDescent="0.2">
      <c r="Z1083" s="1"/>
      <c r="AA1083" s="1"/>
      <c r="AC1083" s="1"/>
      <c r="AG1083" s="2"/>
      <c r="AH1083" s="2"/>
      <c r="AI1083" s="2"/>
      <c r="AJ1083" s="2"/>
    </row>
    <row r="1084" spans="1:38" ht="12.75" x14ac:dyDescent="0.2">
      <c r="Z1084" s="1"/>
      <c r="AA1084" s="1"/>
      <c r="AC1084" s="1"/>
      <c r="AG1084" s="2"/>
      <c r="AH1084" s="2"/>
      <c r="AI1084" s="2"/>
      <c r="AJ1084" s="2"/>
    </row>
    <row r="1085" spans="1:38" ht="26.25" x14ac:dyDescent="0.4">
      <c r="B1085" s="341" t="s">
        <v>101</v>
      </c>
      <c r="C1085" s="341"/>
      <c r="D1085" s="341"/>
      <c r="E1085" s="341"/>
      <c r="F1085" s="341"/>
      <c r="G1085" s="341"/>
      <c r="H1085" s="341"/>
      <c r="I1085" s="341"/>
      <c r="J1085" s="341"/>
      <c r="K1085" s="341"/>
      <c r="L1085" s="341"/>
      <c r="M1085" s="341"/>
      <c r="N1085" s="341"/>
      <c r="O1085" s="341"/>
      <c r="P1085" s="341"/>
      <c r="Q1085" s="341"/>
      <c r="R1085" s="341"/>
      <c r="S1085" s="341"/>
      <c r="T1085" s="341"/>
      <c r="U1085" s="341"/>
      <c r="V1085" s="341"/>
      <c r="W1085" s="341"/>
      <c r="X1085" s="341"/>
      <c r="Y1085" s="223" t="s">
        <v>124</v>
      </c>
      <c r="Z1085" s="1"/>
      <c r="AA1085" s="1"/>
      <c r="AB1085" s="2"/>
      <c r="AC1085" s="1"/>
      <c r="AD1085" s="2"/>
      <c r="AE1085" s="2"/>
      <c r="AF1085" s="2"/>
      <c r="AG1085" s="2"/>
      <c r="AH1085" s="2"/>
      <c r="AI1085" s="2"/>
      <c r="AJ1085" s="2"/>
    </row>
    <row r="1086" spans="1:38" ht="20.25" x14ac:dyDescent="0.2">
      <c r="A1086" s="342" t="s">
        <v>18</v>
      </c>
      <c r="B1086" s="344" t="s">
        <v>102</v>
      </c>
      <c r="C1086" s="345"/>
      <c r="D1086" s="345"/>
      <c r="E1086" s="345"/>
      <c r="F1086" s="345"/>
      <c r="G1086" s="345"/>
      <c r="H1086" s="345"/>
      <c r="I1086" s="345"/>
      <c r="J1086" s="346"/>
      <c r="K1086" s="347"/>
      <c r="L1086" s="347"/>
      <c r="M1086" s="347"/>
      <c r="N1086" s="347"/>
      <c r="O1086" s="347"/>
      <c r="P1086" s="347"/>
      <c r="Q1086" s="347"/>
      <c r="R1086" s="347"/>
      <c r="S1086" s="347"/>
      <c r="T1086" s="347"/>
      <c r="U1086" s="347"/>
      <c r="V1086" s="347"/>
      <c r="W1086" s="347"/>
      <c r="X1086" s="347"/>
      <c r="Y1086" s="348" t="s">
        <v>19</v>
      </c>
      <c r="Z1086" s="339" t="s">
        <v>11</v>
      </c>
      <c r="AA1086" s="339" t="s">
        <v>12</v>
      </c>
      <c r="AB1086" s="350" t="s">
        <v>13</v>
      </c>
      <c r="AC1086" s="339" t="s">
        <v>14</v>
      </c>
      <c r="AD1086" s="337" t="s">
        <v>15</v>
      </c>
      <c r="AE1086" s="337" t="s">
        <v>16</v>
      </c>
      <c r="AF1086" s="339" t="s">
        <v>103</v>
      </c>
      <c r="AG1086" s="2"/>
      <c r="AH1086" s="2"/>
      <c r="AI1086" s="2"/>
      <c r="AJ1086" s="2"/>
    </row>
    <row r="1087" spans="1:38" ht="15.75" x14ac:dyDescent="0.25">
      <c r="A1087" s="343"/>
      <c r="B1087" s="84" t="s">
        <v>104</v>
      </c>
      <c r="C1087" s="84" t="s">
        <v>105</v>
      </c>
      <c r="D1087" s="84" t="s">
        <v>106</v>
      </c>
      <c r="E1087" s="84" t="s">
        <v>107</v>
      </c>
      <c r="F1087" s="84" t="s">
        <v>108</v>
      </c>
      <c r="G1087" s="84" t="s">
        <v>109</v>
      </c>
      <c r="H1087" s="84" t="s">
        <v>110</v>
      </c>
      <c r="I1087" s="84" t="s">
        <v>73</v>
      </c>
      <c r="J1087" s="84" t="s">
        <v>74</v>
      </c>
      <c r="K1087" s="85" t="s">
        <v>73</v>
      </c>
      <c r="L1087" s="85" t="s">
        <v>74</v>
      </c>
      <c r="M1087" s="85" t="s">
        <v>73</v>
      </c>
      <c r="N1087" s="85" t="s">
        <v>74</v>
      </c>
      <c r="O1087" s="85" t="s">
        <v>73</v>
      </c>
      <c r="P1087" s="85" t="s">
        <v>74</v>
      </c>
      <c r="Q1087" s="85" t="s">
        <v>73</v>
      </c>
      <c r="R1087" s="85" t="s">
        <v>74</v>
      </c>
      <c r="S1087" s="85" t="s">
        <v>73</v>
      </c>
      <c r="T1087" s="85" t="s">
        <v>74</v>
      </c>
      <c r="Y1087" s="349"/>
      <c r="Z1087" s="338"/>
      <c r="AA1087" s="338"/>
      <c r="AB1087" s="338"/>
      <c r="AC1087" s="338"/>
      <c r="AD1087" s="338"/>
      <c r="AE1087" s="338"/>
      <c r="AF1087" s="338"/>
      <c r="AG1087" s="2"/>
      <c r="AH1087" s="2"/>
      <c r="AI1087" s="2"/>
      <c r="AJ1087" s="2"/>
    </row>
    <row r="1088" spans="1:38" ht="15.75" customHeight="1" x14ac:dyDescent="0.25">
      <c r="A1088" s="84">
        <v>2201</v>
      </c>
      <c r="B1088" s="87">
        <v>124</v>
      </c>
      <c r="C1088" s="87"/>
      <c r="D1088" s="87"/>
      <c r="E1088" s="87"/>
      <c r="F1088" s="87"/>
      <c r="G1088" s="87"/>
      <c r="H1088" s="87"/>
      <c r="I1088" s="87"/>
      <c r="J1088" s="87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129"/>
      <c r="Z1088" s="156"/>
      <c r="AA1088" s="157"/>
      <c r="AB1088" s="158"/>
      <c r="AC1088" s="91"/>
      <c r="AD1088" s="92">
        <f>B1088</f>
        <v>124</v>
      </c>
      <c r="AE1088" s="93"/>
      <c r="AF1088" s="91"/>
      <c r="AG1088" s="2"/>
      <c r="AH1088" s="2"/>
      <c r="AI1088" s="2"/>
      <c r="AJ1088" s="2"/>
    </row>
    <row r="1089" spans="1:36" ht="15.75" customHeight="1" x14ac:dyDescent="0.25">
      <c r="A1089" s="84">
        <v>2202</v>
      </c>
      <c r="B1089" s="87"/>
      <c r="C1089" s="87">
        <v>110</v>
      </c>
      <c r="D1089" s="87"/>
      <c r="E1089" s="87"/>
      <c r="F1089" s="87"/>
      <c r="G1089" s="87"/>
      <c r="H1089" s="87"/>
      <c r="I1089" s="87"/>
      <c r="J1089" s="87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129"/>
      <c r="Z1089" s="159"/>
      <c r="AA1089" s="108"/>
      <c r="AB1089" s="160"/>
      <c r="AC1089" s="96">
        <f>IF(C1089=0,"",C1089/B1088)</f>
        <v>0.88709677419354838</v>
      </c>
      <c r="AD1089" s="97">
        <v>111</v>
      </c>
      <c r="AE1089" s="98">
        <f t="shared" ref="AE1089:AE1092" si="448">IF(AD1089=0,"",AD1089/AD1088)</f>
        <v>0.89516129032258063</v>
      </c>
      <c r="AF1089" s="98">
        <f t="shared" ref="AF1089:AF1095" si="449">IF(AD1089=0,"",100%-AE1089)</f>
        <v>0.10483870967741937</v>
      </c>
      <c r="AG1089" s="2"/>
      <c r="AH1089" s="2"/>
      <c r="AI1089" s="2"/>
      <c r="AJ1089" s="2"/>
    </row>
    <row r="1090" spans="1:36" ht="15.75" customHeight="1" x14ac:dyDescent="0.25">
      <c r="A1090" s="84">
        <v>2301</v>
      </c>
      <c r="B1090" s="87"/>
      <c r="C1090" s="87"/>
      <c r="D1090" s="87">
        <v>98</v>
      </c>
      <c r="E1090" s="87"/>
      <c r="F1090" s="87"/>
      <c r="G1090" s="87"/>
      <c r="H1090" s="87"/>
      <c r="I1090" s="87"/>
      <c r="J1090" s="87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129"/>
      <c r="Z1090" s="159"/>
      <c r="AA1090" s="108"/>
      <c r="AB1090" s="160"/>
      <c r="AC1090" s="96">
        <f>IF(D1090=0,"",D1090/C1089)</f>
        <v>0.89090909090909087</v>
      </c>
      <c r="AD1090" s="97">
        <v>105</v>
      </c>
      <c r="AE1090" s="98">
        <f t="shared" si="448"/>
        <v>0.94594594594594594</v>
      </c>
      <c r="AF1090" s="98">
        <f t="shared" si="449"/>
        <v>5.4054054054054057E-2</v>
      </c>
      <c r="AG1090" s="128">
        <f>AD1090/AD1088</f>
        <v>0.84677419354838712</v>
      </c>
      <c r="AH1090" s="2"/>
      <c r="AI1090" s="2"/>
      <c r="AJ1090" s="2"/>
    </row>
    <row r="1091" spans="1:36" ht="15.75" customHeight="1" x14ac:dyDescent="0.25">
      <c r="A1091" s="84">
        <v>2302</v>
      </c>
      <c r="B1091" s="87"/>
      <c r="C1091" s="87"/>
      <c r="D1091" s="87"/>
      <c r="E1091" s="87">
        <v>96</v>
      </c>
      <c r="F1091" s="87"/>
      <c r="G1091" s="87"/>
      <c r="H1091" s="87"/>
      <c r="I1091" s="87"/>
      <c r="J1091" s="87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129"/>
      <c r="Z1091" s="159"/>
      <c r="AA1091" s="108"/>
      <c r="AB1091" s="160"/>
      <c r="AC1091" s="96">
        <f>IF(E1091=0,"",E1091/D1090)</f>
        <v>0.97959183673469385</v>
      </c>
      <c r="AD1091" s="97">
        <v>102</v>
      </c>
      <c r="AE1091" s="98">
        <f t="shared" si="448"/>
        <v>0.97142857142857142</v>
      </c>
      <c r="AF1091" s="98">
        <f t="shared" si="449"/>
        <v>2.8571428571428581E-2</v>
      </c>
      <c r="AG1091" s="2"/>
      <c r="AH1091" s="2"/>
      <c r="AI1091" s="2"/>
      <c r="AJ1091" s="2"/>
    </row>
    <row r="1092" spans="1:36" ht="15.75" customHeight="1" x14ac:dyDescent="0.25">
      <c r="A1092" s="84">
        <v>2401</v>
      </c>
      <c r="B1092" s="87"/>
      <c r="C1092" s="87"/>
      <c r="D1092" s="87"/>
      <c r="E1092" s="87"/>
      <c r="F1092" s="87">
        <v>94</v>
      </c>
      <c r="G1092" s="87"/>
      <c r="H1092" s="87"/>
      <c r="I1092" s="87"/>
      <c r="J1092" s="87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129"/>
      <c r="Z1092" s="159"/>
      <c r="AA1092" s="108"/>
      <c r="AB1092" s="160"/>
      <c r="AC1092" s="96">
        <f>IF(F1092=0,"",F1092/E1091)</f>
        <v>0.97916666666666663</v>
      </c>
      <c r="AD1092" s="97">
        <v>101</v>
      </c>
      <c r="AE1092" s="98">
        <f t="shared" si="448"/>
        <v>0.99019607843137258</v>
      </c>
      <c r="AF1092" s="98">
        <f t="shared" si="449"/>
        <v>9.8039215686274161E-3</v>
      </c>
      <c r="AG1092" s="2"/>
      <c r="AH1092" s="2"/>
      <c r="AI1092" s="2"/>
      <c r="AJ1092" s="2"/>
    </row>
    <row r="1093" spans="1:36" ht="15.75" customHeight="1" x14ac:dyDescent="0.25">
      <c r="A1093" s="84">
        <v>2402</v>
      </c>
      <c r="B1093" s="87"/>
      <c r="C1093" s="87"/>
      <c r="D1093" s="87"/>
      <c r="E1093" s="87"/>
      <c r="F1093" s="87"/>
      <c r="G1093" s="87">
        <v>92</v>
      </c>
      <c r="H1093" s="87"/>
      <c r="I1093" s="87"/>
      <c r="J1093" s="87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129"/>
      <c r="Z1093" s="159"/>
      <c r="AA1093" s="108"/>
      <c r="AB1093" s="160"/>
      <c r="AC1093" s="96">
        <f>IF(G1093=0,"",G1093/F1092)</f>
        <v>0.97872340425531912</v>
      </c>
      <c r="AD1093" s="97">
        <v>99</v>
      </c>
      <c r="AE1093" s="98">
        <f t="shared" ref="AE1093:AE1095" si="450">IF(AD1093=0,"",AD1093/AD1092)</f>
        <v>0.98019801980198018</v>
      </c>
      <c r="AF1093" s="98">
        <f t="shared" si="449"/>
        <v>1.980198019801982E-2</v>
      </c>
      <c r="AG1093" s="2"/>
      <c r="AH1093" s="2"/>
      <c r="AI1093" s="2"/>
      <c r="AJ1093" s="2"/>
    </row>
    <row r="1094" spans="1:36" ht="15.75" customHeight="1" x14ac:dyDescent="0.25">
      <c r="A1094" s="84">
        <v>2501</v>
      </c>
      <c r="B1094" s="87"/>
      <c r="C1094" s="87"/>
      <c r="D1094" s="87"/>
      <c r="E1094" s="87"/>
      <c r="F1094" s="87"/>
      <c r="G1094" s="87"/>
      <c r="H1094" s="87">
        <v>90</v>
      </c>
      <c r="I1094" s="87"/>
      <c r="J1094" s="87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129"/>
      <c r="Z1094" s="159"/>
      <c r="AA1094" s="108"/>
      <c r="AB1094" s="160"/>
      <c r="AC1094" s="96">
        <f>IF(H1094=0,"",H1094/G1093)</f>
        <v>0.97826086956521741</v>
      </c>
      <c r="AD1094" s="97">
        <v>98</v>
      </c>
      <c r="AE1094" s="98">
        <f t="shared" si="450"/>
        <v>0.98989898989898994</v>
      </c>
      <c r="AF1094" s="98">
        <f t="shared" si="449"/>
        <v>1.0101010101010055E-2</v>
      </c>
      <c r="AG1094" s="2"/>
      <c r="AH1094" s="2"/>
      <c r="AI1094" s="2"/>
      <c r="AJ1094" s="2"/>
    </row>
    <row r="1095" spans="1:36" ht="15.75" customHeight="1" x14ac:dyDescent="0.25">
      <c r="A1095" s="84">
        <v>2502</v>
      </c>
      <c r="B1095" s="87"/>
      <c r="C1095" s="87"/>
      <c r="D1095" s="87"/>
      <c r="E1095" s="87"/>
      <c r="F1095" s="87"/>
      <c r="G1095" s="87"/>
      <c r="H1095" s="87"/>
      <c r="I1095" s="87">
        <v>89</v>
      </c>
      <c r="J1095" s="87"/>
      <c r="K1095" s="88"/>
      <c r="L1095" s="88"/>
      <c r="M1095" s="88"/>
      <c r="N1095" s="88" t="s">
        <v>37</v>
      </c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129"/>
      <c r="Z1095" s="159"/>
      <c r="AA1095" s="108"/>
      <c r="AB1095" s="160"/>
      <c r="AC1095" s="126">
        <f>I1095/H1094</f>
        <v>0.98888888888888893</v>
      </c>
      <c r="AD1095" s="97">
        <v>97</v>
      </c>
      <c r="AE1095" s="100">
        <f t="shared" si="450"/>
        <v>0.98979591836734693</v>
      </c>
      <c r="AF1095" s="100">
        <f t="shared" si="449"/>
        <v>1.0204081632653073E-2</v>
      </c>
      <c r="AG1095" s="2"/>
      <c r="AH1095" s="2"/>
      <c r="AI1095" s="2"/>
      <c r="AJ1095" s="2"/>
    </row>
    <row r="1096" spans="1:36" ht="15.75" customHeight="1" x14ac:dyDescent="0.25">
      <c r="A1096" s="84">
        <v>2601</v>
      </c>
      <c r="B1096" s="87"/>
      <c r="C1096" s="87"/>
      <c r="D1096" s="87"/>
      <c r="E1096" s="87"/>
      <c r="F1096" s="87"/>
      <c r="G1096" s="87"/>
      <c r="H1096" s="87"/>
      <c r="I1096" s="87"/>
      <c r="J1096" s="87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129"/>
      <c r="Z1096" s="159"/>
      <c r="AA1096" s="108"/>
      <c r="AB1096" s="88"/>
      <c r="AC1096" s="101"/>
      <c r="AD1096" s="97"/>
      <c r="AE1096" s="102"/>
      <c r="AF1096" s="103"/>
      <c r="AG1096" s="2"/>
      <c r="AH1096" s="2"/>
      <c r="AI1096" s="2"/>
      <c r="AJ1096" s="2"/>
    </row>
    <row r="1097" spans="1:36" ht="15.75" customHeight="1" x14ac:dyDescent="0.25">
      <c r="A1097" s="84">
        <v>2602</v>
      </c>
      <c r="B1097" s="87"/>
      <c r="C1097" s="87"/>
      <c r="D1097" s="87"/>
      <c r="E1097" s="87"/>
      <c r="F1097" s="87"/>
      <c r="G1097" s="87"/>
      <c r="H1097" s="87"/>
      <c r="I1097" s="87"/>
      <c r="J1097" s="87"/>
      <c r="K1097" s="228"/>
      <c r="L1097" s="228"/>
      <c r="M1097" s="228"/>
      <c r="N1097" s="228"/>
      <c r="O1097" s="228"/>
      <c r="P1097" s="228"/>
      <c r="Q1097" s="228"/>
      <c r="R1097" s="228"/>
      <c r="S1097" s="228"/>
      <c r="T1097" s="228"/>
      <c r="U1097" s="228"/>
      <c r="V1097" s="228"/>
      <c r="W1097" s="228"/>
      <c r="X1097" s="228"/>
      <c r="Y1097" s="129"/>
      <c r="Z1097" s="159"/>
      <c r="AA1097" s="108"/>
      <c r="AB1097" s="88"/>
      <c r="AC1097" s="105"/>
      <c r="AD1097" s="106"/>
      <c r="AE1097" s="107"/>
      <c r="AF1097" s="105"/>
      <c r="AG1097" s="2"/>
      <c r="AH1097" s="2"/>
      <c r="AI1097" s="2"/>
      <c r="AJ1097" s="2"/>
    </row>
    <row r="1098" spans="1:36" ht="15.75" customHeight="1" x14ac:dyDescent="0.25">
      <c r="A1098" s="84">
        <v>2701</v>
      </c>
      <c r="B1098" s="87"/>
      <c r="C1098" s="87"/>
      <c r="D1098" s="87"/>
      <c r="E1098" s="87"/>
      <c r="F1098" s="87"/>
      <c r="G1098" s="87"/>
      <c r="H1098" s="87"/>
      <c r="I1098" s="87"/>
      <c r="J1098" s="87"/>
      <c r="K1098" s="228"/>
      <c r="L1098" s="228"/>
      <c r="M1098" s="228"/>
      <c r="N1098" s="228"/>
      <c r="O1098" s="228"/>
      <c r="P1098" s="228"/>
      <c r="Q1098" s="228"/>
      <c r="R1098" s="228"/>
      <c r="S1098" s="228"/>
      <c r="T1098" s="228"/>
      <c r="U1098" s="228"/>
      <c r="V1098" s="228"/>
      <c r="W1098" s="228"/>
      <c r="X1098" s="228"/>
      <c r="Y1098" s="129"/>
      <c r="Z1098" s="159"/>
      <c r="AA1098" s="108"/>
      <c r="AB1098" s="88"/>
      <c r="AC1098" s="105"/>
      <c r="AD1098" s="106"/>
      <c r="AE1098" s="107"/>
      <c r="AF1098" s="105"/>
      <c r="AG1098" s="2"/>
      <c r="AH1098" s="2"/>
      <c r="AI1098" s="2"/>
      <c r="AJ1098" s="2"/>
    </row>
    <row r="1099" spans="1:36" ht="15.75" customHeight="1" x14ac:dyDescent="0.25">
      <c r="A1099" s="84">
        <v>2702</v>
      </c>
      <c r="B1099" s="87"/>
      <c r="C1099" s="87"/>
      <c r="D1099" s="87"/>
      <c r="E1099" s="87"/>
      <c r="F1099" s="87"/>
      <c r="G1099" s="87"/>
      <c r="H1099" s="87"/>
      <c r="I1099" s="87"/>
      <c r="J1099" s="87"/>
      <c r="K1099" s="228"/>
      <c r="L1099" s="228"/>
      <c r="M1099" s="228"/>
      <c r="N1099" s="228"/>
      <c r="O1099" s="228"/>
      <c r="P1099" s="228"/>
      <c r="Q1099" s="228"/>
      <c r="R1099" s="228"/>
      <c r="S1099" s="228"/>
      <c r="T1099" s="228"/>
      <c r="U1099" s="228"/>
      <c r="V1099" s="228"/>
      <c r="W1099" s="228"/>
      <c r="X1099" s="228"/>
      <c r="Y1099" s="129"/>
      <c r="Z1099" s="159"/>
      <c r="AA1099" s="108"/>
      <c r="AB1099" s="88"/>
      <c r="AC1099" s="105"/>
      <c r="AD1099" s="106"/>
      <c r="AE1099" s="107"/>
      <c r="AF1099" s="105"/>
      <c r="AG1099" s="2"/>
      <c r="AH1099" s="2"/>
      <c r="AI1099" s="2"/>
      <c r="AJ1099" s="2"/>
    </row>
    <row r="1100" spans="1:36" ht="15.75" customHeight="1" x14ac:dyDescent="0.25">
      <c r="A1100" s="84">
        <v>2801</v>
      </c>
      <c r="B1100" s="87"/>
      <c r="C1100" s="87"/>
      <c r="D1100" s="87"/>
      <c r="E1100" s="87"/>
      <c r="F1100" s="87"/>
      <c r="G1100" s="87"/>
      <c r="H1100" s="87"/>
      <c r="I1100" s="87"/>
      <c r="J1100" s="87"/>
      <c r="K1100" s="228"/>
      <c r="L1100" s="228"/>
      <c r="M1100" s="228"/>
      <c r="N1100" s="228"/>
      <c r="O1100" s="228"/>
      <c r="P1100" s="228"/>
      <c r="Q1100" s="228"/>
      <c r="R1100" s="228"/>
      <c r="S1100" s="228"/>
      <c r="T1100" s="228"/>
      <c r="U1100" s="228"/>
      <c r="V1100" s="228"/>
      <c r="W1100" s="228"/>
      <c r="X1100" s="228"/>
      <c r="Y1100" s="129"/>
      <c r="Z1100" s="159"/>
      <c r="AA1100" s="108"/>
      <c r="AB1100" s="88"/>
      <c r="AC1100" s="108"/>
      <c r="AD1100" s="109"/>
      <c r="AE1100" s="110"/>
      <c r="AF1100" s="105"/>
      <c r="AG1100" s="2"/>
      <c r="AH1100" s="2"/>
      <c r="AI1100" s="2"/>
      <c r="AJ1100" s="2"/>
    </row>
    <row r="1101" spans="1:36" ht="15.75" customHeight="1" x14ac:dyDescent="0.25">
      <c r="A1101" s="84">
        <v>2802</v>
      </c>
      <c r="B1101" s="87"/>
      <c r="C1101" s="87"/>
      <c r="D1101" s="87"/>
      <c r="E1101" s="87"/>
      <c r="F1101" s="87"/>
      <c r="G1101" s="87"/>
      <c r="H1101" s="87"/>
      <c r="I1101" s="87"/>
      <c r="J1101" s="87"/>
      <c r="K1101" s="228"/>
      <c r="L1101" s="228"/>
      <c r="M1101" s="228"/>
      <c r="N1101" s="228"/>
      <c r="O1101" s="228"/>
      <c r="P1101" s="228"/>
      <c r="Q1101" s="228"/>
      <c r="R1101" s="228"/>
      <c r="S1101" s="228"/>
      <c r="T1101" s="228"/>
      <c r="U1101" s="228"/>
      <c r="V1101" s="228"/>
      <c r="W1101" s="228"/>
      <c r="X1101" s="228"/>
      <c r="Y1101" s="129"/>
      <c r="Z1101" s="159"/>
      <c r="AA1101" s="108"/>
      <c r="AB1101" s="88"/>
      <c r="AC1101" s="111" t="s">
        <v>91</v>
      </c>
      <c r="AD1101" s="112"/>
      <c r="AE1101" s="113" t="str">
        <f>IF(SUM(Y1092:Y1101)=0,"",SUM(Y1092:Y1101))</f>
        <v/>
      </c>
      <c r="AF1101" s="114" t="s">
        <v>19</v>
      </c>
      <c r="AG1101" s="2"/>
      <c r="AH1101" s="2"/>
      <c r="AI1101" s="2"/>
      <c r="AJ1101" s="2"/>
    </row>
    <row r="1102" spans="1:36" ht="15.75" customHeight="1" x14ac:dyDescent="0.25">
      <c r="A1102" s="84">
        <v>2901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228"/>
      <c r="L1102" s="228"/>
      <c r="M1102" s="228"/>
      <c r="N1102" s="228"/>
      <c r="O1102" s="228"/>
      <c r="P1102" s="228"/>
      <c r="Q1102" s="228"/>
      <c r="R1102" s="228"/>
      <c r="S1102" s="228"/>
      <c r="T1102" s="228"/>
      <c r="U1102" s="228"/>
      <c r="V1102" s="228"/>
      <c r="W1102" s="228"/>
      <c r="X1102" s="228"/>
      <c r="Y1102" s="129"/>
      <c r="Z1102" s="159"/>
      <c r="AA1102" s="108"/>
      <c r="AB1102" s="88"/>
      <c r="AC1102" s="115" t="s">
        <v>92</v>
      </c>
      <c r="AD1102" s="116" t="str">
        <f>IF(AD1101/B1088=0,"",AD1101/B1088)</f>
        <v/>
      </c>
      <c r="AE1102" s="117" t="e">
        <f>IF(AD1101/AE1101=0,"",AD1101/AE1101)</f>
        <v>#VALUE!</v>
      </c>
      <c r="AF1102" s="118" t="s">
        <v>93</v>
      </c>
      <c r="AG1102" s="2"/>
      <c r="AH1102" s="2"/>
      <c r="AI1102" s="2"/>
      <c r="AJ1102" s="2"/>
    </row>
    <row r="1103" spans="1:36" ht="15.75" x14ac:dyDescent="0.25">
      <c r="A1103" s="84">
        <v>2902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228"/>
      <c r="L1103" s="228"/>
      <c r="M1103" s="228"/>
      <c r="N1103" s="228"/>
      <c r="O1103" s="228"/>
      <c r="P1103" s="228"/>
      <c r="Q1103" s="228"/>
      <c r="R1103" s="228"/>
      <c r="S1103" s="228"/>
      <c r="T1103" s="228"/>
      <c r="U1103" s="228"/>
      <c r="V1103" s="228"/>
      <c r="W1103" s="228"/>
      <c r="X1103" s="228"/>
      <c r="Y1103" s="129"/>
      <c r="Z1103" s="161"/>
      <c r="AA1103" s="162"/>
      <c r="AB1103" s="163"/>
      <c r="AC1103" s="120"/>
      <c r="AD1103" s="121"/>
      <c r="AE1103" s="121"/>
      <c r="AF1103" s="122"/>
      <c r="AG1103" s="2"/>
      <c r="AH1103" s="2"/>
      <c r="AI1103" s="2"/>
      <c r="AJ1103" s="2"/>
    </row>
    <row r="1104" spans="1:36" ht="18" x14ac:dyDescent="0.25">
      <c r="A1104" s="46"/>
      <c r="B1104" s="340" t="s">
        <v>111</v>
      </c>
      <c r="C1104" s="340"/>
      <c r="D1104" s="340"/>
      <c r="E1104" s="340"/>
      <c r="F1104" s="340"/>
      <c r="G1104" s="340"/>
      <c r="H1104" s="340"/>
      <c r="I1104" s="340"/>
      <c r="J1104" s="340"/>
      <c r="K1104" s="340"/>
      <c r="L1104" s="340"/>
      <c r="M1104" s="340"/>
      <c r="N1104" s="340"/>
      <c r="O1104" s="340"/>
      <c r="P1104" s="340"/>
      <c r="Q1104" s="340"/>
      <c r="R1104" s="340"/>
      <c r="S1104" s="340"/>
      <c r="T1104" s="340"/>
      <c r="U1104" s="340"/>
      <c r="V1104" s="340"/>
      <c r="W1104" s="340"/>
      <c r="X1104" s="340"/>
      <c r="Y1104" s="123">
        <f>SUM(Y1088:Y1100)</f>
        <v>0</v>
      </c>
      <c r="Z1104" s="124" t="str">
        <f>IF(Y1095=0,"",Y1095/B1088)</f>
        <v/>
      </c>
      <c r="AA1104" s="124" t="str">
        <f>IF(Y1104=0,"",Y1104/B1088)</f>
        <v/>
      </c>
      <c r="AB1104" s="124" t="str">
        <f>IF(Y1095=0,"",AA1104-Z1104)</f>
        <v/>
      </c>
      <c r="AC1104" s="1"/>
      <c r="AD1104" s="2"/>
      <c r="AE1104" s="36"/>
      <c r="AF1104" s="1"/>
      <c r="AG1104" s="2"/>
      <c r="AH1104" s="2"/>
      <c r="AI1104" s="2"/>
      <c r="AJ1104" s="2"/>
    </row>
    <row r="1105" spans="1:36" ht="12.75" customHeight="1" x14ac:dyDescent="0.25">
      <c r="A1105" s="46"/>
      <c r="B1105" s="2"/>
      <c r="C1105" s="2"/>
      <c r="E1105" s="130"/>
      <c r="F1105" s="130"/>
      <c r="G1105" s="130"/>
      <c r="H1105" s="130"/>
      <c r="I1105" s="130"/>
      <c r="J1105" s="130"/>
      <c r="Y1105" s="131"/>
      <c r="Z1105" s="132"/>
      <c r="AA1105" s="132"/>
      <c r="AB1105" s="132"/>
      <c r="AC1105" s="1"/>
      <c r="AD1105" s="2"/>
      <c r="AE1105" s="36"/>
      <c r="AF1105" s="1"/>
      <c r="AG1105" s="2"/>
      <c r="AH1105" s="2"/>
      <c r="AI1105" s="2"/>
      <c r="AJ1105" s="2"/>
    </row>
    <row r="1106" spans="1:36" s="221" customFormat="1" ht="12.75" customHeight="1" x14ac:dyDescent="0.25">
      <c r="A1106" s="46"/>
      <c r="B1106" s="2"/>
      <c r="C1106" s="2"/>
      <c r="E1106" s="130"/>
      <c r="F1106" s="130"/>
      <c r="G1106" s="130"/>
      <c r="H1106" s="130"/>
      <c r="I1106" s="130"/>
      <c r="J1106" s="130"/>
      <c r="Y1106" s="131"/>
      <c r="Z1106" s="132"/>
      <c r="AA1106" s="132"/>
      <c r="AB1106" s="132"/>
      <c r="AC1106" s="1"/>
      <c r="AD1106" s="2"/>
      <c r="AE1106" s="36"/>
      <c r="AF1106" s="1"/>
      <c r="AG1106" s="2"/>
      <c r="AH1106" s="2"/>
      <c r="AI1106" s="2"/>
      <c r="AJ1106" s="2"/>
    </row>
    <row r="1107" spans="1:36" ht="26.25" x14ac:dyDescent="0.4">
      <c r="B1107" s="341" t="s">
        <v>101</v>
      </c>
      <c r="C1107" s="341"/>
      <c r="D1107" s="341"/>
      <c r="E1107" s="341"/>
      <c r="F1107" s="341"/>
      <c r="G1107" s="341"/>
      <c r="H1107" s="341"/>
      <c r="I1107" s="341"/>
      <c r="J1107" s="341"/>
      <c r="K1107" s="341"/>
      <c r="L1107" s="341"/>
      <c r="M1107" s="341"/>
      <c r="N1107" s="341"/>
      <c r="O1107" s="341"/>
      <c r="P1107" s="341"/>
      <c r="Q1107" s="341"/>
      <c r="R1107" s="341"/>
      <c r="S1107" s="341"/>
      <c r="T1107" s="341"/>
      <c r="U1107" s="341"/>
      <c r="V1107" s="341"/>
      <c r="W1107" s="341"/>
      <c r="X1107" s="341"/>
      <c r="Y1107" s="223" t="s">
        <v>130</v>
      </c>
      <c r="Z1107" s="1"/>
      <c r="AA1107" s="1"/>
      <c r="AB1107" s="2"/>
      <c r="AC1107" s="1"/>
      <c r="AD1107" s="2"/>
      <c r="AE1107" s="2"/>
      <c r="AF1107" s="2"/>
      <c r="AG1107" s="2"/>
      <c r="AH1107" s="2"/>
      <c r="AI1107" s="2"/>
      <c r="AJ1107" s="2"/>
    </row>
    <row r="1108" spans="1:36" ht="20.25" x14ac:dyDescent="0.2">
      <c r="A1108" s="342" t="s">
        <v>18</v>
      </c>
      <c r="B1108" s="344" t="s">
        <v>102</v>
      </c>
      <c r="C1108" s="345"/>
      <c r="D1108" s="345"/>
      <c r="E1108" s="345"/>
      <c r="F1108" s="345"/>
      <c r="G1108" s="345"/>
      <c r="H1108" s="345"/>
      <c r="I1108" s="345"/>
      <c r="J1108" s="346"/>
      <c r="K1108" s="347"/>
      <c r="L1108" s="347"/>
      <c r="M1108" s="347"/>
      <c r="N1108" s="347"/>
      <c r="O1108" s="347"/>
      <c r="P1108" s="347"/>
      <c r="Q1108" s="347"/>
      <c r="R1108" s="347"/>
      <c r="S1108" s="347"/>
      <c r="T1108" s="347"/>
      <c r="U1108" s="347"/>
      <c r="V1108" s="347"/>
      <c r="W1108" s="347"/>
      <c r="X1108" s="347"/>
      <c r="Y1108" s="348" t="s">
        <v>19</v>
      </c>
      <c r="Z1108" s="339" t="s">
        <v>11</v>
      </c>
      <c r="AA1108" s="339" t="s">
        <v>12</v>
      </c>
      <c r="AB1108" s="350" t="s">
        <v>13</v>
      </c>
      <c r="AC1108" s="339" t="s">
        <v>14</v>
      </c>
      <c r="AD1108" s="337" t="s">
        <v>15</v>
      </c>
      <c r="AE1108" s="337" t="s">
        <v>16</v>
      </c>
      <c r="AF1108" s="339" t="s">
        <v>103</v>
      </c>
      <c r="AG1108" s="2"/>
      <c r="AH1108" s="2"/>
      <c r="AI1108" s="2"/>
      <c r="AJ1108" s="2"/>
    </row>
    <row r="1109" spans="1:36" ht="15.75" x14ac:dyDescent="0.25">
      <c r="A1109" s="343"/>
      <c r="B1109" s="84" t="s">
        <v>104</v>
      </c>
      <c r="C1109" s="84" t="s">
        <v>105</v>
      </c>
      <c r="D1109" s="84" t="s">
        <v>106</v>
      </c>
      <c r="E1109" s="84" t="s">
        <v>107</v>
      </c>
      <c r="F1109" s="84" t="s">
        <v>108</v>
      </c>
      <c r="G1109" s="84" t="s">
        <v>109</v>
      </c>
      <c r="H1109" s="84" t="s">
        <v>110</v>
      </c>
      <c r="I1109" s="84" t="s">
        <v>73</v>
      </c>
      <c r="J1109" s="84" t="s">
        <v>74</v>
      </c>
      <c r="K1109" s="85" t="s">
        <v>73</v>
      </c>
      <c r="L1109" s="85" t="s">
        <v>74</v>
      </c>
      <c r="M1109" s="85" t="s">
        <v>73</v>
      </c>
      <c r="N1109" s="85" t="s">
        <v>74</v>
      </c>
      <c r="O1109" s="85" t="s">
        <v>73</v>
      </c>
      <c r="P1109" s="85" t="s">
        <v>74</v>
      </c>
      <c r="Q1109" s="85" t="s">
        <v>73</v>
      </c>
      <c r="R1109" s="85" t="s">
        <v>74</v>
      </c>
      <c r="S1109" s="85" t="s">
        <v>73</v>
      </c>
      <c r="T1109" s="85" t="s">
        <v>74</v>
      </c>
      <c r="Y1109" s="349"/>
      <c r="Z1109" s="338"/>
      <c r="AA1109" s="338"/>
      <c r="AB1109" s="338"/>
      <c r="AC1109" s="338"/>
      <c r="AD1109" s="338"/>
      <c r="AE1109" s="338"/>
      <c r="AF1109" s="338"/>
      <c r="AG1109" s="2"/>
      <c r="AH1109" s="2"/>
      <c r="AI1109" s="2"/>
      <c r="AJ1109" s="2"/>
    </row>
    <row r="1110" spans="1:36" ht="15.75" customHeight="1" x14ac:dyDescent="0.25">
      <c r="A1110" s="84">
        <v>2202</v>
      </c>
      <c r="B1110" s="87">
        <v>118</v>
      </c>
      <c r="C1110" s="87"/>
      <c r="D1110" s="87"/>
      <c r="E1110" s="87"/>
      <c r="F1110" s="87"/>
      <c r="G1110" s="87"/>
      <c r="H1110" s="87"/>
      <c r="I1110" s="87"/>
      <c r="J1110" s="87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129"/>
      <c r="Z1110" s="156"/>
      <c r="AA1110" s="157"/>
      <c r="AB1110" s="158"/>
      <c r="AC1110" s="91"/>
      <c r="AD1110" s="92">
        <f>B1110</f>
        <v>118</v>
      </c>
      <c r="AE1110" s="93"/>
      <c r="AF1110" s="91"/>
      <c r="AG1110" s="2"/>
      <c r="AH1110" s="2"/>
      <c r="AI1110" s="2"/>
      <c r="AJ1110" s="2"/>
    </row>
    <row r="1111" spans="1:36" ht="15.75" customHeight="1" x14ac:dyDescent="0.25">
      <c r="A1111" s="84">
        <v>2301</v>
      </c>
      <c r="B1111" s="87"/>
      <c r="C1111" s="87">
        <v>93</v>
      </c>
      <c r="D1111" s="87"/>
      <c r="E1111" s="87"/>
      <c r="F1111" s="87"/>
      <c r="G1111" s="87"/>
      <c r="H1111" s="87"/>
      <c r="I1111" s="87"/>
      <c r="J1111" s="87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129"/>
      <c r="Z1111" s="159"/>
      <c r="AA1111" s="108"/>
      <c r="AB1111" s="160"/>
      <c r="AC1111" s="96">
        <f>IF(C1111=0,"",C1111/B1110)</f>
        <v>0.78813559322033899</v>
      </c>
      <c r="AD1111" s="97">
        <v>95</v>
      </c>
      <c r="AE1111" s="98">
        <f t="shared" ref="AE1111:AE1113" si="451">IF(AD1111=0,"",AD1111/AD1110)</f>
        <v>0.80508474576271183</v>
      </c>
      <c r="AF1111" s="98">
        <f t="shared" ref="AF1111:AF1117" si="452">IF(AD1111=0,"",100%-AE1111)</f>
        <v>0.19491525423728817</v>
      </c>
      <c r="AG1111" s="2"/>
      <c r="AH1111" s="2"/>
      <c r="AI1111" s="2"/>
      <c r="AJ1111" s="2"/>
    </row>
    <row r="1112" spans="1:36" ht="15.75" customHeight="1" x14ac:dyDescent="0.25">
      <c r="A1112" s="84">
        <v>2302</v>
      </c>
      <c r="B1112" s="87"/>
      <c r="C1112" s="87"/>
      <c r="D1112" s="87">
        <v>83</v>
      </c>
      <c r="E1112" s="87"/>
      <c r="F1112" s="87"/>
      <c r="G1112" s="87"/>
      <c r="H1112" s="87"/>
      <c r="I1112" s="87"/>
      <c r="J1112" s="87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129"/>
      <c r="Z1112" s="159"/>
      <c r="AA1112" s="108"/>
      <c r="AB1112" s="160"/>
      <c r="AC1112" s="96">
        <f>IF(D1112=0,"",D1112/C1111)</f>
        <v>0.89247311827956988</v>
      </c>
      <c r="AD1112" s="97">
        <v>87</v>
      </c>
      <c r="AE1112" s="98">
        <f t="shared" si="451"/>
        <v>0.91578947368421049</v>
      </c>
      <c r="AF1112" s="98">
        <f t="shared" si="452"/>
        <v>8.4210526315789513E-2</v>
      </c>
      <c r="AG1112" s="128">
        <f>AD1112/AD1110</f>
        <v>0.73728813559322037</v>
      </c>
      <c r="AH1112" s="2"/>
      <c r="AI1112" s="2"/>
      <c r="AJ1112" s="2"/>
    </row>
    <row r="1113" spans="1:36" ht="15.75" customHeight="1" x14ac:dyDescent="0.25">
      <c r="A1113" s="84">
        <v>2401</v>
      </c>
      <c r="B1113" s="87"/>
      <c r="C1113" s="87"/>
      <c r="D1113" s="87"/>
      <c r="E1113" s="87">
        <v>81</v>
      </c>
      <c r="F1113" s="87"/>
      <c r="G1113" s="87"/>
      <c r="H1113" s="87"/>
      <c r="I1113" s="87"/>
      <c r="J1113" s="87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129"/>
      <c r="Z1113" s="159"/>
      <c r="AA1113" s="108"/>
      <c r="AB1113" s="160"/>
      <c r="AC1113" s="96">
        <f>IF(E1113=0,"",E1113/D1112)</f>
        <v>0.97590361445783136</v>
      </c>
      <c r="AD1113" s="97">
        <v>85</v>
      </c>
      <c r="AE1113" s="98">
        <f t="shared" si="451"/>
        <v>0.97701149425287359</v>
      </c>
      <c r="AF1113" s="98">
        <f t="shared" si="452"/>
        <v>2.2988505747126409E-2</v>
      </c>
      <c r="AG1113" s="2"/>
      <c r="AH1113" s="2"/>
      <c r="AI1113" s="2"/>
      <c r="AJ1113" s="2"/>
    </row>
    <row r="1114" spans="1:36" ht="15.75" customHeight="1" x14ac:dyDescent="0.25">
      <c r="A1114" s="84">
        <v>2402</v>
      </c>
      <c r="B1114" s="87"/>
      <c r="C1114" s="87"/>
      <c r="D1114" s="87"/>
      <c r="E1114" s="87"/>
      <c r="F1114" s="87">
        <v>77</v>
      </c>
      <c r="G1114" s="87"/>
      <c r="H1114" s="87"/>
      <c r="I1114" s="87"/>
      <c r="J1114" s="87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129"/>
      <c r="Z1114" s="159"/>
      <c r="AA1114" s="108"/>
      <c r="AB1114" s="160"/>
      <c r="AC1114" s="96">
        <f>IF(F1114=0,"",F1114/E1113)</f>
        <v>0.95061728395061729</v>
      </c>
      <c r="AD1114" s="97">
        <v>80</v>
      </c>
      <c r="AE1114" s="98">
        <f t="shared" ref="AE1114:AE1116" si="453">IF(AD1114=0,"",AD1114/AD1113)</f>
        <v>0.94117647058823528</v>
      </c>
      <c r="AF1114" s="98">
        <f t="shared" ref="AF1114:AF1116" si="454">IF(AD1114=0,"",100%-AE1114)</f>
        <v>5.8823529411764719E-2</v>
      </c>
      <c r="AG1114" s="2"/>
      <c r="AH1114" s="2"/>
      <c r="AI1114" s="2"/>
      <c r="AJ1114" s="2"/>
    </row>
    <row r="1115" spans="1:36" ht="15.75" customHeight="1" x14ac:dyDescent="0.25">
      <c r="A1115" s="84">
        <v>2501</v>
      </c>
      <c r="B1115" s="87"/>
      <c r="C1115" s="87"/>
      <c r="D1115" s="87"/>
      <c r="E1115" s="87"/>
      <c r="F1115" s="87"/>
      <c r="G1115" s="87">
        <v>77</v>
      </c>
      <c r="H1115" s="87"/>
      <c r="I1115" s="87"/>
      <c r="J1115" s="87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129"/>
      <c r="Z1115" s="159"/>
      <c r="AA1115" s="108"/>
      <c r="AB1115" s="160"/>
      <c r="AC1115" s="96">
        <f>IF(G1115=0,"",G1115/F1114)</f>
        <v>1</v>
      </c>
      <c r="AD1115" s="97">
        <v>79</v>
      </c>
      <c r="AE1115" s="98">
        <f t="shared" si="453"/>
        <v>0.98750000000000004</v>
      </c>
      <c r="AF1115" s="98">
        <f t="shared" si="454"/>
        <v>1.2499999999999956E-2</v>
      </c>
      <c r="AG1115" s="2"/>
      <c r="AH1115" s="2"/>
      <c r="AI1115" s="2"/>
      <c r="AJ1115" s="2"/>
    </row>
    <row r="1116" spans="1:36" ht="15.75" customHeight="1" x14ac:dyDescent="0.25">
      <c r="A1116" s="84">
        <v>2502</v>
      </c>
      <c r="B1116" s="87"/>
      <c r="C1116" s="87"/>
      <c r="D1116" s="87"/>
      <c r="E1116" s="87"/>
      <c r="F1116" s="87"/>
      <c r="G1116" s="87"/>
      <c r="H1116" s="87">
        <v>76</v>
      </c>
      <c r="I1116" s="87"/>
      <c r="J1116" s="87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129"/>
      <c r="Z1116" s="159"/>
      <c r="AA1116" s="108"/>
      <c r="AB1116" s="160"/>
      <c r="AC1116" s="96">
        <f>H1116/G1115</f>
        <v>0.98701298701298701</v>
      </c>
      <c r="AD1116" s="97">
        <v>79</v>
      </c>
      <c r="AE1116" s="98">
        <f t="shared" si="453"/>
        <v>1</v>
      </c>
      <c r="AF1116" s="98">
        <f t="shared" si="454"/>
        <v>0</v>
      </c>
      <c r="AG1116" s="2"/>
      <c r="AH1116" s="2"/>
      <c r="AI1116" s="2"/>
      <c r="AJ1116" s="2"/>
    </row>
    <row r="1117" spans="1:36" ht="15.75" customHeight="1" x14ac:dyDescent="0.25">
      <c r="A1117" s="84">
        <v>2601</v>
      </c>
      <c r="B1117" s="87"/>
      <c r="C1117" s="87"/>
      <c r="D1117" s="87"/>
      <c r="E1117" s="87"/>
      <c r="F1117" s="87"/>
      <c r="G1117" s="87"/>
      <c r="H1117" s="87"/>
      <c r="I1117" s="87"/>
      <c r="J1117" s="87"/>
      <c r="K1117" s="88"/>
      <c r="L1117" s="88"/>
      <c r="M1117" s="88"/>
      <c r="N1117" s="88" t="s">
        <v>37</v>
      </c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129"/>
      <c r="Z1117" s="159"/>
      <c r="AA1117" s="108"/>
      <c r="AB1117" s="160"/>
      <c r="AC1117" s="126" t="str">
        <f>IF(J1117=0,"",J1117/I1116)</f>
        <v/>
      </c>
      <c r="AD1117" s="97"/>
      <c r="AE1117" s="100" t="str">
        <f t="shared" ref="AE1117" si="455">IF(AD1117=0,"",AD1117/AD1116)</f>
        <v/>
      </c>
      <c r="AF1117" s="100" t="str">
        <f t="shared" si="452"/>
        <v/>
      </c>
      <c r="AG1117" s="2"/>
      <c r="AH1117" s="2"/>
      <c r="AI1117" s="2"/>
      <c r="AJ1117" s="2"/>
    </row>
    <row r="1118" spans="1:36" ht="15.75" customHeight="1" x14ac:dyDescent="0.25">
      <c r="A1118" s="84">
        <v>2602</v>
      </c>
      <c r="B1118" s="87"/>
      <c r="C1118" s="87"/>
      <c r="D1118" s="87"/>
      <c r="E1118" s="87"/>
      <c r="F1118" s="87"/>
      <c r="G1118" s="87"/>
      <c r="H1118" s="87"/>
      <c r="I1118" s="87"/>
      <c r="J1118" s="87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129"/>
      <c r="Z1118" s="159"/>
      <c r="AA1118" s="108"/>
      <c r="AB1118" s="88"/>
      <c r="AC1118" s="101"/>
      <c r="AD1118" s="97"/>
      <c r="AE1118" s="102"/>
      <c r="AF1118" s="103"/>
      <c r="AG1118" s="2"/>
      <c r="AH1118" s="2"/>
      <c r="AI1118" s="2"/>
      <c r="AJ1118" s="2"/>
    </row>
    <row r="1119" spans="1:36" ht="15.75" customHeight="1" x14ac:dyDescent="0.25">
      <c r="A1119" s="84">
        <v>2701</v>
      </c>
      <c r="B1119" s="87"/>
      <c r="C1119" s="87"/>
      <c r="D1119" s="87"/>
      <c r="E1119" s="87"/>
      <c r="F1119" s="87"/>
      <c r="G1119" s="87"/>
      <c r="H1119" s="87"/>
      <c r="I1119" s="87"/>
      <c r="J1119" s="87"/>
      <c r="K1119" s="228"/>
      <c r="L1119" s="228"/>
      <c r="M1119" s="228"/>
      <c r="N1119" s="228"/>
      <c r="O1119" s="228"/>
      <c r="P1119" s="228"/>
      <c r="Q1119" s="228"/>
      <c r="R1119" s="228"/>
      <c r="S1119" s="228"/>
      <c r="T1119" s="228"/>
      <c r="U1119" s="228"/>
      <c r="V1119" s="228"/>
      <c r="W1119" s="228"/>
      <c r="X1119" s="228"/>
      <c r="Y1119" s="129"/>
      <c r="Z1119" s="159"/>
      <c r="AA1119" s="108"/>
      <c r="AB1119" s="88"/>
      <c r="AC1119" s="105"/>
      <c r="AD1119" s="106"/>
      <c r="AE1119" s="107"/>
      <c r="AF1119" s="105"/>
      <c r="AG1119" s="2"/>
      <c r="AH1119" s="2"/>
      <c r="AI1119" s="2"/>
      <c r="AJ1119" s="2"/>
    </row>
    <row r="1120" spans="1:36" ht="15.75" customHeight="1" x14ac:dyDescent="0.25">
      <c r="A1120" s="84">
        <v>2702</v>
      </c>
      <c r="B1120" s="87"/>
      <c r="C1120" s="87"/>
      <c r="D1120" s="87"/>
      <c r="E1120" s="87"/>
      <c r="F1120" s="87"/>
      <c r="G1120" s="87"/>
      <c r="H1120" s="87"/>
      <c r="I1120" s="87"/>
      <c r="J1120" s="87"/>
      <c r="K1120" s="228"/>
      <c r="L1120" s="228"/>
      <c r="M1120" s="228"/>
      <c r="N1120" s="228"/>
      <c r="O1120" s="228"/>
      <c r="P1120" s="228"/>
      <c r="Q1120" s="228"/>
      <c r="R1120" s="228"/>
      <c r="S1120" s="228"/>
      <c r="T1120" s="228"/>
      <c r="U1120" s="228"/>
      <c r="V1120" s="228"/>
      <c r="W1120" s="228"/>
      <c r="X1120" s="228"/>
      <c r="Y1120" s="129"/>
      <c r="Z1120" s="159"/>
      <c r="AA1120" s="108"/>
      <c r="AB1120" s="88"/>
      <c r="AC1120" s="105"/>
      <c r="AD1120" s="106"/>
      <c r="AE1120" s="107"/>
      <c r="AF1120" s="105"/>
      <c r="AG1120" s="2"/>
      <c r="AH1120" s="2"/>
      <c r="AI1120" s="2"/>
      <c r="AJ1120" s="2"/>
    </row>
    <row r="1121" spans="1:36" ht="15.75" customHeight="1" x14ac:dyDescent="0.25">
      <c r="A1121" s="84">
        <v>2801</v>
      </c>
      <c r="B1121" s="87"/>
      <c r="C1121" s="87"/>
      <c r="D1121" s="87"/>
      <c r="E1121" s="87"/>
      <c r="F1121" s="87"/>
      <c r="G1121" s="87"/>
      <c r="H1121" s="87"/>
      <c r="I1121" s="87"/>
      <c r="J1121" s="87"/>
      <c r="K1121" s="228"/>
      <c r="L1121" s="228"/>
      <c r="M1121" s="228"/>
      <c r="N1121" s="228"/>
      <c r="O1121" s="228"/>
      <c r="P1121" s="228"/>
      <c r="Q1121" s="228"/>
      <c r="R1121" s="228"/>
      <c r="S1121" s="228"/>
      <c r="T1121" s="228"/>
      <c r="U1121" s="228"/>
      <c r="V1121" s="228"/>
      <c r="W1121" s="228"/>
      <c r="X1121" s="228"/>
      <c r="Y1121" s="129"/>
      <c r="Z1121" s="159"/>
      <c r="AA1121" s="108"/>
      <c r="AB1121" s="88"/>
      <c r="AC1121" s="105"/>
      <c r="AD1121" s="106"/>
      <c r="AE1121" s="107"/>
      <c r="AF1121" s="105"/>
      <c r="AG1121" s="2"/>
      <c r="AH1121" s="2"/>
      <c r="AI1121" s="2"/>
      <c r="AJ1121" s="2"/>
    </row>
    <row r="1122" spans="1:36" ht="15.75" customHeight="1" x14ac:dyDescent="0.25">
      <c r="A1122" s="84">
        <v>2802</v>
      </c>
      <c r="B1122" s="87"/>
      <c r="C1122" s="87"/>
      <c r="D1122" s="87"/>
      <c r="E1122" s="87"/>
      <c r="F1122" s="87"/>
      <c r="G1122" s="87"/>
      <c r="H1122" s="87"/>
      <c r="I1122" s="87"/>
      <c r="J1122" s="87"/>
      <c r="K1122" s="228"/>
      <c r="L1122" s="228"/>
      <c r="M1122" s="228"/>
      <c r="N1122" s="228"/>
      <c r="O1122" s="228"/>
      <c r="P1122" s="228"/>
      <c r="Q1122" s="228"/>
      <c r="R1122" s="228"/>
      <c r="S1122" s="228"/>
      <c r="T1122" s="228"/>
      <c r="U1122" s="228"/>
      <c r="V1122" s="228"/>
      <c r="W1122" s="228"/>
      <c r="X1122" s="228"/>
      <c r="Y1122" s="129"/>
      <c r="Z1122" s="159"/>
      <c r="AA1122" s="108"/>
      <c r="AB1122" s="88"/>
      <c r="AC1122" s="108"/>
      <c r="AD1122" s="109"/>
      <c r="AE1122" s="110"/>
      <c r="AF1122" s="105"/>
      <c r="AG1122" s="2"/>
      <c r="AH1122" s="2"/>
      <c r="AI1122" s="2"/>
      <c r="AJ1122" s="2"/>
    </row>
    <row r="1123" spans="1:36" ht="15.75" customHeight="1" x14ac:dyDescent="0.25">
      <c r="A1123" s="84">
        <v>2901</v>
      </c>
      <c r="B1123" s="87"/>
      <c r="C1123" s="87"/>
      <c r="D1123" s="87"/>
      <c r="E1123" s="87"/>
      <c r="F1123" s="87"/>
      <c r="G1123" s="87"/>
      <c r="H1123" s="87"/>
      <c r="I1123" s="87"/>
      <c r="J1123" s="87"/>
      <c r="K1123" s="228"/>
      <c r="L1123" s="228"/>
      <c r="M1123" s="228"/>
      <c r="N1123" s="228"/>
      <c r="O1123" s="228"/>
      <c r="P1123" s="228"/>
      <c r="Q1123" s="228"/>
      <c r="R1123" s="228"/>
      <c r="S1123" s="228"/>
      <c r="T1123" s="228"/>
      <c r="U1123" s="228"/>
      <c r="V1123" s="228"/>
      <c r="W1123" s="228"/>
      <c r="X1123" s="228"/>
      <c r="Y1123" s="129"/>
      <c r="Z1123" s="159"/>
      <c r="AA1123" s="108"/>
      <c r="AB1123" s="88"/>
      <c r="AC1123" s="111" t="s">
        <v>91</v>
      </c>
      <c r="AD1123" s="112"/>
      <c r="AE1123" s="113" t="str">
        <f>IF(SUM(Y1114:Y1123)=0,"",SUM(Y1114:Y1123))</f>
        <v/>
      </c>
      <c r="AF1123" s="114" t="s">
        <v>19</v>
      </c>
      <c r="AG1123" s="2"/>
      <c r="AH1123" s="2"/>
      <c r="AI1123" s="2"/>
      <c r="AJ1123" s="2"/>
    </row>
    <row r="1124" spans="1:36" ht="15.75" customHeight="1" x14ac:dyDescent="0.25">
      <c r="A1124" s="84">
        <v>2902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228"/>
      <c r="L1124" s="228"/>
      <c r="M1124" s="228"/>
      <c r="N1124" s="228"/>
      <c r="O1124" s="228"/>
      <c r="P1124" s="228"/>
      <c r="Q1124" s="228"/>
      <c r="R1124" s="228"/>
      <c r="S1124" s="228"/>
      <c r="T1124" s="228"/>
      <c r="U1124" s="228"/>
      <c r="V1124" s="228"/>
      <c r="W1124" s="228"/>
      <c r="X1124" s="228"/>
      <c r="Y1124" s="129"/>
      <c r="Z1124" s="159"/>
      <c r="AA1124" s="108"/>
      <c r="AB1124" s="88"/>
      <c r="AC1124" s="115" t="s">
        <v>92</v>
      </c>
      <c r="AD1124" s="116" t="str">
        <f>IF(AD1123/B1110=0,"",AD1123/B1110)</f>
        <v/>
      </c>
      <c r="AE1124" s="117" t="e">
        <f>IF(AD1123/AE1123=0,"",AD1123/AE1123)</f>
        <v>#VALUE!</v>
      </c>
      <c r="AF1124" s="118" t="s">
        <v>93</v>
      </c>
      <c r="AG1124" s="2"/>
      <c r="AH1124" s="2"/>
      <c r="AI1124" s="2"/>
      <c r="AJ1124" s="2"/>
    </row>
    <row r="1125" spans="1:36" ht="15.75" customHeight="1" x14ac:dyDescent="0.25">
      <c r="A1125" s="84">
        <v>3001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228"/>
      <c r="L1125" s="228"/>
      <c r="M1125" s="228"/>
      <c r="N1125" s="228"/>
      <c r="O1125" s="228"/>
      <c r="P1125" s="228"/>
      <c r="Q1125" s="228"/>
      <c r="R1125" s="228"/>
      <c r="S1125" s="228"/>
      <c r="T1125" s="228"/>
      <c r="U1125" s="228"/>
      <c r="V1125" s="228"/>
      <c r="W1125" s="228"/>
      <c r="X1125" s="228"/>
      <c r="Y1125" s="129"/>
      <c r="Z1125" s="161"/>
      <c r="AA1125" s="162"/>
      <c r="AB1125" s="163"/>
      <c r="AC1125" s="120"/>
      <c r="AD1125" s="121"/>
      <c r="AE1125" s="121"/>
      <c r="AF1125" s="122"/>
      <c r="AG1125" s="2"/>
      <c r="AH1125" s="2"/>
      <c r="AI1125" s="2"/>
      <c r="AJ1125" s="2"/>
    </row>
    <row r="1126" spans="1:36" ht="18" customHeight="1" x14ac:dyDescent="0.25">
      <c r="A1126" s="46"/>
      <c r="B1126" s="340" t="s">
        <v>111</v>
      </c>
      <c r="C1126" s="340"/>
      <c r="D1126" s="340"/>
      <c r="E1126" s="340"/>
      <c r="F1126" s="340"/>
      <c r="G1126" s="340"/>
      <c r="H1126" s="340"/>
      <c r="I1126" s="340"/>
      <c r="J1126" s="340"/>
      <c r="K1126" s="340"/>
      <c r="L1126" s="340"/>
      <c r="M1126" s="340"/>
      <c r="N1126" s="340"/>
      <c r="O1126" s="340"/>
      <c r="P1126" s="340"/>
      <c r="Q1126" s="340"/>
      <c r="R1126" s="340"/>
      <c r="S1126" s="340"/>
      <c r="T1126" s="340"/>
      <c r="U1126" s="340"/>
      <c r="V1126" s="340"/>
      <c r="W1126" s="340"/>
      <c r="X1126" s="340"/>
      <c r="Y1126" s="123">
        <f>SUM(Y1110:Y1122)</f>
        <v>0</v>
      </c>
      <c r="Z1126" s="124" t="str">
        <f>IF(Y1117=0,"",Y1117/B1110)</f>
        <v/>
      </c>
      <c r="AA1126" s="124" t="str">
        <f>IF(Y1126=0,"",Y1126/B1110)</f>
        <v/>
      </c>
      <c r="AB1126" s="124" t="str">
        <f>IF(Y1117=0,"",AA1126-Z1126)</f>
        <v/>
      </c>
      <c r="AC1126" s="1"/>
      <c r="AD1126" s="2"/>
      <c r="AE1126" s="36"/>
      <c r="AF1126" s="1"/>
      <c r="AG1126" s="2"/>
      <c r="AH1126" s="2"/>
      <c r="AI1126" s="2"/>
      <c r="AJ1126" s="2"/>
    </row>
    <row r="1127" spans="1:36" ht="12.75" customHeight="1" x14ac:dyDescent="0.25">
      <c r="A1127" s="46"/>
      <c r="B1127" s="2"/>
      <c r="C1127" s="2"/>
      <c r="E1127" s="130"/>
      <c r="F1127" s="130"/>
      <c r="G1127" s="130"/>
      <c r="H1127" s="130"/>
      <c r="I1127" s="130"/>
      <c r="J1127" s="130"/>
      <c r="Y1127" s="131"/>
      <c r="Z1127" s="132"/>
      <c r="AA1127" s="132"/>
      <c r="AB1127" s="132"/>
      <c r="AC1127" s="1"/>
      <c r="AD1127" s="2"/>
      <c r="AE1127" s="36"/>
      <c r="AF1127" s="1"/>
      <c r="AG1127" s="2"/>
      <c r="AH1127" s="2"/>
      <c r="AI1127" s="2"/>
      <c r="AJ1127" s="2"/>
    </row>
    <row r="1128" spans="1:36" ht="12.75" customHeight="1" x14ac:dyDescent="0.25">
      <c r="A1128" s="46"/>
      <c r="B1128" s="2"/>
      <c r="C1128" s="2"/>
      <c r="E1128" s="130"/>
      <c r="F1128" s="130"/>
      <c r="G1128" s="130"/>
      <c r="H1128" s="130"/>
      <c r="I1128" s="130"/>
      <c r="J1128" s="130"/>
      <c r="Y1128" s="131"/>
      <c r="Z1128" s="132"/>
      <c r="AA1128" s="132"/>
      <c r="AB1128" s="132"/>
      <c r="AC1128" s="1"/>
      <c r="AD1128" s="2"/>
      <c r="AE1128" s="36"/>
      <c r="AF1128" s="1"/>
      <c r="AG1128" s="2"/>
      <c r="AH1128" s="2"/>
      <c r="AI1128" s="2"/>
      <c r="AJ1128" s="2"/>
    </row>
    <row r="1129" spans="1:36" ht="26.25" x14ac:dyDescent="0.4">
      <c r="B1129" s="341" t="s">
        <v>101</v>
      </c>
      <c r="C1129" s="341"/>
      <c r="D1129" s="341"/>
      <c r="E1129" s="341"/>
      <c r="F1129" s="341"/>
      <c r="G1129" s="341"/>
      <c r="H1129" s="341"/>
      <c r="I1129" s="341"/>
      <c r="J1129" s="341"/>
      <c r="K1129" s="341"/>
      <c r="L1129" s="341"/>
      <c r="M1129" s="341"/>
      <c r="N1129" s="341"/>
      <c r="O1129" s="341"/>
      <c r="P1129" s="341"/>
      <c r="Q1129" s="341"/>
      <c r="R1129" s="341"/>
      <c r="S1129" s="341"/>
      <c r="T1129" s="341"/>
      <c r="U1129" s="341"/>
      <c r="V1129" s="341"/>
      <c r="W1129" s="341"/>
      <c r="X1129" s="341"/>
      <c r="Y1129" s="223" t="s">
        <v>153</v>
      </c>
      <c r="Z1129" s="1"/>
      <c r="AA1129" s="1"/>
      <c r="AB1129" s="2"/>
      <c r="AC1129" s="1"/>
      <c r="AD1129" s="2"/>
      <c r="AE1129" s="2"/>
      <c r="AF1129" s="2"/>
      <c r="AG1129" s="2"/>
      <c r="AH1129" s="2"/>
      <c r="AI1129" s="2"/>
      <c r="AJ1129" s="2"/>
    </row>
    <row r="1130" spans="1:36" ht="20.25" x14ac:dyDescent="0.2">
      <c r="A1130" s="342" t="s">
        <v>18</v>
      </c>
      <c r="B1130" s="344" t="s">
        <v>102</v>
      </c>
      <c r="C1130" s="345"/>
      <c r="D1130" s="345"/>
      <c r="E1130" s="345"/>
      <c r="F1130" s="345"/>
      <c r="G1130" s="345"/>
      <c r="H1130" s="345"/>
      <c r="I1130" s="345"/>
      <c r="J1130" s="346"/>
      <c r="K1130" s="347"/>
      <c r="L1130" s="347"/>
      <c r="M1130" s="347"/>
      <c r="N1130" s="347"/>
      <c r="O1130" s="347"/>
      <c r="P1130" s="347"/>
      <c r="Q1130" s="347"/>
      <c r="R1130" s="347"/>
      <c r="S1130" s="347"/>
      <c r="T1130" s="347"/>
      <c r="U1130" s="347"/>
      <c r="V1130" s="347"/>
      <c r="W1130" s="347"/>
      <c r="X1130" s="347"/>
      <c r="Y1130" s="348" t="s">
        <v>19</v>
      </c>
      <c r="Z1130" s="339" t="s">
        <v>11</v>
      </c>
      <c r="AA1130" s="339" t="s">
        <v>12</v>
      </c>
      <c r="AB1130" s="350" t="s">
        <v>13</v>
      </c>
      <c r="AC1130" s="339" t="s">
        <v>14</v>
      </c>
      <c r="AD1130" s="337" t="s">
        <v>15</v>
      </c>
      <c r="AE1130" s="337" t="s">
        <v>16</v>
      </c>
      <c r="AF1130" s="339" t="s">
        <v>103</v>
      </c>
      <c r="AG1130" s="2"/>
      <c r="AH1130" s="2"/>
      <c r="AI1130" s="2"/>
      <c r="AJ1130" s="2"/>
    </row>
    <row r="1131" spans="1:36" ht="15.75" x14ac:dyDescent="0.25">
      <c r="A1131" s="343"/>
      <c r="B1131" s="84" t="s">
        <v>104</v>
      </c>
      <c r="C1131" s="84" t="s">
        <v>105</v>
      </c>
      <c r="D1131" s="84" t="s">
        <v>106</v>
      </c>
      <c r="E1131" s="84" t="s">
        <v>107</v>
      </c>
      <c r="F1131" s="84" t="s">
        <v>108</v>
      </c>
      <c r="G1131" s="84" t="s">
        <v>109</v>
      </c>
      <c r="H1131" s="84" t="s">
        <v>110</v>
      </c>
      <c r="I1131" s="84" t="s">
        <v>73</v>
      </c>
      <c r="J1131" s="84" t="s">
        <v>74</v>
      </c>
      <c r="K1131" s="85" t="s">
        <v>73</v>
      </c>
      <c r="L1131" s="85" t="s">
        <v>74</v>
      </c>
      <c r="M1131" s="85" t="s">
        <v>73</v>
      </c>
      <c r="N1131" s="85" t="s">
        <v>74</v>
      </c>
      <c r="O1131" s="85" t="s">
        <v>73</v>
      </c>
      <c r="P1131" s="85" t="s">
        <v>74</v>
      </c>
      <c r="Q1131" s="85" t="s">
        <v>73</v>
      </c>
      <c r="R1131" s="85" t="s">
        <v>74</v>
      </c>
      <c r="S1131" s="85" t="s">
        <v>73</v>
      </c>
      <c r="T1131" s="85" t="s">
        <v>74</v>
      </c>
      <c r="U1131" s="194"/>
      <c r="V1131" s="194"/>
      <c r="W1131" s="194"/>
      <c r="X1131" s="194"/>
      <c r="Y1131" s="349"/>
      <c r="Z1131" s="338"/>
      <c r="AA1131" s="338"/>
      <c r="AB1131" s="338"/>
      <c r="AC1131" s="338"/>
      <c r="AD1131" s="338"/>
      <c r="AE1131" s="338"/>
      <c r="AF1131" s="338"/>
      <c r="AG1131" s="2"/>
      <c r="AH1131" s="2"/>
      <c r="AI1131" s="2"/>
      <c r="AJ1131" s="2"/>
    </row>
    <row r="1132" spans="1:36" ht="15.75" x14ac:dyDescent="0.25">
      <c r="A1132" s="84">
        <v>2301</v>
      </c>
      <c r="B1132" s="87">
        <v>111</v>
      </c>
      <c r="C1132" s="87"/>
      <c r="D1132" s="87"/>
      <c r="E1132" s="87"/>
      <c r="F1132" s="87"/>
      <c r="G1132" s="87"/>
      <c r="H1132" s="87"/>
      <c r="I1132" s="87"/>
      <c r="J1132" s="87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129"/>
      <c r="Z1132" s="156"/>
      <c r="AA1132" s="157"/>
      <c r="AB1132" s="158"/>
      <c r="AC1132" s="91"/>
      <c r="AD1132" s="92">
        <f>B1132</f>
        <v>111</v>
      </c>
      <c r="AE1132" s="93"/>
      <c r="AF1132" s="91"/>
      <c r="AG1132" s="2"/>
      <c r="AH1132" s="2"/>
      <c r="AI1132" s="2"/>
      <c r="AJ1132" s="2"/>
    </row>
    <row r="1133" spans="1:36" ht="15.75" customHeight="1" x14ac:dyDescent="0.25">
      <c r="A1133" s="84">
        <v>2302</v>
      </c>
      <c r="B1133" s="87"/>
      <c r="C1133" s="87">
        <v>104</v>
      </c>
      <c r="D1133" s="87"/>
      <c r="E1133" s="87"/>
      <c r="F1133" s="87"/>
      <c r="G1133" s="87"/>
      <c r="H1133" s="87"/>
      <c r="I1133" s="87"/>
      <c r="J1133" s="87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129"/>
      <c r="Z1133" s="159"/>
      <c r="AA1133" s="108"/>
      <c r="AB1133" s="160"/>
      <c r="AC1133" s="96">
        <f>IF(C1133=0,"",C1133/B1132)</f>
        <v>0.93693693693693691</v>
      </c>
      <c r="AD1133" s="97">
        <v>106</v>
      </c>
      <c r="AE1133" s="98">
        <f t="shared" ref="AE1133:AE1139" si="456">IF(AD1133=0,"",AD1133/AD1132)</f>
        <v>0.95495495495495497</v>
      </c>
      <c r="AF1133" s="98">
        <f t="shared" ref="AF1133:AF1139" si="457">IF(AD1133=0,"",100%-AE1133)</f>
        <v>4.5045045045045029E-2</v>
      </c>
      <c r="AG1133" s="2"/>
      <c r="AH1133" s="2"/>
      <c r="AI1133" s="2"/>
      <c r="AJ1133" s="2"/>
    </row>
    <row r="1134" spans="1:36" ht="15.75" customHeight="1" x14ac:dyDescent="0.25">
      <c r="A1134" s="84">
        <v>2401</v>
      </c>
      <c r="B1134" s="87"/>
      <c r="C1134" s="87"/>
      <c r="D1134" s="87">
        <v>94</v>
      </c>
      <c r="E1134" s="87"/>
      <c r="F1134" s="87"/>
      <c r="G1134" s="87"/>
      <c r="H1134" s="87"/>
      <c r="I1134" s="87"/>
      <c r="J1134" s="87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129"/>
      <c r="Z1134" s="159"/>
      <c r="AA1134" s="108"/>
      <c r="AB1134" s="160"/>
      <c r="AC1134" s="96">
        <f>IF(D1134=0,"",D1134/C1133)</f>
        <v>0.90384615384615385</v>
      </c>
      <c r="AD1134" s="97">
        <v>101</v>
      </c>
      <c r="AE1134" s="98">
        <f t="shared" si="456"/>
        <v>0.95283018867924529</v>
      </c>
      <c r="AF1134" s="98">
        <f t="shared" si="457"/>
        <v>4.7169811320754707E-2</v>
      </c>
      <c r="AG1134" s="128">
        <f>AD1134/AD1132</f>
        <v>0.90990990990990994</v>
      </c>
      <c r="AH1134" s="2"/>
      <c r="AI1134" s="2"/>
      <c r="AJ1134" s="2"/>
    </row>
    <row r="1135" spans="1:36" ht="15.75" customHeight="1" x14ac:dyDescent="0.25">
      <c r="A1135" s="84">
        <v>2402</v>
      </c>
      <c r="B1135" s="87"/>
      <c r="C1135" s="87"/>
      <c r="D1135" s="87"/>
      <c r="E1135" s="87">
        <v>91</v>
      </c>
      <c r="F1135" s="87"/>
      <c r="G1135" s="87"/>
      <c r="H1135" s="87"/>
      <c r="I1135" s="87"/>
      <c r="J1135" s="87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129"/>
      <c r="Z1135" s="159"/>
      <c r="AA1135" s="108"/>
      <c r="AB1135" s="160"/>
      <c r="AC1135" s="96">
        <f>IF(E1135=0,"",E1135/D1134)</f>
        <v>0.96808510638297873</v>
      </c>
      <c r="AD1135" s="97">
        <v>94</v>
      </c>
      <c r="AE1135" s="98">
        <f t="shared" si="456"/>
        <v>0.93069306930693074</v>
      </c>
      <c r="AF1135" s="98">
        <f t="shared" si="457"/>
        <v>6.9306930693069257E-2</v>
      </c>
      <c r="AG1135" s="2"/>
      <c r="AH1135" s="2"/>
      <c r="AI1135" s="2"/>
      <c r="AJ1135" s="2"/>
    </row>
    <row r="1136" spans="1:36" ht="15.75" customHeight="1" x14ac:dyDescent="0.25">
      <c r="A1136" s="84">
        <v>2501</v>
      </c>
      <c r="B1136" s="87"/>
      <c r="C1136" s="87"/>
      <c r="D1136" s="87"/>
      <c r="E1136" s="87"/>
      <c r="F1136" s="87">
        <v>91</v>
      </c>
      <c r="G1136" s="87"/>
      <c r="H1136" s="87"/>
      <c r="I1136" s="87"/>
      <c r="J1136" s="87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129"/>
      <c r="Z1136" s="159"/>
      <c r="AA1136" s="108"/>
      <c r="AB1136" s="160"/>
      <c r="AC1136" s="96">
        <f>IF(F1136=0,"",F1136/E1135)</f>
        <v>1</v>
      </c>
      <c r="AD1136" s="97">
        <v>94</v>
      </c>
      <c r="AE1136" s="325">
        <f t="shared" si="456"/>
        <v>1</v>
      </c>
      <c r="AF1136" s="325">
        <f t="shared" si="457"/>
        <v>0</v>
      </c>
      <c r="AG1136" s="2"/>
      <c r="AH1136" s="2"/>
      <c r="AI1136" s="2"/>
      <c r="AJ1136" s="2"/>
    </row>
    <row r="1137" spans="1:36" ht="15.75" customHeight="1" x14ac:dyDescent="0.25">
      <c r="A1137" s="84">
        <v>2502</v>
      </c>
      <c r="B1137" s="87"/>
      <c r="C1137" s="87"/>
      <c r="D1137" s="87"/>
      <c r="E1137" s="87"/>
      <c r="F1137" s="87"/>
      <c r="G1137" s="87">
        <v>91</v>
      </c>
      <c r="H1137" s="87"/>
      <c r="I1137" s="87"/>
      <c r="J1137" s="87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129"/>
      <c r="Z1137" s="159"/>
      <c r="AA1137" s="108"/>
      <c r="AB1137" s="160"/>
      <c r="AC1137" s="96">
        <f>G1137/F1136</f>
        <v>1</v>
      </c>
      <c r="AD1137" s="97">
        <v>94</v>
      </c>
      <c r="AE1137" s="98">
        <f t="shared" si="456"/>
        <v>1</v>
      </c>
      <c r="AF1137" s="98">
        <f t="shared" si="457"/>
        <v>0</v>
      </c>
      <c r="AG1137" s="2"/>
      <c r="AH1137" s="2"/>
      <c r="AI1137" s="2"/>
      <c r="AJ1137" s="2"/>
    </row>
    <row r="1138" spans="1:36" ht="15.75" customHeight="1" x14ac:dyDescent="0.25">
      <c r="A1138" s="84">
        <v>2601</v>
      </c>
      <c r="B1138" s="87"/>
      <c r="C1138" s="87"/>
      <c r="D1138" s="87"/>
      <c r="E1138" s="87"/>
      <c r="F1138" s="87"/>
      <c r="G1138" s="87"/>
      <c r="H1138" s="87"/>
      <c r="I1138" s="87"/>
      <c r="J1138" s="87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129"/>
      <c r="Z1138" s="159"/>
      <c r="AA1138" s="108"/>
      <c r="AB1138" s="160"/>
      <c r="AC1138" s="96" t="str">
        <f>IF(I1138=0,"",I1138/H1137)</f>
        <v/>
      </c>
      <c r="AD1138" s="97"/>
      <c r="AE1138" s="98" t="str">
        <f t="shared" si="456"/>
        <v/>
      </c>
      <c r="AF1138" s="98" t="str">
        <f t="shared" si="457"/>
        <v/>
      </c>
      <c r="AG1138" s="2"/>
      <c r="AH1138" s="2"/>
      <c r="AI1138" s="2"/>
      <c r="AJ1138" s="2"/>
    </row>
    <row r="1139" spans="1:36" ht="15.75" customHeight="1" x14ac:dyDescent="0.25">
      <c r="A1139" s="84">
        <v>2602</v>
      </c>
      <c r="B1139" s="87"/>
      <c r="C1139" s="87"/>
      <c r="D1139" s="87"/>
      <c r="E1139" s="87"/>
      <c r="F1139" s="87"/>
      <c r="G1139" s="87"/>
      <c r="H1139" s="87"/>
      <c r="I1139" s="87"/>
      <c r="J1139" s="87"/>
      <c r="K1139" s="88"/>
      <c r="L1139" s="88"/>
      <c r="M1139" s="88"/>
      <c r="N1139" s="88" t="s">
        <v>37</v>
      </c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129"/>
      <c r="Z1139" s="159"/>
      <c r="AA1139" s="108"/>
      <c r="AB1139" s="160"/>
      <c r="AC1139" s="126" t="str">
        <f>IF(J1139=0,"",J1139/I1138)</f>
        <v/>
      </c>
      <c r="AD1139" s="97"/>
      <c r="AE1139" s="98" t="str">
        <f t="shared" si="456"/>
        <v/>
      </c>
      <c r="AF1139" s="98" t="str">
        <f t="shared" si="457"/>
        <v/>
      </c>
      <c r="AG1139" s="2"/>
      <c r="AH1139" s="2"/>
      <c r="AI1139" s="2"/>
      <c r="AJ1139" s="2"/>
    </row>
    <row r="1140" spans="1:36" ht="15.75" customHeight="1" x14ac:dyDescent="0.25">
      <c r="A1140" s="84">
        <v>2701</v>
      </c>
      <c r="B1140" s="87"/>
      <c r="C1140" s="87"/>
      <c r="D1140" s="87"/>
      <c r="E1140" s="87"/>
      <c r="F1140" s="87"/>
      <c r="G1140" s="87"/>
      <c r="H1140" s="87"/>
      <c r="I1140" s="87"/>
      <c r="J1140" s="87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129"/>
      <c r="Z1140" s="159"/>
      <c r="AA1140" s="108"/>
      <c r="AB1140" s="88"/>
      <c r="AC1140" s="101"/>
      <c r="AD1140" s="97"/>
      <c r="AE1140" s="102"/>
      <c r="AF1140" s="103"/>
      <c r="AG1140" s="2"/>
      <c r="AH1140" s="2"/>
      <c r="AI1140" s="2"/>
      <c r="AJ1140" s="2"/>
    </row>
    <row r="1141" spans="1:36" ht="15.75" customHeight="1" x14ac:dyDescent="0.25">
      <c r="A1141" s="84">
        <v>2702</v>
      </c>
      <c r="B1141" s="87"/>
      <c r="C1141" s="87"/>
      <c r="D1141" s="87"/>
      <c r="E1141" s="87"/>
      <c r="F1141" s="87"/>
      <c r="G1141" s="87"/>
      <c r="H1141" s="87"/>
      <c r="I1141" s="87"/>
      <c r="J1141" s="87"/>
      <c r="K1141" s="228"/>
      <c r="L1141" s="228"/>
      <c r="M1141" s="228"/>
      <c r="N1141" s="228"/>
      <c r="O1141" s="228"/>
      <c r="P1141" s="228"/>
      <c r="Q1141" s="228"/>
      <c r="R1141" s="228"/>
      <c r="S1141" s="228"/>
      <c r="T1141" s="228"/>
      <c r="U1141" s="228"/>
      <c r="V1141" s="228"/>
      <c r="W1141" s="228"/>
      <c r="X1141" s="228"/>
      <c r="Y1141" s="129"/>
      <c r="Z1141" s="159"/>
      <c r="AA1141" s="108"/>
      <c r="AB1141" s="88"/>
      <c r="AC1141" s="105"/>
      <c r="AD1141" s="106"/>
      <c r="AE1141" s="107"/>
      <c r="AF1141" s="105"/>
      <c r="AG1141" s="2"/>
      <c r="AH1141" s="2"/>
      <c r="AI1141" s="2"/>
      <c r="AJ1141" s="2"/>
    </row>
    <row r="1142" spans="1:36" ht="15.75" customHeight="1" x14ac:dyDescent="0.25">
      <c r="A1142" s="84">
        <v>2801</v>
      </c>
      <c r="B1142" s="87"/>
      <c r="C1142" s="87"/>
      <c r="D1142" s="87"/>
      <c r="E1142" s="87"/>
      <c r="F1142" s="87"/>
      <c r="G1142" s="87"/>
      <c r="H1142" s="87"/>
      <c r="I1142" s="87"/>
      <c r="J1142" s="87"/>
      <c r="K1142" s="228"/>
      <c r="L1142" s="228"/>
      <c r="M1142" s="228"/>
      <c r="N1142" s="228"/>
      <c r="O1142" s="228"/>
      <c r="P1142" s="228"/>
      <c r="Q1142" s="228"/>
      <c r="R1142" s="228"/>
      <c r="S1142" s="228"/>
      <c r="T1142" s="228"/>
      <c r="U1142" s="228"/>
      <c r="V1142" s="228"/>
      <c r="W1142" s="228"/>
      <c r="X1142" s="228"/>
      <c r="Y1142" s="129"/>
      <c r="Z1142" s="159"/>
      <c r="AA1142" s="108"/>
      <c r="AB1142" s="88"/>
      <c r="AC1142" s="105"/>
      <c r="AD1142" s="106"/>
      <c r="AE1142" s="107"/>
      <c r="AF1142" s="105"/>
      <c r="AG1142" s="2"/>
      <c r="AH1142" s="2"/>
      <c r="AI1142" s="2"/>
      <c r="AJ1142" s="2"/>
    </row>
    <row r="1143" spans="1:36" ht="15.75" customHeight="1" x14ac:dyDescent="0.25">
      <c r="A1143" s="84">
        <v>2802</v>
      </c>
      <c r="B1143" s="87"/>
      <c r="C1143" s="87"/>
      <c r="D1143" s="87"/>
      <c r="E1143" s="87"/>
      <c r="F1143" s="87"/>
      <c r="G1143" s="87"/>
      <c r="H1143" s="87"/>
      <c r="I1143" s="87"/>
      <c r="J1143" s="87"/>
      <c r="K1143" s="228"/>
      <c r="L1143" s="228"/>
      <c r="M1143" s="228"/>
      <c r="N1143" s="228"/>
      <c r="O1143" s="228"/>
      <c r="P1143" s="228"/>
      <c r="Q1143" s="228"/>
      <c r="R1143" s="228"/>
      <c r="S1143" s="228"/>
      <c r="T1143" s="228"/>
      <c r="U1143" s="228"/>
      <c r="V1143" s="228"/>
      <c r="W1143" s="228"/>
      <c r="X1143" s="228"/>
      <c r="Y1143" s="129"/>
      <c r="Z1143" s="159"/>
      <c r="AA1143" s="108"/>
      <c r="AB1143" s="88"/>
      <c r="AC1143" s="105"/>
      <c r="AD1143" s="106"/>
      <c r="AE1143" s="107"/>
      <c r="AF1143" s="105"/>
      <c r="AG1143" s="2"/>
      <c r="AH1143" s="2"/>
      <c r="AI1143" s="2"/>
      <c r="AJ1143" s="2"/>
    </row>
    <row r="1144" spans="1:36" ht="15.75" customHeight="1" x14ac:dyDescent="0.25">
      <c r="A1144" s="84">
        <v>2901</v>
      </c>
      <c r="B1144" s="87"/>
      <c r="C1144" s="87"/>
      <c r="D1144" s="87"/>
      <c r="E1144" s="87"/>
      <c r="F1144" s="87"/>
      <c r="G1144" s="87"/>
      <c r="H1144" s="87"/>
      <c r="I1144" s="87"/>
      <c r="J1144" s="87"/>
      <c r="K1144" s="228"/>
      <c r="L1144" s="228"/>
      <c r="M1144" s="228"/>
      <c r="N1144" s="228"/>
      <c r="O1144" s="228"/>
      <c r="P1144" s="228"/>
      <c r="Q1144" s="228"/>
      <c r="R1144" s="228"/>
      <c r="S1144" s="228"/>
      <c r="T1144" s="228"/>
      <c r="U1144" s="228"/>
      <c r="V1144" s="228"/>
      <c r="W1144" s="228"/>
      <c r="X1144" s="228"/>
      <c r="Y1144" s="129"/>
      <c r="Z1144" s="159"/>
      <c r="AA1144" s="108"/>
      <c r="AB1144" s="88"/>
      <c r="AC1144" s="108"/>
      <c r="AD1144" s="109"/>
      <c r="AE1144" s="110"/>
      <c r="AF1144" s="105"/>
      <c r="AG1144" s="2"/>
      <c r="AH1144" s="2"/>
      <c r="AI1144" s="2"/>
      <c r="AJ1144" s="2"/>
    </row>
    <row r="1145" spans="1:36" ht="15.75" customHeight="1" x14ac:dyDescent="0.25">
      <c r="A1145" s="84">
        <v>2902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228"/>
      <c r="L1145" s="228"/>
      <c r="M1145" s="228"/>
      <c r="N1145" s="228"/>
      <c r="O1145" s="228"/>
      <c r="P1145" s="228"/>
      <c r="Q1145" s="228"/>
      <c r="R1145" s="228"/>
      <c r="S1145" s="228"/>
      <c r="T1145" s="228"/>
      <c r="U1145" s="228"/>
      <c r="V1145" s="228"/>
      <c r="W1145" s="228"/>
      <c r="X1145" s="228"/>
      <c r="Y1145" s="129"/>
      <c r="Z1145" s="159"/>
      <c r="AA1145" s="108"/>
      <c r="AB1145" s="88"/>
      <c r="AC1145" s="111" t="s">
        <v>91</v>
      </c>
      <c r="AD1145" s="112"/>
      <c r="AE1145" s="113" t="str">
        <f>IF(SUM(Y1136:Y1145)=0,"",SUM(Y1136:Y1145))</f>
        <v/>
      </c>
      <c r="AF1145" s="114" t="s">
        <v>19</v>
      </c>
      <c r="AG1145" s="2"/>
      <c r="AH1145" s="2"/>
      <c r="AI1145" s="2"/>
      <c r="AJ1145" s="2"/>
    </row>
    <row r="1146" spans="1:36" ht="15.75" customHeight="1" x14ac:dyDescent="0.25">
      <c r="A1146" s="84">
        <v>3001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228"/>
      <c r="L1146" s="228"/>
      <c r="M1146" s="228"/>
      <c r="N1146" s="228"/>
      <c r="O1146" s="228"/>
      <c r="P1146" s="228"/>
      <c r="Q1146" s="228"/>
      <c r="R1146" s="228"/>
      <c r="S1146" s="228"/>
      <c r="T1146" s="228"/>
      <c r="U1146" s="228"/>
      <c r="V1146" s="228"/>
      <c r="W1146" s="228"/>
      <c r="X1146" s="228"/>
      <c r="Y1146" s="129"/>
      <c r="Z1146" s="159"/>
      <c r="AA1146" s="108"/>
      <c r="AB1146" s="88"/>
      <c r="AC1146" s="115" t="s">
        <v>92</v>
      </c>
      <c r="AD1146" s="116" t="str">
        <f>IF(AD1145/B1132=0,"",AD1145/B1132)</f>
        <v/>
      </c>
      <c r="AE1146" s="117" t="e">
        <f>IF(AD1145/AE1145=0,"",AD1145/AE1145)</f>
        <v>#VALUE!</v>
      </c>
      <c r="AF1146" s="118" t="s">
        <v>93</v>
      </c>
      <c r="AG1146" s="2"/>
      <c r="AH1146" s="2"/>
      <c r="AI1146" s="2"/>
      <c r="AJ1146" s="2"/>
    </row>
    <row r="1147" spans="1:36" ht="15.75" customHeight="1" x14ac:dyDescent="0.25">
      <c r="A1147" s="84">
        <v>3002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228"/>
      <c r="L1147" s="228"/>
      <c r="M1147" s="228"/>
      <c r="N1147" s="228"/>
      <c r="O1147" s="228"/>
      <c r="P1147" s="228"/>
      <c r="Q1147" s="228"/>
      <c r="R1147" s="228"/>
      <c r="S1147" s="228"/>
      <c r="T1147" s="228"/>
      <c r="U1147" s="228"/>
      <c r="V1147" s="228"/>
      <c r="W1147" s="228"/>
      <c r="X1147" s="228"/>
      <c r="Y1147" s="129"/>
      <c r="Z1147" s="161"/>
      <c r="AA1147" s="162"/>
      <c r="AB1147" s="163"/>
      <c r="AC1147" s="120"/>
      <c r="AD1147" s="121"/>
      <c r="AE1147" s="121"/>
      <c r="AF1147" s="122"/>
      <c r="AG1147" s="2"/>
      <c r="AH1147" s="2"/>
      <c r="AI1147" s="2"/>
      <c r="AJ1147" s="2"/>
    </row>
    <row r="1148" spans="1:36" ht="18" customHeight="1" x14ac:dyDescent="0.25">
      <c r="A1148" s="46"/>
      <c r="B1148" s="340" t="s">
        <v>111</v>
      </c>
      <c r="C1148" s="340"/>
      <c r="D1148" s="340"/>
      <c r="E1148" s="340"/>
      <c r="F1148" s="340"/>
      <c r="G1148" s="340"/>
      <c r="H1148" s="340"/>
      <c r="I1148" s="340"/>
      <c r="J1148" s="340"/>
      <c r="K1148" s="340"/>
      <c r="L1148" s="340"/>
      <c r="M1148" s="340"/>
      <c r="N1148" s="340"/>
      <c r="O1148" s="340"/>
      <c r="P1148" s="340"/>
      <c r="Q1148" s="340"/>
      <c r="R1148" s="340"/>
      <c r="S1148" s="340"/>
      <c r="T1148" s="340"/>
      <c r="U1148" s="340"/>
      <c r="V1148" s="340"/>
      <c r="W1148" s="340"/>
      <c r="X1148" s="340"/>
      <c r="Y1148" s="123">
        <f>SUM(Y1132:Y1144)</f>
        <v>0</v>
      </c>
      <c r="Z1148" s="124" t="str">
        <f>IF(Y1139=0,"",Y1139/B1132)</f>
        <v/>
      </c>
      <c r="AA1148" s="124" t="str">
        <f>IF(Y1148=0,"",Y1148/B1132)</f>
        <v/>
      </c>
      <c r="AB1148" s="124" t="str">
        <f>IF(Y1139=0,"",AA1148-Z1148)</f>
        <v/>
      </c>
      <c r="AC1148" s="1"/>
      <c r="AD1148" s="2"/>
      <c r="AE1148" s="36"/>
      <c r="AF1148" s="1"/>
      <c r="AG1148" s="2"/>
      <c r="AH1148" s="2"/>
      <c r="AI1148" s="2"/>
      <c r="AJ1148" s="2"/>
    </row>
    <row r="1149" spans="1:36" ht="12.75" customHeight="1" x14ac:dyDescent="0.25">
      <c r="A1149" s="46"/>
      <c r="B1149" s="2"/>
      <c r="C1149" s="2"/>
      <c r="E1149" s="130"/>
      <c r="F1149" s="130"/>
      <c r="G1149" s="130"/>
      <c r="H1149" s="130"/>
      <c r="I1149" s="130"/>
      <c r="J1149" s="130"/>
      <c r="Y1149" s="131"/>
      <c r="Z1149" s="132"/>
      <c r="AA1149" s="132"/>
      <c r="AB1149" s="132"/>
      <c r="AC1149" s="1"/>
      <c r="AD1149" s="2"/>
      <c r="AE1149" s="36"/>
      <c r="AF1149" s="1"/>
      <c r="AG1149" s="2"/>
      <c r="AH1149" s="2"/>
      <c r="AI1149" s="2"/>
      <c r="AJ1149" s="2"/>
    </row>
    <row r="1150" spans="1:36" ht="12.75" customHeight="1" x14ac:dyDescent="0.25">
      <c r="A1150" s="46"/>
      <c r="B1150" s="2"/>
      <c r="C1150" s="2"/>
      <c r="E1150" s="130"/>
      <c r="F1150" s="130"/>
      <c r="G1150" s="130"/>
      <c r="H1150" s="130"/>
      <c r="I1150" s="130"/>
      <c r="J1150" s="130"/>
      <c r="Y1150" s="131"/>
      <c r="Z1150" s="132"/>
      <c r="AA1150" s="132"/>
      <c r="AB1150" s="132"/>
      <c r="AC1150" s="1"/>
      <c r="AD1150" s="2"/>
      <c r="AE1150" s="36"/>
      <c r="AF1150" s="1"/>
      <c r="AG1150" s="2"/>
      <c r="AH1150" s="2"/>
      <c r="AI1150" s="2"/>
      <c r="AJ1150" s="2"/>
    </row>
    <row r="1151" spans="1:36" ht="26.25" x14ac:dyDescent="0.4">
      <c r="B1151" s="341" t="s">
        <v>101</v>
      </c>
      <c r="C1151" s="341"/>
      <c r="D1151" s="341"/>
      <c r="E1151" s="341"/>
      <c r="F1151" s="341"/>
      <c r="G1151" s="341"/>
      <c r="H1151" s="341"/>
      <c r="I1151" s="341"/>
      <c r="J1151" s="341"/>
      <c r="K1151" s="341"/>
      <c r="L1151" s="341"/>
      <c r="M1151" s="341"/>
      <c r="N1151" s="341"/>
      <c r="O1151" s="341"/>
      <c r="P1151" s="341"/>
      <c r="Q1151" s="341"/>
      <c r="R1151" s="341"/>
      <c r="S1151" s="341"/>
      <c r="T1151" s="341"/>
      <c r="U1151" s="341"/>
      <c r="V1151" s="341"/>
      <c r="W1151" s="341"/>
      <c r="X1151" s="341"/>
      <c r="Y1151" s="223" t="s">
        <v>155</v>
      </c>
      <c r="Z1151" s="1"/>
      <c r="AA1151" s="1"/>
      <c r="AB1151" s="2"/>
      <c r="AC1151" s="1"/>
      <c r="AD1151" s="2"/>
      <c r="AE1151" s="2"/>
      <c r="AF1151" s="2"/>
      <c r="AG1151" s="2"/>
      <c r="AH1151" s="2"/>
      <c r="AI1151" s="2"/>
      <c r="AJ1151" s="2"/>
    </row>
    <row r="1152" spans="1:36" ht="20.25" x14ac:dyDescent="0.2">
      <c r="A1152" s="342" t="s">
        <v>18</v>
      </c>
      <c r="B1152" s="344" t="s">
        <v>102</v>
      </c>
      <c r="C1152" s="345"/>
      <c r="D1152" s="345"/>
      <c r="E1152" s="345"/>
      <c r="F1152" s="345"/>
      <c r="G1152" s="345"/>
      <c r="H1152" s="345"/>
      <c r="I1152" s="345"/>
      <c r="J1152" s="346"/>
      <c r="K1152" s="347"/>
      <c r="L1152" s="347"/>
      <c r="M1152" s="347"/>
      <c r="N1152" s="347"/>
      <c r="O1152" s="347"/>
      <c r="P1152" s="347"/>
      <c r="Q1152" s="347"/>
      <c r="R1152" s="347"/>
      <c r="S1152" s="347"/>
      <c r="T1152" s="347"/>
      <c r="U1152" s="347"/>
      <c r="V1152" s="347"/>
      <c r="W1152" s="347"/>
      <c r="X1152" s="347"/>
      <c r="Y1152" s="348" t="s">
        <v>19</v>
      </c>
      <c r="Z1152" s="339" t="s">
        <v>11</v>
      </c>
      <c r="AA1152" s="339" t="s">
        <v>12</v>
      </c>
      <c r="AB1152" s="350" t="s">
        <v>13</v>
      </c>
      <c r="AC1152" s="339" t="s">
        <v>14</v>
      </c>
      <c r="AD1152" s="337" t="s">
        <v>15</v>
      </c>
      <c r="AE1152" s="337" t="s">
        <v>16</v>
      </c>
      <c r="AF1152" s="339" t="s">
        <v>103</v>
      </c>
      <c r="AG1152" s="2"/>
      <c r="AH1152" s="2"/>
      <c r="AI1152" s="2"/>
      <c r="AJ1152" s="2"/>
    </row>
    <row r="1153" spans="1:36" ht="15.75" x14ac:dyDescent="0.25">
      <c r="A1153" s="343"/>
      <c r="B1153" s="84" t="s">
        <v>104</v>
      </c>
      <c r="C1153" s="84" t="s">
        <v>105</v>
      </c>
      <c r="D1153" s="84" t="s">
        <v>106</v>
      </c>
      <c r="E1153" s="84" t="s">
        <v>107</v>
      </c>
      <c r="F1153" s="84" t="s">
        <v>108</v>
      </c>
      <c r="G1153" s="84" t="s">
        <v>109</v>
      </c>
      <c r="H1153" s="84" t="s">
        <v>110</v>
      </c>
      <c r="I1153" s="84" t="s">
        <v>73</v>
      </c>
      <c r="J1153" s="84" t="s">
        <v>74</v>
      </c>
      <c r="K1153" s="85" t="s">
        <v>73</v>
      </c>
      <c r="L1153" s="85" t="s">
        <v>74</v>
      </c>
      <c r="M1153" s="85" t="s">
        <v>73</v>
      </c>
      <c r="N1153" s="85" t="s">
        <v>74</v>
      </c>
      <c r="O1153" s="85" t="s">
        <v>73</v>
      </c>
      <c r="P1153" s="85" t="s">
        <v>74</v>
      </c>
      <c r="Q1153" s="85" t="s">
        <v>73</v>
      </c>
      <c r="R1153" s="85" t="s">
        <v>74</v>
      </c>
      <c r="S1153" s="85" t="s">
        <v>73</v>
      </c>
      <c r="T1153" s="85" t="s">
        <v>74</v>
      </c>
      <c r="U1153" s="194"/>
      <c r="V1153" s="194"/>
      <c r="W1153" s="194"/>
      <c r="X1153" s="194"/>
      <c r="Y1153" s="349"/>
      <c r="Z1153" s="338"/>
      <c r="AA1153" s="338"/>
      <c r="AB1153" s="338"/>
      <c r="AC1153" s="338"/>
      <c r="AD1153" s="338"/>
      <c r="AE1153" s="338"/>
      <c r="AF1153" s="338"/>
      <c r="AG1153" s="2"/>
      <c r="AH1153" s="2"/>
      <c r="AI1153" s="2"/>
      <c r="AJ1153" s="2"/>
    </row>
    <row r="1154" spans="1:36" ht="15.75" customHeight="1" x14ac:dyDescent="0.25">
      <c r="A1154" s="84">
        <v>2302</v>
      </c>
      <c r="B1154" s="87">
        <v>117</v>
      </c>
      <c r="C1154" s="87"/>
      <c r="D1154" s="87"/>
      <c r="E1154" s="87"/>
      <c r="F1154" s="87"/>
      <c r="G1154" s="87"/>
      <c r="H1154" s="87"/>
      <c r="I1154" s="87"/>
      <c r="J1154" s="87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129"/>
      <c r="Z1154" s="156"/>
      <c r="AA1154" s="157"/>
      <c r="AB1154" s="158"/>
      <c r="AC1154" s="91"/>
      <c r="AD1154" s="92">
        <f>B1154</f>
        <v>117</v>
      </c>
      <c r="AE1154" s="93"/>
      <c r="AF1154" s="91"/>
      <c r="AG1154" s="2"/>
      <c r="AH1154" s="2"/>
      <c r="AI1154" s="2"/>
      <c r="AJ1154" s="2"/>
    </row>
    <row r="1155" spans="1:36" ht="15.75" customHeight="1" x14ac:dyDescent="0.25">
      <c r="A1155" s="84">
        <v>2401</v>
      </c>
      <c r="B1155" s="87"/>
      <c r="C1155" s="87">
        <v>101</v>
      </c>
      <c r="D1155" s="87"/>
      <c r="E1155" s="87"/>
      <c r="F1155" s="87"/>
      <c r="G1155" s="87"/>
      <c r="H1155" s="87"/>
      <c r="I1155" s="87"/>
      <c r="J1155" s="87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129"/>
      <c r="Z1155" s="159"/>
      <c r="AA1155" s="108"/>
      <c r="AB1155" s="160"/>
      <c r="AC1155" s="96">
        <f>IF(C1155=0,"",C1155/B1154)</f>
        <v>0.86324786324786329</v>
      </c>
      <c r="AD1155" s="97">
        <v>102</v>
      </c>
      <c r="AE1155" s="98">
        <f t="shared" ref="AE1155:AE1157" si="458">IF(AD1155=0,"",AD1155/AD1154)</f>
        <v>0.87179487179487181</v>
      </c>
      <c r="AF1155" s="98">
        <f t="shared" ref="AF1155:AF1161" si="459">IF(AD1155=0,"",100%-AE1155)</f>
        <v>0.12820512820512819</v>
      </c>
      <c r="AG1155" s="2"/>
      <c r="AH1155" s="2"/>
      <c r="AI1155" s="2"/>
      <c r="AJ1155" s="2"/>
    </row>
    <row r="1156" spans="1:36" ht="15.75" customHeight="1" x14ac:dyDescent="0.25">
      <c r="A1156" s="84">
        <v>2402</v>
      </c>
      <c r="B1156" s="87"/>
      <c r="C1156" s="87"/>
      <c r="D1156" s="87">
        <v>94</v>
      </c>
      <c r="E1156" s="87"/>
      <c r="F1156" s="87"/>
      <c r="G1156" s="87"/>
      <c r="H1156" s="87"/>
      <c r="I1156" s="87"/>
      <c r="J1156" s="87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129"/>
      <c r="Z1156" s="159"/>
      <c r="AA1156" s="108"/>
      <c r="AB1156" s="160"/>
      <c r="AC1156" s="96">
        <f>IF(D1156=0,"",D1156/C1155)</f>
        <v>0.93069306930693074</v>
      </c>
      <c r="AD1156" s="97">
        <v>96</v>
      </c>
      <c r="AE1156" s="98">
        <f t="shared" si="458"/>
        <v>0.94117647058823528</v>
      </c>
      <c r="AF1156" s="98">
        <f t="shared" si="459"/>
        <v>5.8823529411764719E-2</v>
      </c>
      <c r="AG1156" s="128">
        <f>AD1156/AD1154</f>
        <v>0.82051282051282048</v>
      </c>
      <c r="AH1156" s="2"/>
      <c r="AI1156" s="2"/>
      <c r="AJ1156" s="2"/>
    </row>
    <row r="1157" spans="1:36" ht="15.75" customHeight="1" x14ac:dyDescent="0.25">
      <c r="A1157" s="84">
        <v>2501</v>
      </c>
      <c r="B1157" s="87"/>
      <c r="C1157" s="87"/>
      <c r="D1157" s="87"/>
      <c r="E1157" s="87">
        <v>93</v>
      </c>
      <c r="F1157" s="87"/>
      <c r="G1157" s="87"/>
      <c r="H1157" s="87"/>
      <c r="I1157" s="87"/>
      <c r="J1157" s="87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129"/>
      <c r="Z1157" s="159"/>
      <c r="AA1157" s="108"/>
      <c r="AB1157" s="160"/>
      <c r="AC1157" s="96">
        <f>IF(E1157=0,"",E1157/D1156)</f>
        <v>0.98936170212765961</v>
      </c>
      <c r="AD1157" s="97">
        <v>96</v>
      </c>
      <c r="AE1157" s="98">
        <f t="shared" si="458"/>
        <v>1</v>
      </c>
      <c r="AF1157" s="98">
        <f t="shared" si="459"/>
        <v>0</v>
      </c>
      <c r="AG1157" s="2"/>
      <c r="AH1157" s="2"/>
      <c r="AI1157" s="2"/>
      <c r="AJ1157" s="2"/>
    </row>
    <row r="1158" spans="1:36" ht="15.75" customHeight="1" x14ac:dyDescent="0.25">
      <c r="A1158" s="84">
        <v>2502</v>
      </c>
      <c r="B1158" s="87"/>
      <c r="C1158" s="87"/>
      <c r="D1158" s="87"/>
      <c r="E1158" s="87"/>
      <c r="F1158" s="87">
        <v>92</v>
      </c>
      <c r="G1158" s="87"/>
      <c r="H1158" s="87"/>
      <c r="I1158" s="87"/>
      <c r="J1158" s="87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129"/>
      <c r="Z1158" s="159"/>
      <c r="AA1158" s="108"/>
      <c r="AB1158" s="160"/>
      <c r="AC1158" s="96">
        <f>F1158/E1157</f>
        <v>0.989247311827957</v>
      </c>
      <c r="AD1158" s="97">
        <v>94</v>
      </c>
      <c r="AE1158" s="98">
        <f t="shared" ref="AE1158:AE1160" si="460">IF(AD1158=0,"",AD1158/AD1157)</f>
        <v>0.97916666666666663</v>
      </c>
      <c r="AF1158" s="98">
        <f t="shared" ref="AF1158:AF1160" si="461">IF(AD1158=0,"",100%-AE1158)</f>
        <v>2.083333333333337E-2</v>
      </c>
      <c r="AG1158" s="2"/>
      <c r="AH1158" s="2"/>
      <c r="AI1158" s="2"/>
      <c r="AJ1158" s="2"/>
    </row>
    <row r="1159" spans="1:36" ht="15.75" customHeight="1" x14ac:dyDescent="0.25">
      <c r="A1159" s="84">
        <v>2601</v>
      </c>
      <c r="B1159" s="87"/>
      <c r="C1159" s="87"/>
      <c r="D1159" s="87"/>
      <c r="E1159" s="87"/>
      <c r="F1159" s="87"/>
      <c r="G1159" s="87"/>
      <c r="H1159" s="87"/>
      <c r="I1159" s="87"/>
      <c r="J1159" s="87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129"/>
      <c r="Z1159" s="159"/>
      <c r="AA1159" s="108"/>
      <c r="AB1159" s="160"/>
      <c r="AC1159" s="96" t="str">
        <f>IF(H1159=0,"",H1159/G1158)</f>
        <v/>
      </c>
      <c r="AD1159" s="97"/>
      <c r="AE1159" s="98" t="str">
        <f t="shared" si="460"/>
        <v/>
      </c>
      <c r="AF1159" s="98" t="str">
        <f t="shared" si="461"/>
        <v/>
      </c>
      <c r="AG1159" s="2"/>
      <c r="AH1159" s="2"/>
      <c r="AI1159" s="2"/>
      <c r="AJ1159" s="2"/>
    </row>
    <row r="1160" spans="1:36" ht="15.75" customHeight="1" x14ac:dyDescent="0.25">
      <c r="A1160" s="84">
        <v>2602</v>
      </c>
      <c r="B1160" s="87"/>
      <c r="C1160" s="87"/>
      <c r="D1160" s="87"/>
      <c r="E1160" s="87"/>
      <c r="F1160" s="87"/>
      <c r="G1160" s="87"/>
      <c r="H1160" s="87"/>
      <c r="I1160" s="87"/>
      <c r="J1160" s="87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129"/>
      <c r="Z1160" s="159"/>
      <c r="AA1160" s="108"/>
      <c r="AB1160" s="160"/>
      <c r="AC1160" s="96" t="str">
        <f>IF(I1160=0,"",I1160/H1159)</f>
        <v/>
      </c>
      <c r="AD1160" s="97"/>
      <c r="AE1160" s="98" t="str">
        <f t="shared" si="460"/>
        <v/>
      </c>
      <c r="AF1160" s="98" t="str">
        <f t="shared" si="461"/>
        <v/>
      </c>
      <c r="AG1160" s="2"/>
      <c r="AH1160" s="2"/>
      <c r="AI1160" s="2"/>
      <c r="AJ1160" s="2"/>
    </row>
    <row r="1161" spans="1:36" ht="15.75" customHeight="1" x14ac:dyDescent="0.25">
      <c r="A1161" s="84">
        <v>2701</v>
      </c>
      <c r="B1161" s="87"/>
      <c r="C1161" s="87"/>
      <c r="D1161" s="87"/>
      <c r="E1161" s="87"/>
      <c r="F1161" s="87"/>
      <c r="G1161" s="87"/>
      <c r="H1161" s="87"/>
      <c r="I1161" s="87"/>
      <c r="J1161" s="87"/>
      <c r="K1161" s="88"/>
      <c r="L1161" s="88"/>
      <c r="M1161" s="88"/>
      <c r="N1161" s="88" t="s">
        <v>37</v>
      </c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129"/>
      <c r="Z1161" s="159"/>
      <c r="AA1161" s="108"/>
      <c r="AB1161" s="160"/>
      <c r="AC1161" s="126" t="str">
        <f>IF(J1161=0,"",J1161/I1160)</f>
        <v/>
      </c>
      <c r="AD1161" s="97"/>
      <c r="AE1161" s="100" t="str">
        <f t="shared" ref="AE1161" si="462">IF(AD1161=0,"",AD1161/AD1160)</f>
        <v/>
      </c>
      <c r="AF1161" s="100" t="str">
        <f t="shared" si="459"/>
        <v/>
      </c>
      <c r="AG1161" s="2"/>
      <c r="AH1161" s="2"/>
      <c r="AI1161" s="2"/>
      <c r="AJ1161" s="2"/>
    </row>
    <row r="1162" spans="1:36" ht="15.75" customHeight="1" x14ac:dyDescent="0.25">
      <c r="A1162" s="84">
        <v>2702</v>
      </c>
      <c r="B1162" s="87"/>
      <c r="C1162" s="87"/>
      <c r="D1162" s="87"/>
      <c r="E1162" s="87"/>
      <c r="F1162" s="87"/>
      <c r="G1162" s="87"/>
      <c r="H1162" s="87"/>
      <c r="I1162" s="87"/>
      <c r="J1162" s="87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129"/>
      <c r="Z1162" s="159"/>
      <c r="AA1162" s="108"/>
      <c r="AB1162" s="88"/>
      <c r="AC1162" s="101"/>
      <c r="AD1162" s="97"/>
      <c r="AE1162" s="102"/>
      <c r="AF1162" s="103"/>
      <c r="AG1162" s="2"/>
      <c r="AH1162" s="2"/>
      <c r="AI1162" s="2"/>
      <c r="AJ1162" s="2"/>
    </row>
    <row r="1163" spans="1:36" ht="15.75" customHeight="1" x14ac:dyDescent="0.25">
      <c r="A1163" s="84">
        <v>2801</v>
      </c>
      <c r="B1163" s="87"/>
      <c r="C1163" s="87"/>
      <c r="D1163" s="87"/>
      <c r="E1163" s="87"/>
      <c r="F1163" s="87"/>
      <c r="G1163" s="87"/>
      <c r="H1163" s="87"/>
      <c r="I1163" s="87"/>
      <c r="J1163" s="87"/>
      <c r="K1163" s="228"/>
      <c r="L1163" s="228"/>
      <c r="M1163" s="228"/>
      <c r="N1163" s="228"/>
      <c r="O1163" s="228"/>
      <c r="P1163" s="228"/>
      <c r="Q1163" s="228"/>
      <c r="R1163" s="228"/>
      <c r="S1163" s="228"/>
      <c r="T1163" s="228"/>
      <c r="U1163" s="228"/>
      <c r="V1163" s="228"/>
      <c r="W1163" s="228"/>
      <c r="X1163" s="228"/>
      <c r="Y1163" s="129"/>
      <c r="Z1163" s="159"/>
      <c r="AA1163" s="108"/>
      <c r="AB1163" s="88"/>
      <c r="AC1163" s="105"/>
      <c r="AD1163" s="106"/>
      <c r="AE1163" s="107"/>
      <c r="AF1163" s="105"/>
      <c r="AG1163" s="2"/>
      <c r="AH1163" s="2"/>
      <c r="AI1163" s="2"/>
      <c r="AJ1163" s="2"/>
    </row>
    <row r="1164" spans="1:36" ht="15.75" customHeight="1" x14ac:dyDescent="0.25">
      <c r="A1164" s="84">
        <v>2802</v>
      </c>
      <c r="B1164" s="87"/>
      <c r="C1164" s="87"/>
      <c r="D1164" s="87"/>
      <c r="E1164" s="87"/>
      <c r="F1164" s="87"/>
      <c r="G1164" s="87"/>
      <c r="H1164" s="87"/>
      <c r="I1164" s="87"/>
      <c r="J1164" s="87"/>
      <c r="K1164" s="228"/>
      <c r="L1164" s="228"/>
      <c r="M1164" s="228"/>
      <c r="N1164" s="228"/>
      <c r="O1164" s="228"/>
      <c r="P1164" s="228"/>
      <c r="Q1164" s="228"/>
      <c r="R1164" s="228"/>
      <c r="S1164" s="228"/>
      <c r="T1164" s="228"/>
      <c r="U1164" s="228"/>
      <c r="V1164" s="228"/>
      <c r="W1164" s="228"/>
      <c r="X1164" s="228"/>
      <c r="Y1164" s="129"/>
      <c r="Z1164" s="159"/>
      <c r="AA1164" s="108"/>
      <c r="AB1164" s="88"/>
      <c r="AC1164" s="105"/>
      <c r="AD1164" s="106"/>
      <c r="AE1164" s="107"/>
      <c r="AF1164" s="105"/>
      <c r="AG1164" s="2"/>
      <c r="AH1164" s="2"/>
      <c r="AI1164" s="2"/>
      <c r="AJ1164" s="2"/>
    </row>
    <row r="1165" spans="1:36" ht="15.75" customHeight="1" x14ac:dyDescent="0.25">
      <c r="A1165" s="84">
        <v>2901</v>
      </c>
      <c r="B1165" s="87"/>
      <c r="C1165" s="87"/>
      <c r="D1165" s="87"/>
      <c r="E1165" s="87"/>
      <c r="F1165" s="87"/>
      <c r="G1165" s="87"/>
      <c r="H1165" s="87"/>
      <c r="I1165" s="87"/>
      <c r="J1165" s="87"/>
      <c r="K1165" s="228"/>
      <c r="L1165" s="228"/>
      <c r="M1165" s="228"/>
      <c r="N1165" s="228"/>
      <c r="O1165" s="228"/>
      <c r="P1165" s="228"/>
      <c r="Q1165" s="228"/>
      <c r="R1165" s="228"/>
      <c r="S1165" s="228"/>
      <c r="T1165" s="228"/>
      <c r="U1165" s="228"/>
      <c r="V1165" s="228"/>
      <c r="W1165" s="228"/>
      <c r="X1165" s="228"/>
      <c r="Y1165" s="129"/>
      <c r="Z1165" s="159"/>
      <c r="AA1165" s="108"/>
      <c r="AB1165" s="88"/>
      <c r="AC1165" s="105"/>
      <c r="AD1165" s="106"/>
      <c r="AE1165" s="107"/>
      <c r="AF1165" s="105"/>
      <c r="AG1165" s="2"/>
      <c r="AH1165" s="2"/>
      <c r="AI1165" s="2"/>
      <c r="AJ1165" s="2"/>
    </row>
    <row r="1166" spans="1:36" ht="15.75" customHeight="1" x14ac:dyDescent="0.25">
      <c r="A1166" s="84">
        <v>2902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228"/>
      <c r="L1166" s="228"/>
      <c r="M1166" s="228"/>
      <c r="N1166" s="228"/>
      <c r="O1166" s="228"/>
      <c r="P1166" s="228"/>
      <c r="Q1166" s="228"/>
      <c r="R1166" s="228"/>
      <c r="S1166" s="228"/>
      <c r="T1166" s="228"/>
      <c r="U1166" s="228"/>
      <c r="V1166" s="228"/>
      <c r="W1166" s="228"/>
      <c r="X1166" s="228"/>
      <c r="Y1166" s="129"/>
      <c r="Z1166" s="159"/>
      <c r="AA1166" s="108"/>
      <c r="AB1166" s="88"/>
      <c r="AC1166" s="108"/>
      <c r="AD1166" s="109"/>
      <c r="AE1166" s="110"/>
      <c r="AF1166" s="105"/>
      <c r="AG1166" s="2"/>
      <c r="AH1166" s="2"/>
      <c r="AI1166" s="2"/>
      <c r="AJ1166" s="2"/>
    </row>
    <row r="1167" spans="1:36" ht="15.75" customHeight="1" x14ac:dyDescent="0.25">
      <c r="A1167" s="84">
        <v>3001</v>
      </c>
      <c r="B1167" s="87"/>
      <c r="C1167" s="87"/>
      <c r="D1167" s="87"/>
      <c r="E1167" s="87"/>
      <c r="F1167" s="87"/>
      <c r="G1167" s="87"/>
      <c r="H1167" s="87"/>
      <c r="I1167" s="87"/>
      <c r="J1167" s="87"/>
      <c r="K1167" s="228"/>
      <c r="L1167" s="228"/>
      <c r="M1167" s="228"/>
      <c r="N1167" s="228"/>
      <c r="O1167" s="228"/>
      <c r="P1167" s="228"/>
      <c r="Q1167" s="228"/>
      <c r="R1167" s="228"/>
      <c r="S1167" s="228"/>
      <c r="T1167" s="228"/>
      <c r="U1167" s="228"/>
      <c r="V1167" s="228"/>
      <c r="W1167" s="228"/>
      <c r="X1167" s="228"/>
      <c r="Y1167" s="129"/>
      <c r="Z1167" s="159"/>
      <c r="AA1167" s="108"/>
      <c r="AB1167" s="88"/>
      <c r="AC1167" s="111" t="s">
        <v>91</v>
      </c>
      <c r="AD1167" s="112"/>
      <c r="AE1167" s="113" t="str">
        <f>IF(SUM(Y1158:Y1167)=0,"",SUM(Y1158:Y1167))</f>
        <v/>
      </c>
      <c r="AF1167" s="114" t="s">
        <v>19</v>
      </c>
      <c r="AG1167" s="2"/>
      <c r="AH1167" s="2"/>
      <c r="AI1167" s="2"/>
      <c r="AJ1167" s="2"/>
    </row>
    <row r="1168" spans="1:36" ht="15.75" customHeight="1" x14ac:dyDescent="0.25">
      <c r="A1168" s="84">
        <v>3002</v>
      </c>
      <c r="B1168" s="87"/>
      <c r="C1168" s="87"/>
      <c r="D1168" s="87"/>
      <c r="E1168" s="87"/>
      <c r="F1168" s="87"/>
      <c r="G1168" s="87"/>
      <c r="H1168" s="87"/>
      <c r="I1168" s="87"/>
      <c r="J1168" s="87"/>
      <c r="K1168" s="228"/>
      <c r="L1168" s="228"/>
      <c r="M1168" s="228"/>
      <c r="N1168" s="228"/>
      <c r="O1168" s="228"/>
      <c r="P1168" s="228"/>
      <c r="Q1168" s="228"/>
      <c r="R1168" s="228"/>
      <c r="S1168" s="228"/>
      <c r="T1168" s="228"/>
      <c r="U1168" s="228"/>
      <c r="V1168" s="228"/>
      <c r="W1168" s="228"/>
      <c r="X1168" s="228"/>
      <c r="Y1168" s="129"/>
      <c r="Z1168" s="159"/>
      <c r="AA1168" s="108"/>
      <c r="AB1168" s="88"/>
      <c r="AC1168" s="115" t="s">
        <v>92</v>
      </c>
      <c r="AD1168" s="116" t="str">
        <f>IF(AD1167/B1154=0,"",AD1167/B1154)</f>
        <v/>
      </c>
      <c r="AE1168" s="117" t="e">
        <f>IF(AD1167/AE1167=0,"",AD1167/AE1167)</f>
        <v>#VALUE!</v>
      </c>
      <c r="AF1168" s="118" t="s">
        <v>93</v>
      </c>
      <c r="AG1168" s="2"/>
      <c r="AH1168" s="2"/>
      <c r="AI1168" s="2"/>
      <c r="AJ1168" s="2"/>
    </row>
    <row r="1169" spans="1:36" ht="15.75" customHeight="1" x14ac:dyDescent="0.25">
      <c r="A1169" s="84">
        <v>3101</v>
      </c>
      <c r="B1169" s="87"/>
      <c r="C1169" s="87"/>
      <c r="D1169" s="87"/>
      <c r="E1169" s="87"/>
      <c r="F1169" s="87"/>
      <c r="G1169" s="87"/>
      <c r="H1169" s="87"/>
      <c r="I1169" s="87"/>
      <c r="J1169" s="87"/>
      <c r="K1169" s="228"/>
      <c r="L1169" s="228"/>
      <c r="M1169" s="228"/>
      <c r="N1169" s="228"/>
      <c r="O1169" s="228"/>
      <c r="P1169" s="228"/>
      <c r="Q1169" s="228"/>
      <c r="R1169" s="228"/>
      <c r="S1169" s="228"/>
      <c r="T1169" s="228"/>
      <c r="U1169" s="228"/>
      <c r="V1169" s="228"/>
      <c r="W1169" s="228"/>
      <c r="X1169" s="228"/>
      <c r="Y1169" s="129"/>
      <c r="Z1169" s="161"/>
      <c r="AA1169" s="162"/>
      <c r="AB1169" s="163"/>
      <c r="AC1169" s="120"/>
      <c r="AD1169" s="121"/>
      <c r="AE1169" s="121"/>
      <c r="AF1169" s="122"/>
      <c r="AG1169" s="2"/>
      <c r="AH1169" s="2"/>
      <c r="AI1169" s="2"/>
      <c r="AJ1169" s="2"/>
    </row>
    <row r="1170" spans="1:36" ht="18" customHeight="1" x14ac:dyDescent="0.25">
      <c r="A1170" s="46"/>
      <c r="B1170" s="340" t="s">
        <v>111</v>
      </c>
      <c r="C1170" s="340"/>
      <c r="D1170" s="340"/>
      <c r="E1170" s="340"/>
      <c r="F1170" s="340"/>
      <c r="G1170" s="340"/>
      <c r="H1170" s="340"/>
      <c r="I1170" s="340"/>
      <c r="J1170" s="340"/>
      <c r="K1170" s="340"/>
      <c r="L1170" s="340"/>
      <c r="M1170" s="340"/>
      <c r="N1170" s="340"/>
      <c r="O1170" s="340"/>
      <c r="P1170" s="340"/>
      <c r="Q1170" s="340"/>
      <c r="R1170" s="340"/>
      <c r="S1170" s="340"/>
      <c r="T1170" s="340"/>
      <c r="U1170" s="340"/>
      <c r="V1170" s="340"/>
      <c r="W1170" s="340"/>
      <c r="X1170" s="340"/>
      <c r="Y1170" s="123">
        <f>SUM(Y1154:Y1166)</f>
        <v>0</v>
      </c>
      <c r="Z1170" s="124" t="str">
        <f>IF(Y1161=0,"",Y1161/B1154)</f>
        <v/>
      </c>
      <c r="AA1170" s="124" t="str">
        <f>IF(Y1170=0,"",Y1170/B1154)</f>
        <v/>
      </c>
      <c r="AB1170" s="124" t="str">
        <f>IF(Y1161=0,"",AA1170-Z1170)</f>
        <v/>
      </c>
      <c r="AC1170" s="1"/>
      <c r="AD1170" s="2"/>
      <c r="AE1170" s="36"/>
      <c r="AF1170" s="1"/>
      <c r="AG1170" s="2"/>
      <c r="AH1170" s="2"/>
      <c r="AI1170" s="2"/>
      <c r="AJ1170" s="2"/>
    </row>
    <row r="1171" spans="1:36" ht="12.75" customHeight="1" x14ac:dyDescent="0.25">
      <c r="A1171" s="46"/>
      <c r="B1171" s="2"/>
      <c r="C1171" s="2"/>
      <c r="E1171" s="130"/>
      <c r="F1171" s="130"/>
      <c r="G1171" s="130"/>
      <c r="H1171" s="130"/>
      <c r="I1171" s="130"/>
      <c r="J1171" s="130"/>
      <c r="Y1171" s="131"/>
      <c r="Z1171" s="132"/>
      <c r="AA1171" s="132"/>
      <c r="AB1171" s="132"/>
      <c r="AC1171" s="1"/>
      <c r="AD1171" s="2"/>
      <c r="AE1171" s="36"/>
      <c r="AF1171" s="1"/>
      <c r="AG1171" s="2"/>
      <c r="AH1171" s="2"/>
      <c r="AI1171" s="2"/>
      <c r="AJ1171" s="2"/>
    </row>
    <row r="1172" spans="1:36" ht="12.75" customHeight="1" x14ac:dyDescent="0.25">
      <c r="A1172" s="46"/>
      <c r="B1172" s="2"/>
      <c r="C1172" s="2"/>
      <c r="E1172" s="130"/>
      <c r="F1172" s="130"/>
      <c r="G1172" s="130"/>
      <c r="H1172" s="130"/>
      <c r="I1172" s="130"/>
      <c r="J1172" s="130"/>
      <c r="Y1172" s="131"/>
      <c r="Z1172" s="132"/>
      <c r="AA1172" s="132"/>
      <c r="AB1172" s="132"/>
      <c r="AC1172" s="1"/>
      <c r="AD1172" s="2"/>
      <c r="AE1172" s="36"/>
      <c r="AF1172" s="1"/>
      <c r="AG1172" s="2"/>
      <c r="AH1172" s="2"/>
      <c r="AI1172" s="2"/>
      <c r="AJ1172" s="2"/>
    </row>
    <row r="1173" spans="1:36" ht="26.25" x14ac:dyDescent="0.4">
      <c r="B1173" s="341" t="s">
        <v>101</v>
      </c>
      <c r="C1173" s="341"/>
      <c r="D1173" s="341"/>
      <c r="E1173" s="341"/>
      <c r="F1173" s="341"/>
      <c r="G1173" s="341"/>
      <c r="H1173" s="341"/>
      <c r="I1173" s="341"/>
      <c r="J1173" s="341"/>
      <c r="K1173" s="341"/>
      <c r="L1173" s="341"/>
      <c r="M1173" s="341"/>
      <c r="N1173" s="341"/>
      <c r="O1173" s="341"/>
      <c r="P1173" s="341"/>
      <c r="Q1173" s="341"/>
      <c r="R1173" s="341"/>
      <c r="S1173" s="341"/>
      <c r="T1173" s="341"/>
      <c r="U1173" s="341"/>
      <c r="V1173" s="341"/>
      <c r="W1173" s="341"/>
      <c r="X1173" s="341"/>
      <c r="Y1173" s="223" t="s">
        <v>156</v>
      </c>
      <c r="Z1173" s="1"/>
      <c r="AA1173" s="1"/>
      <c r="AB1173" s="2"/>
      <c r="AC1173" s="1"/>
      <c r="AD1173" s="2"/>
      <c r="AE1173" s="2"/>
      <c r="AF1173" s="2"/>
      <c r="AG1173" s="2"/>
      <c r="AH1173" s="2"/>
      <c r="AI1173" s="2"/>
      <c r="AJ1173" s="2"/>
    </row>
    <row r="1174" spans="1:36" ht="20.25" x14ac:dyDescent="0.2">
      <c r="A1174" s="342" t="s">
        <v>18</v>
      </c>
      <c r="B1174" s="344" t="s">
        <v>102</v>
      </c>
      <c r="C1174" s="345"/>
      <c r="D1174" s="345"/>
      <c r="E1174" s="345"/>
      <c r="F1174" s="345"/>
      <c r="G1174" s="345"/>
      <c r="H1174" s="345"/>
      <c r="I1174" s="345"/>
      <c r="J1174" s="346"/>
      <c r="K1174" s="347"/>
      <c r="L1174" s="347"/>
      <c r="M1174" s="347"/>
      <c r="N1174" s="347"/>
      <c r="O1174" s="347"/>
      <c r="P1174" s="347"/>
      <c r="Q1174" s="347"/>
      <c r="R1174" s="347"/>
      <c r="S1174" s="347"/>
      <c r="T1174" s="347"/>
      <c r="U1174" s="347"/>
      <c r="V1174" s="347"/>
      <c r="W1174" s="347"/>
      <c r="X1174" s="347"/>
      <c r="Y1174" s="348" t="s">
        <v>19</v>
      </c>
      <c r="Z1174" s="339" t="s">
        <v>11</v>
      </c>
      <c r="AA1174" s="339" t="s">
        <v>12</v>
      </c>
      <c r="AB1174" s="350" t="s">
        <v>13</v>
      </c>
      <c r="AC1174" s="339" t="s">
        <v>14</v>
      </c>
      <c r="AD1174" s="337" t="s">
        <v>15</v>
      </c>
      <c r="AE1174" s="337" t="s">
        <v>16</v>
      </c>
      <c r="AF1174" s="339" t="s">
        <v>103</v>
      </c>
      <c r="AG1174" s="2"/>
      <c r="AH1174" s="2"/>
      <c r="AI1174" s="2"/>
      <c r="AJ1174" s="2"/>
    </row>
    <row r="1175" spans="1:36" ht="15.75" x14ac:dyDescent="0.25">
      <c r="A1175" s="343"/>
      <c r="B1175" s="84" t="s">
        <v>104</v>
      </c>
      <c r="C1175" s="84" t="s">
        <v>105</v>
      </c>
      <c r="D1175" s="84" t="s">
        <v>106</v>
      </c>
      <c r="E1175" s="84" t="s">
        <v>107</v>
      </c>
      <c r="F1175" s="84" t="s">
        <v>108</v>
      </c>
      <c r="G1175" s="84" t="s">
        <v>109</v>
      </c>
      <c r="H1175" s="84" t="s">
        <v>110</v>
      </c>
      <c r="I1175" s="84" t="s">
        <v>73</v>
      </c>
      <c r="J1175" s="84" t="s">
        <v>74</v>
      </c>
      <c r="K1175" s="85" t="s">
        <v>73</v>
      </c>
      <c r="L1175" s="85" t="s">
        <v>74</v>
      </c>
      <c r="M1175" s="85" t="s">
        <v>73</v>
      </c>
      <c r="N1175" s="85" t="s">
        <v>74</v>
      </c>
      <c r="O1175" s="85" t="s">
        <v>73</v>
      </c>
      <c r="P1175" s="85" t="s">
        <v>74</v>
      </c>
      <c r="Q1175" s="85" t="s">
        <v>73</v>
      </c>
      <c r="R1175" s="85" t="s">
        <v>74</v>
      </c>
      <c r="S1175" s="85" t="s">
        <v>73</v>
      </c>
      <c r="T1175" s="85" t="s">
        <v>74</v>
      </c>
      <c r="U1175" s="198"/>
      <c r="V1175" s="198"/>
      <c r="W1175" s="198"/>
      <c r="X1175" s="198"/>
      <c r="Y1175" s="349"/>
      <c r="Z1175" s="338"/>
      <c r="AA1175" s="338"/>
      <c r="AB1175" s="338"/>
      <c r="AC1175" s="338"/>
      <c r="AD1175" s="338"/>
      <c r="AE1175" s="338"/>
      <c r="AF1175" s="338"/>
      <c r="AG1175" s="2"/>
      <c r="AH1175" s="2"/>
      <c r="AI1175" s="2"/>
      <c r="AJ1175" s="2"/>
    </row>
    <row r="1176" spans="1:36" ht="15.75" customHeight="1" x14ac:dyDescent="0.25">
      <c r="A1176" s="84">
        <v>2401</v>
      </c>
      <c r="B1176" s="87">
        <v>109</v>
      </c>
      <c r="C1176" s="87"/>
      <c r="D1176" s="87"/>
      <c r="E1176" s="87"/>
      <c r="F1176" s="87"/>
      <c r="G1176" s="87"/>
      <c r="H1176" s="87"/>
      <c r="I1176" s="87"/>
      <c r="J1176" s="87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129"/>
      <c r="Z1176" s="156"/>
      <c r="AA1176" s="157"/>
      <c r="AB1176" s="158"/>
      <c r="AC1176" s="91"/>
      <c r="AD1176" s="92">
        <f>B1176</f>
        <v>109</v>
      </c>
      <c r="AE1176" s="93"/>
      <c r="AF1176" s="91"/>
      <c r="AG1176" s="2"/>
      <c r="AH1176" s="2"/>
      <c r="AI1176" s="2"/>
      <c r="AJ1176" s="2"/>
    </row>
    <row r="1177" spans="1:36" ht="15.75" customHeight="1" x14ac:dyDescent="0.25">
      <c r="A1177" s="84">
        <v>2402</v>
      </c>
      <c r="B1177" s="87"/>
      <c r="C1177" s="87">
        <v>92</v>
      </c>
      <c r="D1177" s="87"/>
      <c r="E1177" s="87"/>
      <c r="F1177" s="87"/>
      <c r="G1177" s="87"/>
      <c r="H1177" s="87"/>
      <c r="I1177" s="87"/>
      <c r="J1177" s="87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129"/>
      <c r="Z1177" s="159"/>
      <c r="AA1177" s="108"/>
      <c r="AB1177" s="160"/>
      <c r="AC1177" s="96">
        <f>IF(C1177=0,"",C1177/B1176)</f>
        <v>0.84403669724770647</v>
      </c>
      <c r="AD1177" s="97">
        <v>92</v>
      </c>
      <c r="AE1177" s="98">
        <f t="shared" ref="AE1177:AE1178" si="463">IF(AD1177=0,"",AD1177/AD1176)</f>
        <v>0.84403669724770647</v>
      </c>
      <c r="AF1177" s="98">
        <f t="shared" ref="AF1177:AF1178" si="464">IF(AD1177=0,"",100%-AE1177)</f>
        <v>0.15596330275229353</v>
      </c>
      <c r="AG1177" s="2"/>
      <c r="AH1177" s="2"/>
      <c r="AI1177" s="2"/>
      <c r="AJ1177" s="2"/>
    </row>
    <row r="1178" spans="1:36" ht="15.75" customHeight="1" x14ac:dyDescent="0.25">
      <c r="A1178" s="84">
        <v>2501</v>
      </c>
      <c r="B1178" s="87"/>
      <c r="C1178" s="87"/>
      <c r="D1178" s="87">
        <v>84</v>
      </c>
      <c r="E1178" s="87"/>
      <c r="F1178" s="87"/>
      <c r="G1178" s="87"/>
      <c r="H1178" s="87"/>
      <c r="I1178" s="87"/>
      <c r="J1178" s="87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129"/>
      <c r="Z1178" s="159"/>
      <c r="AA1178" s="108"/>
      <c r="AB1178" s="160"/>
      <c r="AC1178" s="96">
        <f>IF(D1178=0,"",D1178/C1177)</f>
        <v>0.91304347826086951</v>
      </c>
      <c r="AD1178" s="97">
        <v>90</v>
      </c>
      <c r="AE1178" s="98">
        <f t="shared" si="463"/>
        <v>0.97826086956521741</v>
      </c>
      <c r="AF1178" s="98">
        <f t="shared" si="464"/>
        <v>2.1739130434782594E-2</v>
      </c>
      <c r="AG1178" s="128">
        <f>AD1178/AD1176</f>
        <v>0.82568807339449546</v>
      </c>
      <c r="AH1178" s="2"/>
      <c r="AI1178" s="2"/>
      <c r="AJ1178" s="2"/>
    </row>
    <row r="1179" spans="1:36" ht="15.75" customHeight="1" x14ac:dyDescent="0.25">
      <c r="A1179" s="84">
        <v>2502</v>
      </c>
      <c r="B1179" s="87"/>
      <c r="C1179" s="87"/>
      <c r="D1179" s="87"/>
      <c r="E1179" s="87">
        <v>79</v>
      </c>
      <c r="F1179" s="87"/>
      <c r="G1179" s="87"/>
      <c r="H1179" s="87"/>
      <c r="I1179" s="87"/>
      <c r="J1179" s="87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129"/>
      <c r="Z1179" s="159"/>
      <c r="AA1179" s="108"/>
      <c r="AB1179" s="160"/>
      <c r="AC1179" s="96">
        <f>IF(E1179=0,"",E1179/D1178)</f>
        <v>0.94047619047619047</v>
      </c>
      <c r="AD1179" s="97">
        <v>86</v>
      </c>
      <c r="AE1179" s="98">
        <f t="shared" ref="AE1179:AE1183" si="465">IF(AD1179=0,"",AD1179/AD1178)</f>
        <v>0.9555555555555556</v>
      </c>
      <c r="AF1179" s="98">
        <f t="shared" ref="AF1179:AF1183" si="466">IF(AD1179=0,"",100%-AE1179)</f>
        <v>4.4444444444444398E-2</v>
      </c>
      <c r="AG1179" s="2"/>
      <c r="AH1179" s="2"/>
      <c r="AI1179" s="2"/>
      <c r="AJ1179" s="2"/>
    </row>
    <row r="1180" spans="1:36" ht="15.75" customHeight="1" x14ac:dyDescent="0.25">
      <c r="A1180" s="84">
        <v>2601</v>
      </c>
      <c r="B1180" s="87"/>
      <c r="C1180" s="87"/>
      <c r="D1180" s="87"/>
      <c r="E1180" s="87"/>
      <c r="F1180" s="87"/>
      <c r="G1180" s="87"/>
      <c r="H1180" s="87"/>
      <c r="I1180" s="87"/>
      <c r="J1180" s="87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129"/>
      <c r="Z1180" s="159"/>
      <c r="AA1180" s="108"/>
      <c r="AB1180" s="160"/>
      <c r="AC1180" s="96" t="str">
        <f>IF(G1180=0,"",G1180/#REF!)</f>
        <v/>
      </c>
      <c r="AD1180" s="97"/>
      <c r="AE1180" s="98" t="str">
        <f t="shared" si="465"/>
        <v/>
      </c>
      <c r="AF1180" s="98" t="str">
        <f t="shared" si="466"/>
        <v/>
      </c>
      <c r="AG1180" s="2"/>
      <c r="AH1180" s="2"/>
      <c r="AI1180" s="2"/>
      <c r="AJ1180" s="2"/>
    </row>
    <row r="1181" spans="1:36" ht="15.75" customHeight="1" x14ac:dyDescent="0.25">
      <c r="A1181" s="84">
        <v>2602</v>
      </c>
      <c r="B1181" s="87"/>
      <c r="C1181" s="87"/>
      <c r="D1181" s="87"/>
      <c r="E1181" s="87"/>
      <c r="F1181" s="87"/>
      <c r="G1181" s="87"/>
      <c r="H1181" s="87"/>
      <c r="I1181" s="87"/>
      <c r="J1181" s="87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129"/>
      <c r="Z1181" s="159"/>
      <c r="AA1181" s="108"/>
      <c r="AB1181" s="160"/>
      <c r="AC1181" s="96" t="str">
        <f>IF(H1181=0,"",H1181/G1180)</f>
        <v/>
      </c>
      <c r="AD1181" s="97"/>
      <c r="AE1181" s="98" t="str">
        <f t="shared" si="465"/>
        <v/>
      </c>
      <c r="AF1181" s="98" t="str">
        <f t="shared" si="466"/>
        <v/>
      </c>
      <c r="AG1181" s="2"/>
      <c r="AH1181" s="2"/>
      <c r="AI1181" s="2"/>
      <c r="AJ1181" s="2"/>
    </row>
    <row r="1182" spans="1:36" ht="15.75" customHeight="1" x14ac:dyDescent="0.25">
      <c r="A1182" s="84">
        <v>2701</v>
      </c>
      <c r="B1182" s="87"/>
      <c r="C1182" s="87"/>
      <c r="D1182" s="87"/>
      <c r="E1182" s="87"/>
      <c r="F1182" s="87"/>
      <c r="G1182" s="87"/>
      <c r="H1182" s="87"/>
      <c r="I1182" s="87"/>
      <c r="J1182" s="87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129"/>
      <c r="Z1182" s="159"/>
      <c r="AA1182" s="108"/>
      <c r="AB1182" s="160"/>
      <c r="AC1182" s="96" t="str">
        <f>IF(I1182=0,"",I1182/H1181)</f>
        <v/>
      </c>
      <c r="AD1182" s="97"/>
      <c r="AE1182" s="98" t="str">
        <f t="shared" si="465"/>
        <v/>
      </c>
      <c r="AF1182" s="98" t="str">
        <f t="shared" si="466"/>
        <v/>
      </c>
      <c r="AG1182" s="2"/>
      <c r="AH1182" s="2"/>
      <c r="AI1182" s="2"/>
      <c r="AJ1182" s="2"/>
    </row>
    <row r="1183" spans="1:36" ht="15.75" customHeight="1" x14ac:dyDescent="0.25">
      <c r="A1183" s="84">
        <v>2702</v>
      </c>
      <c r="B1183" s="87"/>
      <c r="C1183" s="87"/>
      <c r="D1183" s="87"/>
      <c r="E1183" s="87"/>
      <c r="F1183" s="87"/>
      <c r="G1183" s="87"/>
      <c r="H1183" s="87"/>
      <c r="I1183" s="87"/>
      <c r="J1183" s="87"/>
      <c r="K1183" s="88"/>
      <c r="L1183" s="88"/>
      <c r="M1183" s="88"/>
      <c r="N1183" s="88" t="s">
        <v>37</v>
      </c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129"/>
      <c r="Z1183" s="159"/>
      <c r="AA1183" s="108"/>
      <c r="AB1183" s="160"/>
      <c r="AC1183" s="126" t="str">
        <f>IF(J1183=0,"",J1183/I1182)</f>
        <v/>
      </c>
      <c r="AD1183" s="97"/>
      <c r="AE1183" s="98" t="str">
        <f t="shared" si="465"/>
        <v/>
      </c>
      <c r="AF1183" s="98" t="str">
        <f t="shared" si="466"/>
        <v/>
      </c>
      <c r="AG1183" s="2"/>
    </row>
    <row r="1184" spans="1:36" ht="15.75" customHeight="1" x14ac:dyDescent="0.25">
      <c r="A1184" s="84">
        <v>2801</v>
      </c>
      <c r="B1184" s="87"/>
      <c r="C1184" s="87"/>
      <c r="D1184" s="87"/>
      <c r="E1184" s="87"/>
      <c r="F1184" s="87"/>
      <c r="G1184" s="87"/>
      <c r="H1184" s="87"/>
      <c r="I1184" s="87"/>
      <c r="J1184" s="87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129"/>
      <c r="Z1184" s="159"/>
      <c r="AA1184" s="108"/>
      <c r="AB1184" s="88"/>
      <c r="AC1184" s="101"/>
      <c r="AD1184" s="97"/>
      <c r="AE1184" s="102"/>
      <c r="AF1184" s="103"/>
      <c r="AG1184" s="2"/>
    </row>
    <row r="1185" spans="1:33" ht="15.75" customHeight="1" x14ac:dyDescent="0.25">
      <c r="A1185" s="84">
        <v>2802</v>
      </c>
      <c r="B1185" s="87"/>
      <c r="C1185" s="87"/>
      <c r="D1185" s="87"/>
      <c r="E1185" s="87"/>
      <c r="F1185" s="87"/>
      <c r="G1185" s="87"/>
      <c r="H1185" s="87"/>
      <c r="I1185" s="87"/>
      <c r="J1185" s="87"/>
      <c r="K1185" s="228"/>
      <c r="L1185" s="228"/>
      <c r="M1185" s="228"/>
      <c r="N1185" s="228"/>
      <c r="O1185" s="228"/>
      <c r="P1185" s="228"/>
      <c r="Q1185" s="228"/>
      <c r="R1185" s="228"/>
      <c r="S1185" s="228"/>
      <c r="T1185" s="228"/>
      <c r="U1185" s="228"/>
      <c r="V1185" s="228"/>
      <c r="W1185" s="228"/>
      <c r="X1185" s="228"/>
      <c r="Y1185" s="129"/>
      <c r="Z1185" s="159"/>
      <c r="AA1185" s="108"/>
      <c r="AB1185" s="88"/>
      <c r="AC1185" s="105"/>
      <c r="AD1185" s="106"/>
      <c r="AE1185" s="107"/>
      <c r="AF1185" s="105"/>
      <c r="AG1185" s="2"/>
    </row>
    <row r="1186" spans="1:33" ht="15.75" customHeight="1" x14ac:dyDescent="0.25">
      <c r="A1186" s="84">
        <v>2901</v>
      </c>
      <c r="B1186" s="87"/>
      <c r="C1186" s="87"/>
      <c r="D1186" s="87"/>
      <c r="E1186" s="87"/>
      <c r="F1186" s="87"/>
      <c r="G1186" s="87"/>
      <c r="H1186" s="87"/>
      <c r="I1186" s="87"/>
      <c r="J1186" s="87"/>
      <c r="K1186" s="228"/>
      <c r="L1186" s="228"/>
      <c r="M1186" s="228"/>
      <c r="N1186" s="228"/>
      <c r="O1186" s="228"/>
      <c r="P1186" s="228"/>
      <c r="Q1186" s="228"/>
      <c r="R1186" s="228"/>
      <c r="S1186" s="228"/>
      <c r="T1186" s="228"/>
      <c r="U1186" s="228"/>
      <c r="V1186" s="228"/>
      <c r="W1186" s="228"/>
      <c r="X1186" s="228"/>
      <c r="Y1186" s="129"/>
      <c r="Z1186" s="159"/>
      <c r="AA1186" s="108"/>
      <c r="AB1186" s="88"/>
      <c r="AC1186" s="105"/>
      <c r="AD1186" s="106"/>
      <c r="AE1186" s="107"/>
      <c r="AF1186" s="105"/>
      <c r="AG1186" s="2"/>
    </row>
    <row r="1187" spans="1:33" ht="15.75" customHeight="1" x14ac:dyDescent="0.25">
      <c r="A1187" s="84">
        <v>2902</v>
      </c>
      <c r="B1187" s="87"/>
      <c r="C1187" s="87"/>
      <c r="D1187" s="87"/>
      <c r="E1187" s="87"/>
      <c r="F1187" s="87"/>
      <c r="G1187" s="87"/>
      <c r="H1187" s="87"/>
      <c r="I1187" s="87"/>
      <c r="J1187" s="87"/>
      <c r="K1187" s="228"/>
      <c r="L1187" s="228"/>
      <c r="M1187" s="228"/>
      <c r="N1187" s="228"/>
      <c r="O1187" s="228"/>
      <c r="P1187" s="228"/>
      <c r="Q1187" s="228"/>
      <c r="R1187" s="228"/>
      <c r="S1187" s="228"/>
      <c r="T1187" s="228"/>
      <c r="U1187" s="228"/>
      <c r="V1187" s="228"/>
      <c r="W1187" s="228"/>
      <c r="X1187" s="228"/>
      <c r="Y1187" s="129"/>
      <c r="Z1187" s="159"/>
      <c r="AA1187" s="108"/>
      <c r="AB1187" s="88"/>
      <c r="AC1187" s="105"/>
      <c r="AD1187" s="106"/>
      <c r="AE1187" s="107"/>
      <c r="AF1187" s="105"/>
      <c r="AG1187" s="2"/>
    </row>
    <row r="1188" spans="1:33" ht="15.75" customHeight="1" x14ac:dyDescent="0.25">
      <c r="A1188" s="84">
        <v>3001</v>
      </c>
      <c r="B1188" s="87"/>
      <c r="C1188" s="87"/>
      <c r="D1188" s="87"/>
      <c r="E1188" s="87"/>
      <c r="F1188" s="87"/>
      <c r="G1188" s="87"/>
      <c r="H1188" s="87"/>
      <c r="I1188" s="87"/>
      <c r="J1188" s="87"/>
      <c r="K1188" s="228"/>
      <c r="L1188" s="228"/>
      <c r="M1188" s="228"/>
      <c r="N1188" s="228"/>
      <c r="O1188" s="228"/>
      <c r="P1188" s="228"/>
      <c r="Q1188" s="228"/>
      <c r="R1188" s="228"/>
      <c r="S1188" s="228"/>
      <c r="T1188" s="228"/>
      <c r="U1188" s="228"/>
      <c r="V1188" s="228"/>
      <c r="W1188" s="228"/>
      <c r="X1188" s="228"/>
      <c r="Y1188" s="129"/>
      <c r="Z1188" s="159"/>
      <c r="AA1188" s="108"/>
      <c r="AB1188" s="88"/>
      <c r="AC1188" s="108"/>
      <c r="AD1188" s="109"/>
      <c r="AE1188" s="110"/>
      <c r="AF1188" s="105"/>
      <c r="AG1188" s="2"/>
    </row>
    <row r="1189" spans="1:33" ht="15.75" customHeight="1" x14ac:dyDescent="0.25">
      <c r="A1189" s="84">
        <v>3002</v>
      </c>
      <c r="B1189" s="87"/>
      <c r="C1189" s="87"/>
      <c r="D1189" s="87"/>
      <c r="E1189" s="87"/>
      <c r="F1189" s="87"/>
      <c r="G1189" s="87"/>
      <c r="H1189" s="87"/>
      <c r="I1189" s="87"/>
      <c r="J1189" s="87"/>
      <c r="K1189" s="228"/>
      <c r="L1189" s="228"/>
      <c r="M1189" s="228"/>
      <c r="N1189" s="228"/>
      <c r="O1189" s="228"/>
      <c r="P1189" s="228"/>
      <c r="Q1189" s="228"/>
      <c r="R1189" s="228"/>
      <c r="S1189" s="228"/>
      <c r="T1189" s="228"/>
      <c r="U1189" s="228"/>
      <c r="V1189" s="228"/>
      <c r="W1189" s="228"/>
      <c r="X1189" s="228"/>
      <c r="Y1189" s="129"/>
      <c r="Z1189" s="159"/>
      <c r="AA1189" s="108"/>
      <c r="AB1189" s="88"/>
      <c r="AC1189" s="111" t="s">
        <v>91</v>
      </c>
      <c r="AD1189" s="112"/>
      <c r="AE1189" s="113" t="str">
        <f>IF(SUM(Y1180:Y1189)=0,"",SUM(Y1180:Y1189))</f>
        <v/>
      </c>
      <c r="AF1189" s="114" t="s">
        <v>19</v>
      </c>
      <c r="AG1189" s="2"/>
    </row>
    <row r="1190" spans="1:33" ht="15.75" customHeight="1" x14ac:dyDescent="0.25">
      <c r="A1190" s="84">
        <v>3101</v>
      </c>
      <c r="B1190" s="87"/>
      <c r="C1190" s="87"/>
      <c r="D1190" s="87"/>
      <c r="E1190" s="87"/>
      <c r="F1190" s="87"/>
      <c r="G1190" s="87"/>
      <c r="H1190" s="87"/>
      <c r="I1190" s="87"/>
      <c r="J1190" s="87"/>
      <c r="K1190" s="228"/>
      <c r="L1190" s="228"/>
      <c r="M1190" s="228"/>
      <c r="N1190" s="228"/>
      <c r="O1190" s="228"/>
      <c r="P1190" s="228"/>
      <c r="Q1190" s="228"/>
      <c r="R1190" s="228"/>
      <c r="S1190" s="228"/>
      <c r="T1190" s="228"/>
      <c r="U1190" s="228"/>
      <c r="V1190" s="228"/>
      <c r="W1190" s="228"/>
      <c r="X1190" s="228"/>
      <c r="Y1190" s="129"/>
      <c r="Z1190" s="159"/>
      <c r="AA1190" s="108"/>
      <c r="AB1190" s="88"/>
      <c r="AC1190" s="115" t="s">
        <v>92</v>
      </c>
      <c r="AD1190" s="116" t="str">
        <f>IF(AD1189/B1176=0,"",AD1189/B1176)</f>
        <v/>
      </c>
      <c r="AE1190" s="117" t="e">
        <f>IF(AD1189/AE1189=0,"",AD1189/AE1189)</f>
        <v>#VALUE!</v>
      </c>
      <c r="AF1190" s="118" t="s">
        <v>93</v>
      </c>
      <c r="AG1190" s="2"/>
    </row>
    <row r="1191" spans="1:33" ht="15.75" customHeight="1" x14ac:dyDescent="0.25">
      <c r="A1191" s="84">
        <v>3102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228"/>
      <c r="L1191" s="228"/>
      <c r="M1191" s="228"/>
      <c r="N1191" s="228"/>
      <c r="O1191" s="228"/>
      <c r="P1191" s="228"/>
      <c r="Q1191" s="228"/>
      <c r="R1191" s="228"/>
      <c r="S1191" s="228"/>
      <c r="T1191" s="228"/>
      <c r="U1191" s="228"/>
      <c r="V1191" s="228"/>
      <c r="W1191" s="228"/>
      <c r="X1191" s="228"/>
      <c r="Y1191" s="129"/>
      <c r="Z1191" s="161"/>
      <c r="AA1191" s="162"/>
      <c r="AB1191" s="163"/>
      <c r="AC1191" s="120"/>
      <c r="AD1191" s="121"/>
      <c r="AE1191" s="121"/>
      <c r="AF1191" s="122"/>
      <c r="AG1191" s="2"/>
    </row>
    <row r="1192" spans="1:33" ht="18" x14ac:dyDescent="0.25">
      <c r="A1192" s="46"/>
      <c r="B1192" s="340" t="s">
        <v>111</v>
      </c>
      <c r="C1192" s="340"/>
      <c r="D1192" s="340"/>
      <c r="E1192" s="340"/>
      <c r="F1192" s="340"/>
      <c r="G1192" s="340"/>
      <c r="H1192" s="340"/>
      <c r="I1192" s="340"/>
      <c r="J1192" s="340"/>
      <c r="K1192" s="340"/>
      <c r="L1192" s="340"/>
      <c r="M1192" s="340"/>
      <c r="N1192" s="340"/>
      <c r="O1192" s="340"/>
      <c r="P1192" s="340"/>
      <c r="Q1192" s="340"/>
      <c r="R1192" s="340"/>
      <c r="S1192" s="340"/>
      <c r="T1192" s="340"/>
      <c r="U1192" s="340"/>
      <c r="V1192" s="340"/>
      <c r="W1192" s="340"/>
      <c r="X1192" s="340"/>
      <c r="Y1192" s="123">
        <f>SUM(Y1176:Y1188)</f>
        <v>0</v>
      </c>
      <c r="Z1192" s="124" t="str">
        <f>IF(Y1183=0,"",Y1183/B1176)</f>
        <v/>
      </c>
      <c r="AA1192" s="124" t="str">
        <f>IF(Y1192=0,"",Y1192/B1176)</f>
        <v/>
      </c>
      <c r="AB1192" s="124" t="str">
        <f>IF(Y1183=0,"",AA1192-Z1192)</f>
        <v/>
      </c>
      <c r="AC1192" s="1"/>
      <c r="AD1192" s="2"/>
      <c r="AE1192" s="36"/>
      <c r="AF1192" s="1"/>
      <c r="AG1192" s="2"/>
    </row>
    <row r="1193" spans="1:33" ht="12.75" x14ac:dyDescent="0.2"/>
    <row r="1194" spans="1:33" ht="12.75" x14ac:dyDescent="0.2"/>
    <row r="1195" spans="1:33" ht="26.25" x14ac:dyDescent="0.4">
      <c r="B1195" s="341" t="s">
        <v>101</v>
      </c>
      <c r="C1195" s="341"/>
      <c r="D1195" s="341"/>
      <c r="E1195" s="341"/>
      <c r="F1195" s="341"/>
      <c r="G1195" s="341"/>
      <c r="H1195" s="341"/>
      <c r="I1195" s="341"/>
      <c r="J1195" s="341"/>
      <c r="K1195" s="341"/>
      <c r="L1195" s="341"/>
      <c r="M1195" s="341"/>
      <c r="N1195" s="341"/>
      <c r="O1195" s="341"/>
      <c r="P1195" s="341"/>
      <c r="Q1195" s="341"/>
      <c r="R1195" s="341"/>
      <c r="S1195" s="341"/>
      <c r="T1195" s="341"/>
      <c r="U1195" s="341"/>
      <c r="V1195" s="341"/>
      <c r="W1195" s="341"/>
      <c r="X1195" s="341"/>
      <c r="Y1195" s="223" t="s">
        <v>157</v>
      </c>
      <c r="Z1195" s="1"/>
      <c r="AA1195" s="1"/>
      <c r="AB1195" s="2"/>
      <c r="AC1195" s="1"/>
      <c r="AD1195" s="2"/>
      <c r="AE1195" s="2"/>
      <c r="AF1195" s="2"/>
      <c r="AG1195" s="2"/>
    </row>
    <row r="1196" spans="1:33" ht="20.25" x14ac:dyDescent="0.2">
      <c r="A1196" s="342" t="s">
        <v>18</v>
      </c>
      <c r="B1196" s="344" t="s">
        <v>102</v>
      </c>
      <c r="C1196" s="345"/>
      <c r="D1196" s="345"/>
      <c r="E1196" s="345"/>
      <c r="F1196" s="345"/>
      <c r="G1196" s="345"/>
      <c r="H1196" s="345"/>
      <c r="I1196" s="345"/>
      <c r="J1196" s="346"/>
      <c r="K1196" s="347"/>
      <c r="L1196" s="347"/>
      <c r="M1196" s="347"/>
      <c r="N1196" s="347"/>
      <c r="O1196" s="347"/>
      <c r="P1196" s="347"/>
      <c r="Q1196" s="347"/>
      <c r="R1196" s="347"/>
      <c r="S1196" s="347"/>
      <c r="T1196" s="347"/>
      <c r="U1196" s="347"/>
      <c r="V1196" s="347"/>
      <c r="W1196" s="347"/>
      <c r="X1196" s="347"/>
      <c r="Y1196" s="348" t="s">
        <v>19</v>
      </c>
      <c r="Z1196" s="339" t="s">
        <v>11</v>
      </c>
      <c r="AA1196" s="339" t="s">
        <v>12</v>
      </c>
      <c r="AB1196" s="350" t="s">
        <v>13</v>
      </c>
      <c r="AC1196" s="339" t="s">
        <v>14</v>
      </c>
      <c r="AD1196" s="337" t="s">
        <v>15</v>
      </c>
      <c r="AE1196" s="337" t="s">
        <v>16</v>
      </c>
      <c r="AF1196" s="339" t="s">
        <v>103</v>
      </c>
      <c r="AG1196" s="2"/>
    </row>
    <row r="1197" spans="1:33" ht="15.75" x14ac:dyDescent="0.25">
      <c r="A1197" s="343"/>
      <c r="B1197" s="84" t="s">
        <v>104</v>
      </c>
      <c r="C1197" s="84" t="s">
        <v>105</v>
      </c>
      <c r="D1197" s="84" t="s">
        <v>106</v>
      </c>
      <c r="E1197" s="84" t="s">
        <v>107</v>
      </c>
      <c r="F1197" s="84" t="s">
        <v>108</v>
      </c>
      <c r="G1197" s="84" t="s">
        <v>109</v>
      </c>
      <c r="H1197" s="84" t="s">
        <v>110</v>
      </c>
      <c r="I1197" s="84" t="s">
        <v>73</v>
      </c>
      <c r="J1197" s="84" t="s">
        <v>74</v>
      </c>
      <c r="K1197" s="85" t="s">
        <v>73</v>
      </c>
      <c r="L1197" s="85" t="s">
        <v>74</v>
      </c>
      <c r="M1197" s="85" t="s">
        <v>73</v>
      </c>
      <c r="N1197" s="85" t="s">
        <v>74</v>
      </c>
      <c r="O1197" s="85" t="s">
        <v>73</v>
      </c>
      <c r="P1197" s="85" t="s">
        <v>74</v>
      </c>
      <c r="Q1197" s="85" t="s">
        <v>73</v>
      </c>
      <c r="R1197" s="85" t="s">
        <v>74</v>
      </c>
      <c r="S1197" s="85" t="s">
        <v>73</v>
      </c>
      <c r="T1197" s="85" t="s">
        <v>74</v>
      </c>
      <c r="U1197" s="202"/>
      <c r="V1197" s="202"/>
      <c r="W1197" s="202"/>
      <c r="X1197" s="202"/>
      <c r="Y1197" s="349"/>
      <c r="Z1197" s="338"/>
      <c r="AA1197" s="338"/>
      <c r="AB1197" s="338"/>
      <c r="AC1197" s="338"/>
      <c r="AD1197" s="338"/>
      <c r="AE1197" s="338"/>
      <c r="AF1197" s="338"/>
      <c r="AG1197" s="2"/>
    </row>
    <row r="1198" spans="1:33" ht="15.75" customHeight="1" x14ac:dyDescent="0.25">
      <c r="A1198" s="84">
        <v>2402</v>
      </c>
      <c r="B1198" s="87">
        <v>110</v>
      </c>
      <c r="C1198" s="87"/>
      <c r="D1198" s="87"/>
      <c r="E1198" s="87"/>
      <c r="F1198" s="87"/>
      <c r="G1198" s="87"/>
      <c r="H1198" s="87"/>
      <c r="I1198" s="87"/>
      <c r="J1198" s="87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129"/>
      <c r="Z1198" s="156"/>
      <c r="AA1198" s="157"/>
      <c r="AB1198" s="158"/>
      <c r="AC1198" s="91"/>
      <c r="AD1198" s="92">
        <f>B1198</f>
        <v>110</v>
      </c>
      <c r="AE1198" s="93"/>
      <c r="AF1198" s="91"/>
      <c r="AG1198" s="2"/>
    </row>
    <row r="1199" spans="1:33" ht="15.75" customHeight="1" x14ac:dyDescent="0.25">
      <c r="A1199" s="84">
        <v>2501</v>
      </c>
      <c r="B1199" s="87"/>
      <c r="C1199" s="87">
        <v>94</v>
      </c>
      <c r="D1199" s="87"/>
      <c r="E1199" s="87"/>
      <c r="F1199" s="87"/>
      <c r="G1199" s="87"/>
      <c r="H1199" s="87"/>
      <c r="I1199" s="87"/>
      <c r="J1199" s="87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129"/>
      <c r="Z1199" s="159"/>
      <c r="AA1199" s="108"/>
      <c r="AB1199" s="160"/>
      <c r="AC1199" s="96">
        <f>IF(C1199=0,"",C1199/B1198)</f>
        <v>0.8545454545454545</v>
      </c>
      <c r="AD1199" s="97">
        <v>94</v>
      </c>
      <c r="AE1199" s="98">
        <f t="shared" ref="AE1199:AE1205" si="467">IF(AD1199=0,"",AD1199/AD1198)</f>
        <v>0.8545454545454545</v>
      </c>
      <c r="AF1199" s="98">
        <f t="shared" ref="AF1199:AF1205" si="468">IF(AD1199=0,"",100%-AE1199)</f>
        <v>0.1454545454545455</v>
      </c>
      <c r="AG1199" s="2"/>
    </row>
    <row r="1200" spans="1:33" ht="15.75" customHeight="1" x14ac:dyDescent="0.25">
      <c r="A1200" s="84">
        <v>2502</v>
      </c>
      <c r="B1200" s="87"/>
      <c r="C1200" s="87"/>
      <c r="D1200" s="87">
        <v>82</v>
      </c>
      <c r="E1200" s="87"/>
      <c r="F1200" s="87"/>
      <c r="G1200" s="87"/>
      <c r="H1200" s="87"/>
      <c r="I1200" s="87"/>
      <c r="J1200" s="87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129"/>
      <c r="Z1200" s="159"/>
      <c r="AA1200" s="108"/>
      <c r="AB1200" s="160"/>
      <c r="AC1200" s="96">
        <f>IF(D1200=0,"",D1200/C1199)</f>
        <v>0.87234042553191493</v>
      </c>
      <c r="AD1200" s="97">
        <v>86</v>
      </c>
      <c r="AE1200" s="98">
        <f t="shared" si="467"/>
        <v>0.91489361702127658</v>
      </c>
      <c r="AF1200" s="98">
        <f t="shared" si="468"/>
        <v>8.5106382978723416E-2</v>
      </c>
      <c r="AG1200" s="128">
        <f>AD1200/AD1198</f>
        <v>0.78181818181818186</v>
      </c>
    </row>
    <row r="1201" spans="1:33" ht="15.75" customHeight="1" x14ac:dyDescent="0.25">
      <c r="A1201" s="84">
        <v>2601</v>
      </c>
      <c r="B1201" s="87"/>
      <c r="C1201" s="87"/>
      <c r="D1201" s="87"/>
      <c r="E1201" s="87"/>
      <c r="F1201" s="87"/>
      <c r="G1201" s="87"/>
      <c r="H1201" s="87"/>
      <c r="I1201" s="87"/>
      <c r="J1201" s="87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129"/>
      <c r="Z1201" s="159"/>
      <c r="AA1201" s="108"/>
      <c r="AB1201" s="160"/>
      <c r="AC1201" s="96" t="str">
        <f>IF(E1201=0,"",E1201/D1200)</f>
        <v/>
      </c>
      <c r="AD1201" s="97"/>
      <c r="AE1201" s="98" t="str">
        <f t="shared" si="467"/>
        <v/>
      </c>
      <c r="AF1201" s="98" t="str">
        <f t="shared" si="468"/>
        <v/>
      </c>
      <c r="AG1201" s="2"/>
    </row>
    <row r="1202" spans="1:33" ht="15.75" customHeight="1" x14ac:dyDescent="0.25">
      <c r="A1202" s="84">
        <v>2602</v>
      </c>
      <c r="B1202" s="87"/>
      <c r="C1202" s="87"/>
      <c r="D1202" s="87"/>
      <c r="E1202" s="87"/>
      <c r="F1202" s="87"/>
      <c r="G1202" s="87"/>
      <c r="H1202" s="87"/>
      <c r="I1202" s="87"/>
      <c r="J1202" s="87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129"/>
      <c r="Z1202" s="159"/>
      <c r="AA1202" s="108"/>
      <c r="AB1202" s="160"/>
      <c r="AC1202" s="96" t="str">
        <f>IF(G1202=0,"",G1202/#REF!)</f>
        <v/>
      </c>
      <c r="AD1202" s="97"/>
      <c r="AE1202" s="98" t="str">
        <f t="shared" si="467"/>
        <v/>
      </c>
      <c r="AF1202" s="98" t="str">
        <f t="shared" si="468"/>
        <v/>
      </c>
      <c r="AG1202" s="2"/>
    </row>
    <row r="1203" spans="1:33" ht="15.75" customHeight="1" x14ac:dyDescent="0.25">
      <c r="A1203" s="84">
        <v>2701</v>
      </c>
      <c r="B1203" s="87"/>
      <c r="C1203" s="87"/>
      <c r="D1203" s="87"/>
      <c r="E1203" s="87"/>
      <c r="F1203" s="87"/>
      <c r="G1203" s="87"/>
      <c r="H1203" s="87"/>
      <c r="I1203" s="87"/>
      <c r="J1203" s="87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129"/>
      <c r="Z1203" s="159"/>
      <c r="AA1203" s="108"/>
      <c r="AB1203" s="160"/>
      <c r="AC1203" s="96" t="str">
        <f>IF(H1203=0,"",H1203/G1202)</f>
        <v/>
      </c>
      <c r="AD1203" s="97"/>
      <c r="AE1203" s="98" t="str">
        <f t="shared" si="467"/>
        <v/>
      </c>
      <c r="AF1203" s="98" t="str">
        <f t="shared" si="468"/>
        <v/>
      </c>
      <c r="AG1203" s="2"/>
    </row>
    <row r="1204" spans="1:33" ht="15.75" customHeight="1" x14ac:dyDescent="0.25">
      <c r="A1204" s="84">
        <v>2702</v>
      </c>
      <c r="B1204" s="87"/>
      <c r="C1204" s="87"/>
      <c r="D1204" s="87"/>
      <c r="E1204" s="87"/>
      <c r="F1204" s="87"/>
      <c r="G1204" s="87"/>
      <c r="H1204" s="87"/>
      <c r="I1204" s="87"/>
      <c r="J1204" s="87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129"/>
      <c r="Z1204" s="159"/>
      <c r="AA1204" s="108"/>
      <c r="AB1204" s="160"/>
      <c r="AC1204" s="96" t="str">
        <f>IF(I1204=0,"",I1204/H1203)</f>
        <v/>
      </c>
      <c r="AD1204" s="97"/>
      <c r="AE1204" s="98" t="str">
        <f t="shared" si="467"/>
        <v/>
      </c>
      <c r="AF1204" s="98" t="str">
        <f t="shared" si="468"/>
        <v/>
      </c>
      <c r="AG1204" s="2"/>
    </row>
    <row r="1205" spans="1:33" ht="15.75" customHeight="1" x14ac:dyDescent="0.25">
      <c r="A1205" s="84">
        <v>2801</v>
      </c>
      <c r="B1205" s="87"/>
      <c r="C1205" s="87"/>
      <c r="D1205" s="87"/>
      <c r="E1205" s="87"/>
      <c r="F1205" s="87"/>
      <c r="G1205" s="87"/>
      <c r="H1205" s="87"/>
      <c r="I1205" s="87"/>
      <c r="J1205" s="87"/>
      <c r="K1205" s="88"/>
      <c r="L1205" s="88"/>
      <c r="M1205" s="88"/>
      <c r="N1205" s="88" t="s">
        <v>37</v>
      </c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129"/>
      <c r="Z1205" s="159"/>
      <c r="AA1205" s="108"/>
      <c r="AB1205" s="160"/>
      <c r="AC1205" s="126" t="str">
        <f>IF(J1205=0,"",J1205/I1204)</f>
        <v/>
      </c>
      <c r="AD1205" s="97"/>
      <c r="AE1205" s="98" t="str">
        <f t="shared" si="467"/>
        <v/>
      </c>
      <c r="AF1205" s="98" t="str">
        <f t="shared" si="468"/>
        <v/>
      </c>
      <c r="AG1205" s="2"/>
    </row>
    <row r="1206" spans="1:33" ht="15.75" customHeight="1" x14ac:dyDescent="0.25">
      <c r="A1206" s="84">
        <v>2802</v>
      </c>
      <c r="B1206" s="87"/>
      <c r="C1206" s="87"/>
      <c r="D1206" s="87"/>
      <c r="E1206" s="87"/>
      <c r="F1206" s="87"/>
      <c r="G1206" s="87"/>
      <c r="H1206" s="87"/>
      <c r="I1206" s="87"/>
      <c r="J1206" s="87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129"/>
      <c r="Z1206" s="159"/>
      <c r="AA1206" s="108"/>
      <c r="AB1206" s="88"/>
      <c r="AC1206" s="101"/>
      <c r="AD1206" s="97"/>
      <c r="AE1206" s="102"/>
      <c r="AF1206" s="103"/>
      <c r="AG1206" s="2"/>
    </row>
    <row r="1207" spans="1:33" ht="15.75" customHeight="1" x14ac:dyDescent="0.25">
      <c r="A1207" s="84">
        <v>2901</v>
      </c>
      <c r="B1207" s="87"/>
      <c r="C1207" s="87"/>
      <c r="D1207" s="87"/>
      <c r="E1207" s="87"/>
      <c r="F1207" s="87"/>
      <c r="G1207" s="87"/>
      <c r="H1207" s="87"/>
      <c r="I1207" s="87"/>
      <c r="J1207" s="87"/>
      <c r="K1207" s="228"/>
      <c r="L1207" s="228"/>
      <c r="M1207" s="228"/>
      <c r="N1207" s="228"/>
      <c r="O1207" s="228"/>
      <c r="P1207" s="228"/>
      <c r="Q1207" s="228"/>
      <c r="R1207" s="228"/>
      <c r="S1207" s="228"/>
      <c r="T1207" s="228"/>
      <c r="U1207" s="228"/>
      <c r="V1207" s="228"/>
      <c r="W1207" s="228"/>
      <c r="X1207" s="228"/>
      <c r="Y1207" s="129"/>
      <c r="Z1207" s="159"/>
      <c r="AA1207" s="108"/>
      <c r="AB1207" s="88"/>
      <c r="AC1207" s="105"/>
      <c r="AD1207" s="106"/>
      <c r="AE1207" s="107"/>
      <c r="AF1207" s="105"/>
      <c r="AG1207" s="2"/>
    </row>
    <row r="1208" spans="1:33" ht="15.75" customHeight="1" x14ac:dyDescent="0.25">
      <c r="A1208" s="84">
        <v>2902</v>
      </c>
      <c r="B1208" s="87"/>
      <c r="C1208" s="87"/>
      <c r="D1208" s="87"/>
      <c r="E1208" s="87"/>
      <c r="F1208" s="87"/>
      <c r="G1208" s="87"/>
      <c r="H1208" s="87"/>
      <c r="I1208" s="87"/>
      <c r="J1208" s="87"/>
      <c r="K1208" s="228"/>
      <c r="L1208" s="228"/>
      <c r="M1208" s="228"/>
      <c r="N1208" s="228"/>
      <c r="O1208" s="228"/>
      <c r="P1208" s="228"/>
      <c r="Q1208" s="228"/>
      <c r="R1208" s="228"/>
      <c r="S1208" s="228"/>
      <c r="T1208" s="228"/>
      <c r="U1208" s="228"/>
      <c r="V1208" s="228"/>
      <c r="W1208" s="228"/>
      <c r="X1208" s="228"/>
      <c r="Y1208" s="129"/>
      <c r="Z1208" s="159"/>
      <c r="AA1208" s="108"/>
      <c r="AB1208" s="88"/>
      <c r="AC1208" s="105"/>
      <c r="AD1208" s="106"/>
      <c r="AE1208" s="107"/>
      <c r="AF1208" s="105"/>
      <c r="AG1208" s="2"/>
    </row>
    <row r="1209" spans="1:33" ht="15.75" customHeight="1" x14ac:dyDescent="0.25">
      <c r="A1209" s="84">
        <v>3001</v>
      </c>
      <c r="B1209" s="87"/>
      <c r="C1209" s="87"/>
      <c r="D1209" s="87"/>
      <c r="E1209" s="87"/>
      <c r="F1209" s="87"/>
      <c r="G1209" s="87"/>
      <c r="H1209" s="87"/>
      <c r="I1209" s="87"/>
      <c r="J1209" s="87"/>
      <c r="K1209" s="228"/>
      <c r="L1209" s="228"/>
      <c r="M1209" s="228"/>
      <c r="N1209" s="228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129"/>
      <c r="Z1209" s="159"/>
      <c r="AA1209" s="108"/>
      <c r="AB1209" s="88"/>
      <c r="AC1209" s="105"/>
      <c r="AD1209" s="106"/>
      <c r="AE1209" s="107"/>
      <c r="AF1209" s="105"/>
      <c r="AG1209" s="2"/>
    </row>
    <row r="1210" spans="1:33" ht="15.75" customHeight="1" x14ac:dyDescent="0.25">
      <c r="A1210" s="84">
        <v>3002</v>
      </c>
      <c r="B1210" s="87"/>
      <c r="C1210" s="87"/>
      <c r="D1210" s="87"/>
      <c r="E1210" s="87"/>
      <c r="F1210" s="87"/>
      <c r="G1210" s="87"/>
      <c r="H1210" s="87"/>
      <c r="I1210" s="87"/>
      <c r="J1210" s="87"/>
      <c r="K1210" s="228"/>
      <c r="L1210" s="228"/>
      <c r="M1210" s="228"/>
      <c r="N1210" s="228"/>
      <c r="O1210" s="228"/>
      <c r="P1210" s="228"/>
      <c r="Q1210" s="228"/>
      <c r="R1210" s="228"/>
      <c r="S1210" s="228"/>
      <c r="T1210" s="228"/>
      <c r="U1210" s="228"/>
      <c r="V1210" s="228"/>
      <c r="W1210" s="228"/>
      <c r="X1210" s="228"/>
      <c r="Y1210" s="129"/>
      <c r="Z1210" s="159"/>
      <c r="AA1210" s="108"/>
      <c r="AB1210" s="88"/>
      <c r="AC1210" s="108"/>
      <c r="AD1210" s="109"/>
      <c r="AE1210" s="110"/>
      <c r="AF1210" s="105"/>
      <c r="AG1210" s="2"/>
    </row>
    <row r="1211" spans="1:33" ht="15.75" customHeight="1" x14ac:dyDescent="0.25">
      <c r="A1211" s="210">
        <v>3101</v>
      </c>
      <c r="B1211" s="87"/>
      <c r="C1211" s="87"/>
      <c r="D1211" s="87"/>
      <c r="E1211" s="87"/>
      <c r="F1211" s="87"/>
      <c r="G1211" s="87"/>
      <c r="H1211" s="87"/>
      <c r="I1211" s="87"/>
      <c r="J1211" s="87"/>
      <c r="K1211" s="228"/>
      <c r="L1211" s="228"/>
      <c r="M1211" s="228"/>
      <c r="N1211" s="228"/>
      <c r="O1211" s="228"/>
      <c r="P1211" s="228"/>
      <c r="Q1211" s="228"/>
      <c r="R1211" s="228"/>
      <c r="S1211" s="228"/>
      <c r="T1211" s="228"/>
      <c r="U1211" s="228"/>
      <c r="V1211" s="228"/>
      <c r="W1211" s="228"/>
      <c r="X1211" s="228"/>
      <c r="Y1211" s="129"/>
      <c r="Z1211" s="159"/>
      <c r="AA1211" s="108"/>
      <c r="AB1211" s="88"/>
      <c r="AC1211" s="111" t="s">
        <v>91</v>
      </c>
      <c r="AD1211" s="112"/>
      <c r="AE1211" s="113" t="str">
        <f>IF(SUM(Y1202:Y1211)=0,"",SUM(Y1202:Y1211))</f>
        <v/>
      </c>
      <c r="AF1211" s="114" t="s">
        <v>19</v>
      </c>
      <c r="AG1211" s="2"/>
    </row>
    <row r="1212" spans="1:33" ht="15.75" customHeight="1" x14ac:dyDescent="0.25">
      <c r="A1212" s="211">
        <v>3102</v>
      </c>
      <c r="B1212" s="274"/>
      <c r="C1212" s="251"/>
      <c r="D1212" s="251"/>
      <c r="E1212" s="251"/>
      <c r="F1212" s="251"/>
      <c r="G1212" s="251"/>
      <c r="H1212" s="87"/>
      <c r="I1212" s="87"/>
      <c r="J1212" s="87"/>
      <c r="K1212" s="228"/>
      <c r="L1212" s="228"/>
      <c r="M1212" s="228"/>
      <c r="N1212" s="228"/>
      <c r="O1212" s="228"/>
      <c r="P1212" s="228"/>
      <c r="Q1212" s="228"/>
      <c r="R1212" s="228"/>
      <c r="S1212" s="228"/>
      <c r="T1212" s="228"/>
      <c r="U1212" s="228"/>
      <c r="V1212" s="228"/>
      <c r="W1212" s="228"/>
      <c r="X1212" s="228"/>
      <c r="Y1212" s="129"/>
      <c r="Z1212" s="159"/>
      <c r="AA1212" s="108"/>
      <c r="AB1212" s="88"/>
      <c r="AC1212" s="115" t="s">
        <v>92</v>
      </c>
      <c r="AD1212" s="116" t="str">
        <f>IF(AD1211/B1198=0,"",AD1211/B1198)</f>
        <v/>
      </c>
      <c r="AE1212" s="117" t="e">
        <f>IF(AD1211/AE1211=0,"",AD1211/AE1211)</f>
        <v>#VALUE!</v>
      </c>
      <c r="AF1212" s="118" t="s">
        <v>93</v>
      </c>
      <c r="AG1212" s="2"/>
    </row>
    <row r="1213" spans="1:33" ht="15.75" x14ac:dyDescent="0.25">
      <c r="A1213" s="211">
        <v>3201</v>
      </c>
      <c r="B1213" s="275"/>
      <c r="C1213" s="275"/>
      <c r="D1213" s="275"/>
      <c r="E1213" s="275"/>
      <c r="F1213" s="275"/>
      <c r="G1213" s="275"/>
      <c r="H1213" s="274"/>
      <c r="I1213" s="251"/>
      <c r="J1213" s="251"/>
      <c r="K1213" s="228"/>
      <c r="L1213" s="228"/>
      <c r="M1213" s="228"/>
      <c r="N1213" s="228"/>
      <c r="O1213" s="228"/>
      <c r="P1213" s="228"/>
      <c r="Q1213" s="228"/>
      <c r="R1213" s="228"/>
      <c r="S1213" s="228"/>
      <c r="T1213" s="228"/>
      <c r="U1213" s="228"/>
      <c r="V1213" s="228"/>
      <c r="W1213" s="228"/>
      <c r="X1213" s="228"/>
      <c r="Y1213" s="129"/>
      <c r="Z1213" s="161"/>
      <c r="AA1213" s="162"/>
      <c r="AB1213" s="163"/>
      <c r="AC1213" s="120"/>
      <c r="AD1213" s="121"/>
      <c r="AE1213" s="121"/>
      <c r="AF1213" s="122"/>
      <c r="AG1213" s="2"/>
    </row>
    <row r="1214" spans="1:33" ht="18" x14ac:dyDescent="0.25">
      <c r="A1214" s="213"/>
      <c r="B1214" s="340" t="s">
        <v>111</v>
      </c>
      <c r="C1214" s="340"/>
      <c r="D1214" s="340"/>
      <c r="E1214" s="340"/>
      <c r="F1214" s="340"/>
      <c r="G1214" s="340"/>
      <c r="H1214" s="340"/>
      <c r="I1214" s="340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123">
        <f>SUM(Y1198:Y1210)</f>
        <v>0</v>
      </c>
      <c r="Z1214" s="124" t="str">
        <f>IF(Y1205=0,"",Y1205/B1198)</f>
        <v/>
      </c>
      <c r="AA1214" s="124" t="str">
        <f>IF(Y1214=0,"",Y1214/B1198)</f>
        <v/>
      </c>
      <c r="AB1214" s="124" t="str">
        <f>IF(Y1205=0,"",AA1214-Z1214)</f>
        <v/>
      </c>
      <c r="AC1214" s="1"/>
      <c r="AD1214" s="2"/>
      <c r="AE1214" s="36"/>
      <c r="AF1214" s="1"/>
      <c r="AG1214" s="2"/>
    </row>
    <row r="1215" spans="1:33" ht="12.75" x14ac:dyDescent="0.2">
      <c r="B1215" s="202"/>
      <c r="C1215" s="202"/>
      <c r="D1215" s="202"/>
      <c r="E1215" s="202"/>
      <c r="F1215" s="202"/>
      <c r="G1215" s="202"/>
      <c r="H1215" s="202"/>
      <c r="I1215" s="202"/>
      <c r="J1215" s="202"/>
      <c r="K1215" s="202"/>
      <c r="L1215" s="202"/>
      <c r="M1215" s="202"/>
      <c r="N1215" s="202"/>
      <c r="O1215" s="202"/>
      <c r="P1215" s="202"/>
      <c r="Q1215" s="202"/>
      <c r="R1215" s="202"/>
      <c r="S1215" s="202"/>
      <c r="T1215" s="202"/>
      <c r="U1215" s="202"/>
      <c r="V1215" s="202"/>
      <c r="W1215" s="202"/>
      <c r="X1215" s="202"/>
      <c r="Z1215" s="202"/>
      <c r="AA1215" s="202"/>
      <c r="AB1215" s="202"/>
      <c r="AC1215" s="202"/>
      <c r="AD1215" s="202"/>
      <c r="AE1215" s="202"/>
      <c r="AF1215" s="202"/>
      <c r="AG1215" s="202"/>
    </row>
    <row r="1216" spans="1:33" ht="12.75" x14ac:dyDescent="0.2"/>
    <row r="1217" spans="1:34" ht="26.25" x14ac:dyDescent="0.4">
      <c r="B1217" s="341" t="s">
        <v>101</v>
      </c>
      <c r="C1217" s="341"/>
      <c r="D1217" s="341"/>
      <c r="E1217" s="341"/>
      <c r="F1217" s="341"/>
      <c r="G1217" s="341"/>
      <c r="H1217" s="341"/>
      <c r="I1217" s="341"/>
      <c r="J1217" s="341"/>
      <c r="K1217" s="341"/>
      <c r="L1217" s="341"/>
      <c r="M1217" s="341"/>
      <c r="N1217" s="341"/>
      <c r="O1217" s="341"/>
      <c r="P1217" s="341"/>
      <c r="Q1217" s="341"/>
      <c r="R1217" s="341"/>
      <c r="S1217" s="341"/>
      <c r="T1217" s="341"/>
      <c r="U1217" s="341"/>
      <c r="V1217" s="341"/>
      <c r="W1217" s="341"/>
      <c r="X1217" s="341"/>
      <c r="Y1217" s="223" t="s">
        <v>158</v>
      </c>
      <c r="Z1217" s="1"/>
      <c r="AA1217" s="1"/>
      <c r="AB1217" s="2"/>
      <c r="AC1217" s="1"/>
      <c r="AD1217" s="2"/>
      <c r="AE1217" s="2"/>
      <c r="AF1217" s="2"/>
      <c r="AG1217" s="2"/>
      <c r="AH1217" s="2"/>
    </row>
    <row r="1218" spans="1:34" ht="20.25" x14ac:dyDescent="0.2">
      <c r="A1218" s="342" t="s">
        <v>18</v>
      </c>
      <c r="B1218" s="344" t="s">
        <v>102</v>
      </c>
      <c r="C1218" s="345"/>
      <c r="D1218" s="345"/>
      <c r="E1218" s="345"/>
      <c r="F1218" s="345"/>
      <c r="G1218" s="345"/>
      <c r="H1218" s="345"/>
      <c r="I1218" s="345"/>
      <c r="J1218" s="346"/>
      <c r="K1218" s="347"/>
      <c r="L1218" s="347"/>
      <c r="M1218" s="347"/>
      <c r="N1218" s="347"/>
      <c r="O1218" s="347"/>
      <c r="P1218" s="347"/>
      <c r="Q1218" s="347"/>
      <c r="R1218" s="347"/>
      <c r="S1218" s="347"/>
      <c r="T1218" s="347"/>
      <c r="U1218" s="347"/>
      <c r="V1218" s="347"/>
      <c r="W1218" s="347"/>
      <c r="X1218" s="347"/>
      <c r="Y1218" s="348" t="s">
        <v>19</v>
      </c>
      <c r="Z1218" s="339" t="s">
        <v>11</v>
      </c>
      <c r="AA1218" s="339" t="s">
        <v>12</v>
      </c>
      <c r="AB1218" s="350" t="s">
        <v>13</v>
      </c>
      <c r="AC1218" s="339" t="s">
        <v>14</v>
      </c>
      <c r="AD1218" s="337" t="s">
        <v>15</v>
      </c>
      <c r="AE1218" s="337" t="s">
        <v>16</v>
      </c>
      <c r="AF1218" s="339" t="s">
        <v>103</v>
      </c>
      <c r="AG1218" s="2"/>
      <c r="AH1218" s="2"/>
    </row>
    <row r="1219" spans="1:34" ht="15.75" x14ac:dyDescent="0.25">
      <c r="A1219" s="343"/>
      <c r="B1219" s="84" t="s">
        <v>104</v>
      </c>
      <c r="C1219" s="84" t="s">
        <v>105</v>
      </c>
      <c r="D1219" s="84" t="s">
        <v>106</v>
      </c>
      <c r="E1219" s="84" t="s">
        <v>107</v>
      </c>
      <c r="F1219" s="84" t="s">
        <v>108</v>
      </c>
      <c r="G1219" s="84" t="s">
        <v>109</v>
      </c>
      <c r="H1219" s="84" t="s">
        <v>110</v>
      </c>
      <c r="I1219" s="84" t="s">
        <v>73</v>
      </c>
      <c r="J1219" s="84" t="s">
        <v>74</v>
      </c>
      <c r="K1219" s="85" t="s">
        <v>73</v>
      </c>
      <c r="L1219" s="85" t="s">
        <v>74</v>
      </c>
      <c r="M1219" s="85" t="s">
        <v>73</v>
      </c>
      <c r="N1219" s="85" t="s">
        <v>74</v>
      </c>
      <c r="O1219" s="85" t="s">
        <v>73</v>
      </c>
      <c r="P1219" s="85" t="s">
        <v>74</v>
      </c>
      <c r="Q1219" s="85" t="s">
        <v>73</v>
      </c>
      <c r="R1219" s="85" t="s">
        <v>74</v>
      </c>
      <c r="S1219" s="85" t="s">
        <v>73</v>
      </c>
      <c r="T1219" s="85" t="s">
        <v>74</v>
      </c>
      <c r="U1219" s="206"/>
      <c r="V1219" s="206"/>
      <c r="W1219" s="206"/>
      <c r="X1219" s="206"/>
      <c r="Y1219" s="349"/>
      <c r="Z1219" s="338"/>
      <c r="AA1219" s="338"/>
      <c r="AB1219" s="338"/>
      <c r="AC1219" s="338"/>
      <c r="AD1219" s="338"/>
      <c r="AE1219" s="338"/>
      <c r="AF1219" s="338"/>
      <c r="AG1219" s="2"/>
      <c r="AH1219" s="2"/>
    </row>
    <row r="1220" spans="1:34" ht="15.75" customHeight="1" x14ac:dyDescent="0.25">
      <c r="A1220" s="84">
        <v>2501</v>
      </c>
      <c r="B1220" s="87">
        <v>131</v>
      </c>
      <c r="C1220" s="87"/>
      <c r="D1220" s="87"/>
      <c r="E1220" s="87"/>
      <c r="F1220" s="87"/>
      <c r="G1220" s="87"/>
      <c r="H1220" s="87"/>
      <c r="I1220" s="87"/>
      <c r="J1220" s="87"/>
      <c r="K1220" s="88"/>
      <c r="L1220" s="88"/>
      <c r="M1220" s="88"/>
      <c r="N1220" s="88"/>
      <c r="O1220" s="88"/>
      <c r="P1220" s="88"/>
      <c r="Q1220" s="88"/>
      <c r="R1220" s="88"/>
      <c r="S1220" s="88"/>
      <c r="T1220" s="88"/>
      <c r="U1220" s="88"/>
      <c r="V1220" s="88"/>
      <c r="W1220" s="88"/>
      <c r="X1220" s="88"/>
      <c r="Y1220" s="129"/>
      <c r="Z1220" s="156"/>
      <c r="AA1220" s="157"/>
      <c r="AB1220" s="158"/>
      <c r="AC1220" s="91"/>
      <c r="AD1220" s="92">
        <f>B1220</f>
        <v>131</v>
      </c>
      <c r="AE1220" s="93"/>
      <c r="AF1220" s="91"/>
      <c r="AG1220" s="2"/>
      <c r="AH1220" s="2"/>
    </row>
    <row r="1221" spans="1:34" ht="15.75" customHeight="1" x14ac:dyDescent="0.25">
      <c r="A1221" s="84">
        <v>2502</v>
      </c>
      <c r="B1221" s="87"/>
      <c r="C1221" s="87">
        <v>114</v>
      </c>
      <c r="D1221" s="87"/>
      <c r="E1221" s="87"/>
      <c r="F1221" s="87"/>
      <c r="G1221" s="87"/>
      <c r="H1221" s="87"/>
      <c r="I1221" s="87"/>
      <c r="J1221" s="87"/>
      <c r="K1221" s="88"/>
      <c r="L1221" s="88"/>
      <c r="M1221" s="88"/>
      <c r="N1221" s="88"/>
      <c r="O1221" s="88"/>
      <c r="P1221" s="88"/>
      <c r="Q1221" s="88"/>
      <c r="R1221" s="88"/>
      <c r="S1221" s="88"/>
      <c r="T1221" s="88"/>
      <c r="U1221" s="88"/>
      <c r="V1221" s="88"/>
      <c r="W1221" s="88"/>
      <c r="X1221" s="88"/>
      <c r="Y1221" s="129"/>
      <c r="Z1221" s="159"/>
      <c r="AA1221" s="108"/>
      <c r="AB1221" s="160"/>
      <c r="AC1221" s="96">
        <f>IF(C1221=0,"",C1221/B1220)</f>
        <v>0.87022900763358779</v>
      </c>
      <c r="AD1221" s="97">
        <v>114</v>
      </c>
      <c r="AE1221" s="98">
        <f t="shared" ref="AE1221:AE1228" si="469">IF(AD1221=0,"",AD1221/AD1220)</f>
        <v>0.87022900763358779</v>
      </c>
      <c r="AF1221" s="98">
        <f t="shared" ref="AF1221:AF1228" si="470">IF(AD1221=0,"",100%-AE1221)</f>
        <v>0.12977099236641221</v>
      </c>
      <c r="AG1221" s="2"/>
      <c r="AH1221" s="2"/>
    </row>
    <row r="1222" spans="1:34" ht="15.75" customHeight="1" x14ac:dyDescent="0.25">
      <c r="A1222" s="84">
        <v>2601</v>
      </c>
      <c r="B1222" s="87"/>
      <c r="C1222" s="87"/>
      <c r="D1222" s="87"/>
      <c r="E1222" s="87"/>
      <c r="F1222" s="87"/>
      <c r="G1222" s="87"/>
      <c r="H1222" s="87"/>
      <c r="I1222" s="87"/>
      <c r="J1222" s="87"/>
      <c r="K1222" s="88"/>
      <c r="L1222" s="88"/>
      <c r="M1222" s="88"/>
      <c r="N1222" s="88"/>
      <c r="O1222" s="88"/>
      <c r="P1222" s="88"/>
      <c r="Q1222" s="88"/>
      <c r="R1222" s="88"/>
      <c r="S1222" s="88"/>
      <c r="T1222" s="88"/>
      <c r="U1222" s="88"/>
      <c r="V1222" s="88"/>
      <c r="W1222" s="88"/>
      <c r="X1222" s="88"/>
      <c r="Y1222" s="129"/>
      <c r="Z1222" s="159"/>
      <c r="AA1222" s="108"/>
      <c r="AB1222" s="160"/>
      <c r="AC1222" s="96" t="str">
        <f t="shared" ref="AC1222:AC1228" si="471">IF(C1222=0,"",C1222/B1221)</f>
        <v/>
      </c>
      <c r="AD1222" s="97"/>
      <c r="AE1222" s="98" t="str">
        <f t="shared" si="469"/>
        <v/>
      </c>
      <c r="AF1222" s="98" t="str">
        <f t="shared" si="470"/>
        <v/>
      </c>
      <c r="AG1222" s="128">
        <f>AD1222/AD1220</f>
        <v>0</v>
      </c>
      <c r="AH1222" s="2"/>
    </row>
    <row r="1223" spans="1:34" ht="15.75" customHeight="1" x14ac:dyDescent="0.25">
      <c r="A1223" s="84">
        <v>2602</v>
      </c>
      <c r="B1223" s="87"/>
      <c r="C1223" s="87"/>
      <c r="D1223" s="87"/>
      <c r="E1223" s="87"/>
      <c r="F1223" s="87"/>
      <c r="G1223" s="87"/>
      <c r="H1223" s="87"/>
      <c r="I1223" s="87"/>
      <c r="J1223" s="87"/>
      <c r="K1223" s="88"/>
      <c r="L1223" s="88"/>
      <c r="M1223" s="88"/>
      <c r="N1223" s="88"/>
      <c r="O1223" s="88"/>
      <c r="P1223" s="88"/>
      <c r="Q1223" s="88"/>
      <c r="R1223" s="88"/>
      <c r="S1223" s="88"/>
      <c r="T1223" s="88"/>
      <c r="U1223" s="88"/>
      <c r="V1223" s="88"/>
      <c r="W1223" s="88"/>
      <c r="X1223" s="88"/>
      <c r="Y1223" s="129"/>
      <c r="Z1223" s="159"/>
      <c r="AA1223" s="108"/>
      <c r="AB1223" s="160"/>
      <c r="AC1223" s="96" t="str">
        <f t="shared" si="471"/>
        <v/>
      </c>
      <c r="AD1223" s="97"/>
      <c r="AE1223" s="98" t="str">
        <f t="shared" si="469"/>
        <v/>
      </c>
      <c r="AF1223" s="98" t="str">
        <f t="shared" si="470"/>
        <v/>
      </c>
      <c r="AG1223" s="2"/>
      <c r="AH1223" s="2"/>
    </row>
    <row r="1224" spans="1:34" ht="15.75" customHeight="1" x14ac:dyDescent="0.25">
      <c r="A1224" s="84">
        <v>2701</v>
      </c>
      <c r="B1224" s="87"/>
      <c r="C1224" s="87"/>
      <c r="D1224" s="87"/>
      <c r="E1224" s="87"/>
      <c r="F1224" s="87"/>
      <c r="G1224" s="87"/>
      <c r="H1224" s="87"/>
      <c r="I1224" s="87"/>
      <c r="J1224" s="87"/>
      <c r="K1224" s="88"/>
      <c r="L1224" s="88"/>
      <c r="M1224" s="88"/>
      <c r="N1224" s="88"/>
      <c r="O1224" s="88"/>
      <c r="P1224" s="88"/>
      <c r="Q1224" s="88"/>
      <c r="R1224" s="88"/>
      <c r="S1224" s="88"/>
      <c r="T1224" s="88"/>
      <c r="U1224" s="88"/>
      <c r="V1224" s="88"/>
      <c r="W1224" s="88"/>
      <c r="X1224" s="88"/>
      <c r="Y1224" s="129"/>
      <c r="Z1224" s="159"/>
      <c r="AA1224" s="108"/>
      <c r="AB1224" s="160"/>
      <c r="AC1224" s="96" t="str">
        <f t="shared" si="471"/>
        <v/>
      </c>
      <c r="AD1224" s="97"/>
      <c r="AE1224" s="98" t="str">
        <f t="shared" si="469"/>
        <v/>
      </c>
      <c r="AF1224" s="98" t="str">
        <f t="shared" si="470"/>
        <v/>
      </c>
      <c r="AG1224" s="2"/>
      <c r="AH1224" s="2"/>
    </row>
    <row r="1225" spans="1:34" ht="15.75" customHeight="1" x14ac:dyDescent="0.25">
      <c r="A1225" s="84">
        <v>2702</v>
      </c>
      <c r="B1225" s="87"/>
      <c r="C1225" s="87"/>
      <c r="D1225" s="87"/>
      <c r="E1225" s="87"/>
      <c r="F1225" s="87"/>
      <c r="G1225" s="87"/>
      <c r="H1225" s="87"/>
      <c r="I1225" s="87"/>
      <c r="J1225" s="87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  <c r="U1225" s="88"/>
      <c r="V1225" s="88"/>
      <c r="W1225" s="88"/>
      <c r="X1225" s="88"/>
      <c r="Y1225" s="129"/>
      <c r="Z1225" s="159"/>
      <c r="AA1225" s="108"/>
      <c r="AB1225" s="160"/>
      <c r="AC1225" s="96" t="str">
        <f t="shared" si="471"/>
        <v/>
      </c>
      <c r="AD1225" s="97"/>
      <c r="AE1225" s="98" t="str">
        <f t="shared" si="469"/>
        <v/>
      </c>
      <c r="AF1225" s="98" t="str">
        <f t="shared" si="470"/>
        <v/>
      </c>
      <c r="AG1225" s="2"/>
      <c r="AH1225" s="2"/>
    </row>
    <row r="1226" spans="1:34" ht="15.75" customHeight="1" x14ac:dyDescent="0.25">
      <c r="A1226" s="84">
        <v>2801</v>
      </c>
      <c r="B1226" s="87"/>
      <c r="C1226" s="87"/>
      <c r="D1226" s="87"/>
      <c r="E1226" s="87"/>
      <c r="F1226" s="87"/>
      <c r="G1226" s="87"/>
      <c r="H1226" s="87"/>
      <c r="I1226" s="87"/>
      <c r="J1226" s="87"/>
      <c r="K1226" s="88"/>
      <c r="L1226" s="88"/>
      <c r="M1226" s="88"/>
      <c r="N1226" s="88"/>
      <c r="O1226" s="88"/>
      <c r="P1226" s="88"/>
      <c r="Q1226" s="88"/>
      <c r="R1226" s="88"/>
      <c r="S1226" s="88"/>
      <c r="T1226" s="88"/>
      <c r="U1226" s="88"/>
      <c r="V1226" s="88"/>
      <c r="W1226" s="88"/>
      <c r="X1226" s="88"/>
      <c r="Y1226" s="129"/>
      <c r="Z1226" s="159"/>
      <c r="AA1226" s="108"/>
      <c r="AB1226" s="160"/>
      <c r="AC1226" s="96" t="str">
        <f t="shared" si="471"/>
        <v/>
      </c>
      <c r="AD1226" s="97"/>
      <c r="AE1226" s="98" t="str">
        <f t="shared" si="469"/>
        <v/>
      </c>
      <c r="AF1226" s="98" t="str">
        <f t="shared" si="470"/>
        <v/>
      </c>
      <c r="AG1226" s="2"/>
      <c r="AH1226" s="2"/>
    </row>
    <row r="1227" spans="1:34" ht="15.75" customHeight="1" x14ac:dyDescent="0.25">
      <c r="A1227" s="84">
        <v>2802</v>
      </c>
      <c r="B1227" s="87"/>
      <c r="C1227" s="87"/>
      <c r="D1227" s="87"/>
      <c r="E1227" s="87"/>
      <c r="F1227" s="87"/>
      <c r="G1227" s="87"/>
      <c r="H1227" s="87"/>
      <c r="I1227" s="87"/>
      <c r="J1227" s="87"/>
      <c r="K1227" s="88"/>
      <c r="L1227" s="88"/>
      <c r="M1227" s="88"/>
      <c r="N1227" s="88" t="s">
        <v>37</v>
      </c>
      <c r="O1227" s="88"/>
      <c r="P1227" s="88"/>
      <c r="Q1227" s="88"/>
      <c r="R1227" s="88"/>
      <c r="S1227" s="88"/>
      <c r="T1227" s="88"/>
      <c r="U1227" s="88"/>
      <c r="V1227" s="88"/>
      <c r="W1227" s="88"/>
      <c r="X1227" s="88"/>
      <c r="Y1227" s="129"/>
      <c r="Z1227" s="159"/>
      <c r="AA1227" s="108"/>
      <c r="AB1227" s="160"/>
      <c r="AC1227" s="215" t="str">
        <f t="shared" si="471"/>
        <v/>
      </c>
      <c r="AD1227" s="97"/>
      <c r="AE1227" s="100" t="str">
        <f t="shared" si="469"/>
        <v/>
      </c>
      <c r="AF1227" s="100" t="str">
        <f t="shared" si="470"/>
        <v/>
      </c>
      <c r="AG1227" s="2"/>
      <c r="AH1227" s="2"/>
    </row>
    <row r="1228" spans="1:34" ht="15.75" customHeight="1" x14ac:dyDescent="0.25">
      <c r="A1228" s="84">
        <v>2901</v>
      </c>
      <c r="B1228" s="87"/>
      <c r="C1228" s="87"/>
      <c r="D1228" s="87"/>
      <c r="E1228" s="87"/>
      <c r="F1228" s="87"/>
      <c r="G1228" s="87"/>
      <c r="H1228" s="87"/>
      <c r="I1228" s="87"/>
      <c r="J1228" s="87"/>
      <c r="K1228" s="88"/>
      <c r="L1228" s="88"/>
      <c r="M1228" s="88"/>
      <c r="N1228" s="88"/>
      <c r="O1228" s="88"/>
      <c r="P1228" s="88"/>
      <c r="Q1228" s="88"/>
      <c r="R1228" s="88"/>
      <c r="S1228" s="88"/>
      <c r="T1228" s="88"/>
      <c r="U1228" s="88"/>
      <c r="V1228" s="88"/>
      <c r="W1228" s="88"/>
      <c r="X1228" s="88"/>
      <c r="Y1228" s="129"/>
      <c r="Z1228" s="159"/>
      <c r="AA1228" s="108"/>
      <c r="AB1228" s="88"/>
      <c r="AC1228" s="216" t="str">
        <f t="shared" si="471"/>
        <v/>
      </c>
      <c r="AD1228" s="214"/>
      <c r="AE1228" s="100" t="str">
        <f t="shared" si="469"/>
        <v/>
      </c>
      <c r="AF1228" s="100" t="str">
        <f t="shared" si="470"/>
        <v/>
      </c>
      <c r="AG1228" s="2"/>
      <c r="AH1228" s="2"/>
    </row>
    <row r="1229" spans="1:34" ht="15.75" customHeight="1" x14ac:dyDescent="0.25">
      <c r="A1229" s="84">
        <v>2902</v>
      </c>
      <c r="B1229" s="87"/>
      <c r="C1229" s="87"/>
      <c r="D1229" s="87"/>
      <c r="E1229" s="87"/>
      <c r="F1229" s="87"/>
      <c r="G1229" s="87"/>
      <c r="H1229" s="87"/>
      <c r="I1229" s="87"/>
      <c r="J1229" s="87"/>
      <c r="K1229" s="228"/>
      <c r="L1229" s="228"/>
      <c r="M1229" s="228"/>
      <c r="N1229" s="228"/>
      <c r="O1229" s="228"/>
      <c r="P1229" s="228"/>
      <c r="Q1229" s="228"/>
      <c r="R1229" s="228"/>
      <c r="S1229" s="228"/>
      <c r="T1229" s="228"/>
      <c r="U1229" s="228"/>
      <c r="V1229" s="228"/>
      <c r="W1229" s="228"/>
      <c r="X1229" s="228"/>
      <c r="Y1229" s="129"/>
      <c r="Z1229" s="159"/>
      <c r="AA1229" s="108"/>
      <c r="AB1229" s="88"/>
      <c r="AC1229" s="105"/>
      <c r="AD1229" s="106"/>
      <c r="AE1229" s="107"/>
      <c r="AF1229" s="105"/>
      <c r="AG1229" s="2"/>
      <c r="AH1229" s="2"/>
    </row>
    <row r="1230" spans="1:34" ht="15.75" customHeight="1" x14ac:dyDescent="0.25">
      <c r="A1230" s="84">
        <v>3001</v>
      </c>
      <c r="B1230" s="87"/>
      <c r="C1230" s="87"/>
      <c r="D1230" s="87"/>
      <c r="E1230" s="87"/>
      <c r="F1230" s="87"/>
      <c r="G1230" s="87"/>
      <c r="H1230" s="87"/>
      <c r="I1230" s="87"/>
      <c r="J1230" s="87"/>
      <c r="K1230" s="228"/>
      <c r="L1230" s="228"/>
      <c r="M1230" s="228"/>
      <c r="N1230" s="228"/>
      <c r="O1230" s="228"/>
      <c r="P1230" s="228"/>
      <c r="Q1230" s="228"/>
      <c r="R1230" s="228"/>
      <c r="S1230" s="228"/>
      <c r="T1230" s="228"/>
      <c r="U1230" s="228"/>
      <c r="V1230" s="228"/>
      <c r="W1230" s="228"/>
      <c r="X1230" s="228"/>
      <c r="Y1230" s="129"/>
      <c r="Z1230" s="159"/>
      <c r="AA1230" s="108"/>
      <c r="AB1230" s="88"/>
      <c r="AC1230" s="105"/>
      <c r="AD1230" s="106"/>
      <c r="AE1230" s="107"/>
      <c r="AF1230" s="105"/>
      <c r="AG1230" s="2"/>
      <c r="AH1230" s="2"/>
    </row>
    <row r="1231" spans="1:34" ht="15.75" customHeight="1" x14ac:dyDescent="0.25">
      <c r="A1231" s="84">
        <v>3002</v>
      </c>
      <c r="B1231" s="87"/>
      <c r="C1231" s="87"/>
      <c r="D1231" s="87"/>
      <c r="E1231" s="87"/>
      <c r="F1231" s="87"/>
      <c r="G1231" s="87"/>
      <c r="H1231" s="87"/>
      <c r="I1231" s="87"/>
      <c r="J1231" s="218"/>
      <c r="K1231" s="228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129"/>
      <c r="Z1231" s="159"/>
      <c r="AA1231" s="108"/>
      <c r="AB1231" s="88"/>
      <c r="AC1231" s="105"/>
      <c r="AD1231" s="106"/>
      <c r="AE1231" s="107"/>
      <c r="AF1231" s="105"/>
      <c r="AG1231" s="2"/>
      <c r="AH1231" s="2"/>
    </row>
    <row r="1232" spans="1:34" ht="15.75" customHeight="1" x14ac:dyDescent="0.25">
      <c r="A1232" s="210">
        <v>3101</v>
      </c>
      <c r="B1232" s="87"/>
      <c r="C1232" s="87"/>
      <c r="D1232" s="87"/>
      <c r="E1232" s="87"/>
      <c r="F1232" s="87"/>
      <c r="G1232" s="87"/>
      <c r="H1232" s="87"/>
      <c r="I1232" s="87"/>
      <c r="J1232" s="87"/>
      <c r="K1232" s="228"/>
      <c r="L1232" s="228"/>
      <c r="M1232" s="228"/>
      <c r="N1232" s="228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129"/>
      <c r="Z1232" s="159"/>
      <c r="AA1232" s="108"/>
      <c r="AB1232" s="88"/>
      <c r="AC1232" s="108"/>
      <c r="AD1232" s="109"/>
      <c r="AE1232" s="110"/>
      <c r="AF1232" s="105"/>
      <c r="AG1232" s="2"/>
      <c r="AH1232" s="2"/>
    </row>
    <row r="1233" spans="1:36" ht="15.75" customHeight="1" x14ac:dyDescent="0.25">
      <c r="A1233" s="211">
        <v>3102</v>
      </c>
      <c r="B1233" s="87"/>
      <c r="C1233" s="87"/>
      <c r="D1233" s="87"/>
      <c r="E1233" s="87"/>
      <c r="F1233" s="87"/>
      <c r="G1233" s="87"/>
      <c r="H1233" s="87"/>
      <c r="I1233" s="87"/>
      <c r="J1233" s="87"/>
      <c r="K1233" s="228"/>
      <c r="L1233" s="228"/>
      <c r="M1233" s="228"/>
      <c r="N1233" s="228"/>
      <c r="O1233" s="228"/>
      <c r="P1233" s="228"/>
      <c r="Q1233" s="228"/>
      <c r="R1233" s="228"/>
      <c r="S1233" s="228"/>
      <c r="T1233" s="228"/>
      <c r="U1233" s="228"/>
      <c r="V1233" s="228"/>
      <c r="W1233" s="228"/>
      <c r="X1233" s="228"/>
      <c r="Y1233" s="129"/>
      <c r="Z1233" s="159"/>
      <c r="AA1233" s="108"/>
      <c r="AB1233" s="88"/>
      <c r="AC1233" s="111" t="s">
        <v>91</v>
      </c>
      <c r="AD1233" s="112"/>
      <c r="AE1233" s="113" t="str">
        <f>IF(SUM(Y1224:Y1233)=0,"",SUM(Y1224:Y1233))</f>
        <v/>
      </c>
      <c r="AF1233" s="114" t="s">
        <v>19</v>
      </c>
      <c r="AG1233" s="2"/>
      <c r="AH1233" s="2"/>
    </row>
    <row r="1234" spans="1:36" ht="15.75" customHeight="1" x14ac:dyDescent="0.25">
      <c r="A1234" s="84">
        <v>3201</v>
      </c>
      <c r="B1234" s="87"/>
      <c r="C1234" s="87"/>
      <c r="D1234" s="87"/>
      <c r="E1234" s="87"/>
      <c r="F1234" s="87"/>
      <c r="G1234" s="87"/>
      <c r="H1234" s="87"/>
      <c r="I1234" s="87"/>
      <c r="J1234" s="87"/>
      <c r="K1234" s="228"/>
      <c r="L1234" s="228"/>
      <c r="M1234" s="228"/>
      <c r="N1234" s="228"/>
      <c r="O1234" s="228"/>
      <c r="P1234" s="228"/>
      <c r="Q1234" s="228"/>
      <c r="R1234" s="228"/>
      <c r="S1234" s="228"/>
      <c r="T1234" s="228"/>
      <c r="U1234" s="228"/>
      <c r="V1234" s="228"/>
      <c r="W1234" s="228"/>
      <c r="X1234" s="228"/>
      <c r="Y1234" s="129"/>
      <c r="Z1234" s="159"/>
      <c r="AA1234" s="108"/>
      <c r="AB1234" s="88"/>
      <c r="AC1234" s="115" t="s">
        <v>92</v>
      </c>
      <c r="AD1234" s="116" t="str">
        <f>IF(AD1233/B1220=0,"",AD1233/B1220)</f>
        <v/>
      </c>
      <c r="AE1234" s="117" t="e">
        <f>IF(AD1233/AE1233=0,"",AD1233/AE1233)</f>
        <v>#VALUE!</v>
      </c>
      <c r="AF1234" s="118" t="s">
        <v>93</v>
      </c>
      <c r="AG1234" s="2"/>
      <c r="AH1234" s="2"/>
    </row>
    <row r="1235" spans="1:36" ht="15.75" x14ac:dyDescent="0.25">
      <c r="A1235" s="84">
        <v>3202</v>
      </c>
      <c r="B1235" s="87"/>
      <c r="C1235" s="87"/>
      <c r="D1235" s="87"/>
      <c r="E1235" s="251"/>
      <c r="F1235" s="251"/>
      <c r="G1235" s="251"/>
      <c r="H1235" s="251"/>
      <c r="I1235" s="251"/>
      <c r="J1235" s="251"/>
      <c r="K1235" s="228"/>
      <c r="L1235" s="228"/>
      <c r="M1235" s="228"/>
      <c r="N1235" s="228"/>
      <c r="O1235" s="228"/>
      <c r="P1235" s="228"/>
      <c r="Q1235" s="228"/>
      <c r="R1235" s="228"/>
      <c r="S1235" s="228"/>
      <c r="T1235" s="228"/>
      <c r="U1235" s="228"/>
      <c r="V1235" s="228"/>
      <c r="W1235" s="228"/>
      <c r="X1235" s="228"/>
      <c r="Y1235" s="129"/>
      <c r="Z1235" s="161"/>
      <c r="AA1235" s="162"/>
      <c r="AB1235" s="163"/>
      <c r="AC1235" s="120"/>
      <c r="AD1235" s="121"/>
      <c r="AE1235" s="121"/>
      <c r="AF1235" s="122"/>
      <c r="AG1235" s="2"/>
      <c r="AH1235" s="2"/>
    </row>
    <row r="1236" spans="1:36" ht="18" x14ac:dyDescent="0.25">
      <c r="A1236" s="46"/>
      <c r="B1236" s="340" t="s">
        <v>111</v>
      </c>
      <c r="C1236" s="340"/>
      <c r="D1236" s="340"/>
      <c r="E1236" s="340"/>
      <c r="F1236" s="340"/>
      <c r="G1236" s="340"/>
      <c r="H1236" s="340"/>
      <c r="I1236" s="340"/>
      <c r="J1236" s="340"/>
      <c r="K1236" s="340"/>
      <c r="L1236" s="340"/>
      <c r="M1236" s="340"/>
      <c r="N1236" s="340"/>
      <c r="O1236" s="340"/>
      <c r="P1236" s="340"/>
      <c r="Q1236" s="340"/>
      <c r="R1236" s="340"/>
      <c r="S1236" s="340"/>
      <c r="T1236" s="340"/>
      <c r="U1236" s="340"/>
      <c r="V1236" s="340"/>
      <c r="W1236" s="340"/>
      <c r="X1236" s="340"/>
      <c r="Y1236" s="123">
        <f>SUM(Y1220:Y1232)</f>
        <v>0</v>
      </c>
      <c r="Z1236" s="124" t="str">
        <f>IF(Y1228=0,"",Y1228/B1220)</f>
        <v/>
      </c>
      <c r="AA1236" s="124" t="str">
        <f>IF(Y1236=0,"",Y1236/B1220)</f>
        <v/>
      </c>
      <c r="AB1236" s="124" t="e">
        <f>AA1236-Z1236</f>
        <v>#VALUE!</v>
      </c>
      <c r="AC1236" s="1"/>
      <c r="AD1236" s="2"/>
      <c r="AE1236" s="36"/>
      <c r="AF1236" s="1"/>
      <c r="AG1236" s="2"/>
      <c r="AH1236" s="2"/>
    </row>
    <row r="1237" spans="1:36" ht="12.75" customHeight="1" x14ac:dyDescent="0.2"/>
    <row r="1238" spans="1:36" ht="12.75" customHeight="1" x14ac:dyDescent="0.2"/>
    <row r="1239" spans="1:36" s="326" customFormat="1" ht="26.25" x14ac:dyDescent="0.4">
      <c r="B1239" s="341" t="s">
        <v>101</v>
      </c>
      <c r="C1239" s="341"/>
      <c r="D1239" s="341"/>
      <c r="E1239" s="341"/>
      <c r="F1239" s="341"/>
      <c r="G1239" s="341"/>
      <c r="H1239" s="341"/>
      <c r="I1239" s="341"/>
      <c r="J1239" s="341"/>
      <c r="K1239" s="341"/>
      <c r="L1239" s="341"/>
      <c r="M1239" s="341"/>
      <c r="N1239" s="341"/>
      <c r="O1239" s="341"/>
      <c r="P1239" s="341"/>
      <c r="Q1239" s="341"/>
      <c r="R1239" s="341"/>
      <c r="S1239" s="341"/>
      <c r="T1239" s="341"/>
      <c r="U1239" s="341"/>
      <c r="V1239" s="341"/>
      <c r="W1239" s="341"/>
      <c r="X1239" s="341"/>
      <c r="Y1239" s="225" t="s">
        <v>159</v>
      </c>
      <c r="Z1239" s="1"/>
      <c r="AA1239" s="1"/>
      <c r="AB1239" s="2"/>
      <c r="AC1239" s="1"/>
      <c r="AD1239" s="2"/>
      <c r="AE1239" s="2"/>
      <c r="AF1239" s="2"/>
      <c r="AG1239" s="2"/>
      <c r="AH1239" s="2"/>
      <c r="AI1239" s="2"/>
      <c r="AJ1239" s="2"/>
    </row>
    <row r="1240" spans="1:36" s="326" customFormat="1" ht="20.25" x14ac:dyDescent="0.2">
      <c r="A1240" s="342" t="s">
        <v>18</v>
      </c>
      <c r="B1240" s="344" t="s">
        <v>102</v>
      </c>
      <c r="C1240" s="345"/>
      <c r="D1240" s="345"/>
      <c r="E1240" s="345"/>
      <c r="F1240" s="345"/>
      <c r="G1240" s="345"/>
      <c r="H1240" s="345"/>
      <c r="I1240" s="345"/>
      <c r="J1240" s="346"/>
      <c r="K1240" s="347"/>
      <c r="L1240" s="347"/>
      <c r="M1240" s="347"/>
      <c r="N1240" s="347"/>
      <c r="O1240" s="347"/>
      <c r="P1240" s="347"/>
      <c r="Q1240" s="347"/>
      <c r="R1240" s="347"/>
      <c r="S1240" s="347"/>
      <c r="T1240" s="347"/>
      <c r="U1240" s="347"/>
      <c r="V1240" s="347"/>
      <c r="W1240" s="347"/>
      <c r="X1240" s="347"/>
      <c r="Y1240" s="348" t="s">
        <v>19</v>
      </c>
      <c r="Z1240" s="339" t="s">
        <v>11</v>
      </c>
      <c r="AA1240" s="339" t="s">
        <v>12</v>
      </c>
      <c r="AB1240" s="350" t="s">
        <v>13</v>
      </c>
      <c r="AC1240" s="339" t="s">
        <v>14</v>
      </c>
      <c r="AD1240" s="337" t="s">
        <v>15</v>
      </c>
      <c r="AE1240" s="337" t="s">
        <v>16</v>
      </c>
      <c r="AF1240" s="339" t="s">
        <v>103</v>
      </c>
      <c r="AG1240" s="2"/>
      <c r="AH1240" s="2"/>
      <c r="AI1240" s="2"/>
      <c r="AJ1240" s="2"/>
    </row>
    <row r="1241" spans="1:36" s="326" customFormat="1" ht="15.75" x14ac:dyDescent="0.25">
      <c r="A1241" s="343"/>
      <c r="B1241" s="84" t="s">
        <v>104</v>
      </c>
      <c r="C1241" s="84" t="s">
        <v>105</v>
      </c>
      <c r="D1241" s="84" t="s">
        <v>106</v>
      </c>
      <c r="E1241" s="84" t="s">
        <v>107</v>
      </c>
      <c r="F1241" s="84" t="s">
        <v>108</v>
      </c>
      <c r="G1241" s="84" t="s">
        <v>109</v>
      </c>
      <c r="H1241" s="84" t="s">
        <v>110</v>
      </c>
      <c r="I1241" s="84" t="s">
        <v>73</v>
      </c>
      <c r="J1241" s="84" t="s">
        <v>74</v>
      </c>
      <c r="K1241" s="85" t="s">
        <v>73</v>
      </c>
      <c r="L1241" s="85" t="s">
        <v>74</v>
      </c>
      <c r="M1241" s="85" t="s">
        <v>73</v>
      </c>
      <c r="N1241" s="85" t="s">
        <v>74</v>
      </c>
      <c r="O1241" s="85" t="s">
        <v>73</v>
      </c>
      <c r="P1241" s="85" t="s">
        <v>74</v>
      </c>
      <c r="Q1241" s="85" t="s">
        <v>73</v>
      </c>
      <c r="R1241" s="85" t="s">
        <v>74</v>
      </c>
      <c r="S1241" s="85" t="s">
        <v>73</v>
      </c>
      <c r="T1241" s="85" t="s">
        <v>74</v>
      </c>
      <c r="Y1241" s="349"/>
      <c r="Z1241" s="338"/>
      <c r="AA1241" s="338"/>
      <c r="AB1241" s="338"/>
      <c r="AC1241" s="338"/>
      <c r="AD1241" s="338"/>
      <c r="AE1241" s="338"/>
      <c r="AF1241" s="338"/>
      <c r="AG1241" s="2"/>
      <c r="AH1241" s="2"/>
      <c r="AI1241" s="2"/>
      <c r="AJ1241" s="2"/>
    </row>
    <row r="1242" spans="1:36" s="326" customFormat="1" ht="15.75" customHeight="1" x14ac:dyDescent="0.25">
      <c r="A1242" s="84">
        <v>2502</v>
      </c>
      <c r="B1242" s="87">
        <v>138</v>
      </c>
      <c r="C1242" s="87"/>
      <c r="D1242" s="87"/>
      <c r="E1242" s="87"/>
      <c r="F1242" s="87"/>
      <c r="G1242" s="87"/>
      <c r="H1242" s="87"/>
      <c r="I1242" s="87"/>
      <c r="J1242" s="87"/>
      <c r="K1242" s="88"/>
      <c r="L1242" s="88"/>
      <c r="M1242" s="88"/>
      <c r="N1242" s="88"/>
      <c r="O1242" s="88"/>
      <c r="P1242" s="88"/>
      <c r="Q1242" s="88"/>
      <c r="R1242" s="88"/>
      <c r="S1242" s="88"/>
      <c r="T1242" s="88"/>
      <c r="U1242" s="88"/>
      <c r="V1242" s="88"/>
      <c r="W1242" s="88"/>
      <c r="X1242" s="88"/>
      <c r="Y1242" s="129"/>
      <c r="Z1242" s="156"/>
      <c r="AA1242" s="157"/>
      <c r="AB1242" s="158"/>
      <c r="AC1242" s="91"/>
      <c r="AD1242" s="92">
        <f>B1242</f>
        <v>138</v>
      </c>
      <c r="AE1242" s="93"/>
      <c r="AF1242" s="91"/>
      <c r="AG1242" s="2"/>
      <c r="AH1242" s="2"/>
      <c r="AI1242" s="2"/>
      <c r="AJ1242" s="2"/>
    </row>
    <row r="1243" spans="1:36" s="326" customFormat="1" ht="15.75" customHeight="1" x14ac:dyDescent="0.25">
      <c r="A1243" s="84">
        <v>2601</v>
      </c>
      <c r="B1243" s="87"/>
      <c r="C1243" s="87"/>
      <c r="D1243" s="87"/>
      <c r="E1243" s="87"/>
      <c r="F1243" s="87"/>
      <c r="G1243" s="87"/>
      <c r="H1243" s="87"/>
      <c r="I1243" s="87"/>
      <c r="J1243" s="87"/>
      <c r="K1243" s="88"/>
      <c r="L1243" s="88"/>
      <c r="M1243" s="88"/>
      <c r="N1243" s="88"/>
      <c r="O1243" s="88"/>
      <c r="P1243" s="88"/>
      <c r="Q1243" s="88"/>
      <c r="R1243" s="88"/>
      <c r="S1243" s="88"/>
      <c r="T1243" s="88"/>
      <c r="U1243" s="88"/>
      <c r="V1243" s="88"/>
      <c r="W1243" s="88"/>
      <c r="X1243" s="88"/>
      <c r="Y1243" s="129"/>
      <c r="Z1243" s="159"/>
      <c r="AA1243" s="108"/>
      <c r="AB1243" s="160"/>
      <c r="AC1243" s="96" t="str">
        <f>IF(C1243=0,"",C1243/B1242)</f>
        <v/>
      </c>
      <c r="AD1243" s="97"/>
      <c r="AE1243" s="98" t="str">
        <f t="shared" ref="AE1243:AE1250" si="472">IF(AD1243=0,"",AD1243/AD1242)</f>
        <v/>
      </c>
      <c r="AF1243" s="98" t="str">
        <f t="shared" ref="AF1243:AF1250" si="473">IF(AD1243=0,"",100%-AE1243)</f>
        <v/>
      </c>
      <c r="AG1243" s="2"/>
      <c r="AH1243" s="2"/>
      <c r="AI1243" s="2"/>
      <c r="AJ1243" s="2"/>
    </row>
    <row r="1244" spans="1:36" s="326" customFormat="1" ht="15.75" customHeight="1" x14ac:dyDescent="0.25">
      <c r="A1244" s="84">
        <v>2602</v>
      </c>
      <c r="B1244" s="87"/>
      <c r="C1244" s="87"/>
      <c r="D1244" s="87"/>
      <c r="E1244" s="87"/>
      <c r="F1244" s="87"/>
      <c r="G1244" s="87"/>
      <c r="H1244" s="87"/>
      <c r="I1244" s="87"/>
      <c r="J1244" s="87"/>
      <c r="K1244" s="88"/>
      <c r="L1244" s="88"/>
      <c r="M1244" s="88"/>
      <c r="N1244" s="88"/>
      <c r="O1244" s="88"/>
      <c r="P1244" s="88"/>
      <c r="Q1244" s="88"/>
      <c r="R1244" s="88"/>
      <c r="S1244" s="88"/>
      <c r="T1244" s="88"/>
      <c r="U1244" s="88"/>
      <c r="V1244" s="88"/>
      <c r="W1244" s="88"/>
      <c r="X1244" s="88"/>
      <c r="Y1244" s="129"/>
      <c r="Z1244" s="159"/>
      <c r="AA1244" s="108"/>
      <c r="AB1244" s="160"/>
      <c r="AC1244" s="96" t="str">
        <f>IF(D1244=0,"",D1244/C1243)</f>
        <v/>
      </c>
      <c r="AD1244" s="97"/>
      <c r="AE1244" s="98" t="str">
        <f t="shared" si="472"/>
        <v/>
      </c>
      <c r="AF1244" s="98" t="str">
        <f t="shared" si="473"/>
        <v/>
      </c>
      <c r="AG1244" s="128">
        <f>AD1244/AD1242</f>
        <v>0</v>
      </c>
      <c r="AH1244" s="2"/>
      <c r="AI1244" s="2"/>
      <c r="AJ1244" s="2"/>
    </row>
    <row r="1245" spans="1:36" s="326" customFormat="1" ht="15.75" customHeight="1" x14ac:dyDescent="0.25">
      <c r="A1245" s="84">
        <v>2701</v>
      </c>
      <c r="B1245" s="87"/>
      <c r="C1245" s="87"/>
      <c r="D1245" s="87"/>
      <c r="E1245" s="87"/>
      <c r="F1245" s="87"/>
      <c r="G1245" s="87"/>
      <c r="H1245" s="87"/>
      <c r="I1245" s="87"/>
      <c r="J1245" s="87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8"/>
      <c r="V1245" s="88"/>
      <c r="W1245" s="88"/>
      <c r="X1245" s="88"/>
      <c r="Y1245" s="129"/>
      <c r="Z1245" s="159"/>
      <c r="AA1245" s="108"/>
      <c r="AB1245" s="160"/>
      <c r="AC1245" s="96" t="str">
        <f>IF(E1245=0,"",E1245/D1244)</f>
        <v/>
      </c>
      <c r="AD1245" s="97"/>
      <c r="AE1245" s="98" t="str">
        <f t="shared" si="472"/>
        <v/>
      </c>
      <c r="AF1245" s="98" t="str">
        <f t="shared" si="473"/>
        <v/>
      </c>
      <c r="AG1245" s="2"/>
      <c r="AH1245" s="2"/>
      <c r="AI1245" s="2"/>
      <c r="AJ1245" s="2"/>
    </row>
    <row r="1246" spans="1:36" s="326" customFormat="1" ht="15.75" customHeight="1" x14ac:dyDescent="0.25">
      <c r="A1246" s="84">
        <v>2702</v>
      </c>
      <c r="B1246" s="87"/>
      <c r="C1246" s="87"/>
      <c r="D1246" s="87"/>
      <c r="E1246" s="87"/>
      <c r="F1246" s="87"/>
      <c r="G1246" s="87"/>
      <c r="H1246" s="87"/>
      <c r="I1246" s="87"/>
      <c r="J1246" s="87"/>
      <c r="K1246" s="88"/>
      <c r="L1246" s="88"/>
      <c r="M1246" s="88"/>
      <c r="N1246" s="88"/>
      <c r="O1246" s="88"/>
      <c r="P1246" s="88"/>
      <c r="Q1246" s="88"/>
      <c r="R1246" s="88"/>
      <c r="S1246" s="88"/>
      <c r="T1246" s="88"/>
      <c r="U1246" s="88"/>
      <c r="V1246" s="88"/>
      <c r="W1246" s="88"/>
      <c r="X1246" s="88"/>
      <c r="Y1246" s="129"/>
      <c r="Z1246" s="159"/>
      <c r="AA1246" s="108"/>
      <c r="AB1246" s="160"/>
      <c r="AC1246" s="96" t="e">
        <f>F1246/E1245</f>
        <v>#DIV/0!</v>
      </c>
      <c r="AD1246" s="97"/>
      <c r="AE1246" s="98" t="str">
        <f t="shared" si="472"/>
        <v/>
      </c>
      <c r="AF1246" s="98" t="str">
        <f t="shared" si="473"/>
        <v/>
      </c>
      <c r="AG1246" s="2"/>
      <c r="AH1246" s="2"/>
      <c r="AI1246" s="2"/>
      <c r="AJ1246" s="2"/>
    </row>
    <row r="1247" spans="1:36" s="326" customFormat="1" ht="15.75" customHeight="1" x14ac:dyDescent="0.25">
      <c r="A1247" s="84">
        <v>2801</v>
      </c>
      <c r="B1247" s="87"/>
      <c r="C1247" s="87"/>
      <c r="D1247" s="87"/>
      <c r="E1247" s="87"/>
      <c r="F1247" s="87"/>
      <c r="G1247" s="87"/>
      <c r="H1247" s="87"/>
      <c r="I1247" s="87"/>
      <c r="J1247" s="87"/>
      <c r="K1247" s="88"/>
      <c r="L1247" s="88"/>
      <c r="M1247" s="88"/>
      <c r="N1247" s="88"/>
      <c r="O1247" s="88"/>
      <c r="P1247" s="88"/>
      <c r="Q1247" s="88"/>
      <c r="R1247" s="88"/>
      <c r="S1247" s="88"/>
      <c r="T1247" s="88"/>
      <c r="U1247" s="88"/>
      <c r="V1247" s="88"/>
      <c r="W1247" s="88"/>
      <c r="X1247" s="88"/>
      <c r="Y1247" s="129"/>
      <c r="Z1247" s="159"/>
      <c r="AA1247" s="108"/>
      <c r="AB1247" s="160"/>
      <c r="AC1247" s="96" t="str">
        <f>IF(G1247=0,"",G1247/F1246)</f>
        <v/>
      </c>
      <c r="AD1247" s="97"/>
      <c r="AE1247" s="98" t="str">
        <f t="shared" si="472"/>
        <v/>
      </c>
      <c r="AF1247" s="98" t="str">
        <f t="shared" si="473"/>
        <v/>
      </c>
      <c r="AG1247" s="2"/>
      <c r="AH1247" s="2"/>
      <c r="AI1247" s="2"/>
      <c r="AJ1247" s="2"/>
    </row>
    <row r="1248" spans="1:36" s="326" customFormat="1" ht="15.75" customHeight="1" x14ac:dyDescent="0.25">
      <c r="A1248" s="84">
        <v>2802</v>
      </c>
      <c r="B1248" s="87"/>
      <c r="C1248" s="87"/>
      <c r="D1248" s="87"/>
      <c r="E1248" s="87"/>
      <c r="F1248" s="87"/>
      <c r="G1248" s="87"/>
      <c r="H1248" s="87"/>
      <c r="I1248" s="87"/>
      <c r="J1248" s="87"/>
      <c r="K1248" s="88"/>
      <c r="L1248" s="88"/>
      <c r="M1248" s="88"/>
      <c r="N1248" s="88"/>
      <c r="O1248" s="88"/>
      <c r="P1248" s="88"/>
      <c r="Q1248" s="88"/>
      <c r="R1248" s="88"/>
      <c r="S1248" s="88"/>
      <c r="T1248" s="88"/>
      <c r="U1248" s="88"/>
      <c r="V1248" s="88"/>
      <c r="W1248" s="88"/>
      <c r="X1248" s="88"/>
      <c r="Y1248" s="129"/>
      <c r="Z1248" s="159"/>
      <c r="AA1248" s="108"/>
      <c r="AB1248" s="160"/>
      <c r="AC1248" s="96" t="str">
        <f>IF(H1248=0,"",H1248/G1247)</f>
        <v/>
      </c>
      <c r="AD1248" s="97"/>
      <c r="AE1248" s="98" t="str">
        <f t="shared" si="472"/>
        <v/>
      </c>
      <c r="AF1248" s="98" t="str">
        <f t="shared" si="473"/>
        <v/>
      </c>
      <c r="AG1248" s="2"/>
      <c r="AH1248" s="2"/>
      <c r="AI1248" s="2"/>
      <c r="AJ1248" s="2"/>
    </row>
    <row r="1249" spans="1:36" s="326" customFormat="1" ht="15.75" customHeight="1" x14ac:dyDescent="0.25">
      <c r="A1249" s="84">
        <v>2901</v>
      </c>
      <c r="B1249" s="87"/>
      <c r="C1249" s="87"/>
      <c r="D1249" s="87"/>
      <c r="E1249" s="87"/>
      <c r="F1249" s="87"/>
      <c r="G1249" s="87"/>
      <c r="H1249" s="87"/>
      <c r="I1249" s="87"/>
      <c r="J1249" s="87"/>
      <c r="K1249" s="88"/>
      <c r="L1249" s="88"/>
      <c r="M1249" s="88"/>
      <c r="N1249" s="88"/>
      <c r="O1249" s="88"/>
      <c r="P1249" s="88"/>
      <c r="Q1249" s="88"/>
      <c r="R1249" s="88"/>
      <c r="S1249" s="88"/>
      <c r="T1249" s="88"/>
      <c r="U1249" s="88"/>
      <c r="V1249" s="88"/>
      <c r="W1249" s="88"/>
      <c r="X1249" s="88"/>
      <c r="Y1249" s="129"/>
      <c r="Z1249" s="159"/>
      <c r="AA1249" s="108"/>
      <c r="AB1249" s="160"/>
      <c r="AC1249" s="126" t="str">
        <f>IF(I1249=0,"",I1249/H1248)</f>
        <v/>
      </c>
      <c r="AD1249" s="97"/>
      <c r="AE1249" s="100" t="str">
        <f t="shared" si="472"/>
        <v/>
      </c>
      <c r="AF1249" s="100" t="str">
        <f t="shared" si="473"/>
        <v/>
      </c>
      <c r="AG1249" s="2"/>
      <c r="AH1249" s="2"/>
      <c r="AI1249" s="2"/>
      <c r="AJ1249" s="2"/>
    </row>
    <row r="1250" spans="1:36" s="326" customFormat="1" ht="15.75" customHeight="1" x14ac:dyDescent="0.25">
      <c r="A1250" s="84">
        <v>2902</v>
      </c>
      <c r="B1250" s="87"/>
      <c r="C1250" s="87"/>
      <c r="D1250" s="87"/>
      <c r="E1250" s="87"/>
      <c r="F1250" s="87"/>
      <c r="G1250" s="87"/>
      <c r="H1250" s="87"/>
      <c r="I1250" s="87"/>
      <c r="J1250" s="87"/>
      <c r="K1250" s="88"/>
      <c r="L1250" s="88"/>
      <c r="M1250" s="88"/>
      <c r="N1250" s="88"/>
      <c r="O1250" s="88"/>
      <c r="P1250" s="88"/>
      <c r="Q1250" s="88"/>
      <c r="R1250" s="88"/>
      <c r="S1250" s="88"/>
      <c r="T1250" s="88"/>
      <c r="U1250" s="88"/>
      <c r="V1250" s="88"/>
      <c r="W1250" s="88"/>
      <c r="X1250" s="88"/>
      <c r="Y1250" s="129"/>
      <c r="Z1250" s="159"/>
      <c r="AA1250" s="108"/>
      <c r="AB1250" s="88"/>
      <c r="AC1250" s="126" t="str">
        <f>IF(J1250=0,"",J1250/I1249)</f>
        <v/>
      </c>
      <c r="AD1250" s="97"/>
      <c r="AE1250" s="100" t="str">
        <f t="shared" si="472"/>
        <v/>
      </c>
      <c r="AF1250" s="100" t="str">
        <f t="shared" si="473"/>
        <v/>
      </c>
      <c r="AG1250" s="2"/>
      <c r="AH1250" s="2"/>
      <c r="AI1250" s="2"/>
      <c r="AJ1250" s="2"/>
    </row>
    <row r="1251" spans="1:36" s="326" customFormat="1" ht="15.75" customHeight="1" x14ac:dyDescent="0.25">
      <c r="A1251" s="84">
        <v>3001</v>
      </c>
      <c r="B1251" s="87"/>
      <c r="C1251" s="87"/>
      <c r="D1251" s="87"/>
      <c r="E1251" s="87"/>
      <c r="F1251" s="87"/>
      <c r="G1251" s="87"/>
      <c r="H1251" s="87"/>
      <c r="I1251" s="87"/>
      <c r="J1251" s="87"/>
      <c r="K1251" s="228"/>
      <c r="L1251" s="228"/>
      <c r="M1251" s="228"/>
      <c r="N1251" s="228"/>
      <c r="O1251" s="228"/>
      <c r="P1251" s="228"/>
      <c r="Q1251" s="228"/>
      <c r="R1251" s="228"/>
      <c r="S1251" s="228"/>
      <c r="T1251" s="228"/>
      <c r="U1251" s="228"/>
      <c r="V1251" s="228"/>
      <c r="W1251" s="228"/>
      <c r="X1251" s="228"/>
      <c r="Y1251" s="129"/>
      <c r="Z1251" s="159"/>
      <c r="AA1251" s="108"/>
      <c r="AB1251" s="88"/>
      <c r="AC1251" s="105"/>
      <c r="AD1251" s="106"/>
      <c r="AE1251" s="107"/>
      <c r="AF1251" s="105"/>
      <c r="AG1251" s="2"/>
      <c r="AH1251" s="2"/>
      <c r="AI1251" s="2"/>
      <c r="AJ1251" s="2"/>
    </row>
    <row r="1252" spans="1:36" s="326" customFormat="1" ht="15.75" customHeight="1" x14ac:dyDescent="0.25">
      <c r="A1252" s="84">
        <v>3002</v>
      </c>
      <c r="B1252" s="87"/>
      <c r="C1252" s="87"/>
      <c r="D1252" s="87"/>
      <c r="E1252" s="87"/>
      <c r="F1252" s="87"/>
      <c r="G1252" s="87"/>
      <c r="H1252" s="87"/>
      <c r="I1252" s="87"/>
      <c r="J1252" s="87"/>
      <c r="K1252" s="228"/>
      <c r="L1252" s="228"/>
      <c r="M1252" s="228"/>
      <c r="N1252" s="228"/>
      <c r="O1252" s="228"/>
      <c r="P1252" s="228"/>
      <c r="Q1252" s="228"/>
      <c r="R1252" s="228"/>
      <c r="S1252" s="228"/>
      <c r="T1252" s="228"/>
      <c r="U1252" s="228"/>
      <c r="V1252" s="228"/>
      <c r="W1252" s="228"/>
      <c r="X1252" s="228"/>
      <c r="Y1252" s="129"/>
      <c r="Z1252" s="159"/>
      <c r="AA1252" s="108"/>
      <c r="AB1252" s="88"/>
      <c r="AC1252" s="105"/>
      <c r="AD1252" s="106"/>
      <c r="AE1252" s="107"/>
      <c r="AF1252" s="105"/>
      <c r="AG1252" s="2"/>
      <c r="AH1252" s="2"/>
      <c r="AI1252" s="2"/>
      <c r="AJ1252" s="2"/>
    </row>
    <row r="1253" spans="1:36" s="326" customFormat="1" ht="15.75" customHeight="1" x14ac:dyDescent="0.25">
      <c r="A1253" s="210">
        <v>3101</v>
      </c>
      <c r="B1253" s="87"/>
      <c r="C1253" s="87"/>
      <c r="D1253" s="87"/>
      <c r="E1253" s="87"/>
      <c r="F1253" s="87"/>
      <c r="G1253" s="87"/>
      <c r="H1253" s="87"/>
      <c r="I1253" s="87"/>
      <c r="J1253" s="218"/>
      <c r="K1253" s="228"/>
      <c r="L1253" s="228"/>
      <c r="M1253" s="228"/>
      <c r="N1253" s="228"/>
      <c r="O1253" s="228"/>
      <c r="P1253" s="228"/>
      <c r="Q1253" s="228"/>
      <c r="R1253" s="228"/>
      <c r="S1253" s="228"/>
      <c r="T1253" s="228"/>
      <c r="U1253" s="228"/>
      <c r="V1253" s="228"/>
      <c r="W1253" s="228"/>
      <c r="X1253" s="228"/>
      <c r="Y1253" s="129"/>
      <c r="Z1253" s="159"/>
      <c r="AA1253" s="108"/>
      <c r="AB1253" s="88"/>
      <c r="AC1253" s="105"/>
      <c r="AD1253" s="106"/>
      <c r="AE1253" s="107"/>
      <c r="AF1253" s="105"/>
      <c r="AG1253" s="2"/>
      <c r="AH1253" s="2"/>
      <c r="AI1253" s="2"/>
      <c r="AJ1253" s="2"/>
    </row>
    <row r="1254" spans="1:36" s="326" customFormat="1" ht="15.75" customHeight="1" x14ac:dyDescent="0.25">
      <c r="A1254" s="211">
        <v>3102</v>
      </c>
      <c r="B1254" s="87"/>
      <c r="C1254" s="87"/>
      <c r="D1254" s="87"/>
      <c r="E1254" s="87"/>
      <c r="F1254" s="87"/>
      <c r="G1254" s="87"/>
      <c r="H1254" s="87"/>
      <c r="I1254" s="87"/>
      <c r="J1254" s="87"/>
      <c r="K1254" s="228"/>
      <c r="L1254" s="228"/>
      <c r="M1254" s="228"/>
      <c r="N1254" s="228"/>
      <c r="O1254" s="228"/>
      <c r="P1254" s="228"/>
      <c r="Q1254" s="228"/>
      <c r="R1254" s="228"/>
      <c r="S1254" s="228"/>
      <c r="T1254" s="228"/>
      <c r="U1254" s="228"/>
      <c r="V1254" s="228"/>
      <c r="W1254" s="228"/>
      <c r="X1254" s="228"/>
      <c r="Y1254" s="129"/>
      <c r="Z1254" s="159"/>
      <c r="AA1254" s="108"/>
      <c r="AB1254" s="88"/>
      <c r="AC1254" s="108"/>
      <c r="AD1254" s="109"/>
      <c r="AE1254" s="110"/>
      <c r="AF1254" s="105"/>
      <c r="AG1254" s="2"/>
      <c r="AH1254" s="2"/>
      <c r="AI1254" s="2"/>
      <c r="AJ1254" s="2"/>
    </row>
    <row r="1255" spans="1:36" s="326" customFormat="1" ht="15.75" customHeight="1" x14ac:dyDescent="0.25">
      <c r="A1255" s="84">
        <v>3201</v>
      </c>
      <c r="B1255" s="87"/>
      <c r="C1255" s="87"/>
      <c r="D1255" s="87"/>
      <c r="E1255" s="87"/>
      <c r="F1255" s="87"/>
      <c r="G1255" s="87"/>
      <c r="H1255" s="87"/>
      <c r="I1255" s="87"/>
      <c r="J1255" s="87"/>
      <c r="K1255" s="228"/>
      <c r="L1255" s="228"/>
      <c r="M1255" s="228"/>
      <c r="N1255" s="228"/>
      <c r="O1255" s="228"/>
      <c r="P1255" s="228"/>
      <c r="Q1255" s="228"/>
      <c r="R1255" s="228"/>
      <c r="S1255" s="228"/>
      <c r="T1255" s="228"/>
      <c r="U1255" s="228"/>
      <c r="V1255" s="228"/>
      <c r="W1255" s="228"/>
      <c r="X1255" s="228"/>
      <c r="Y1255" s="129"/>
      <c r="Z1255" s="159"/>
      <c r="AA1255" s="108"/>
      <c r="AB1255" s="88"/>
      <c r="AC1255" s="111" t="s">
        <v>91</v>
      </c>
      <c r="AD1255" s="112"/>
      <c r="AE1255" s="113" t="str">
        <f>IF(SUM(Y1246:Y1255)=0,"",SUM(Y1246:Y1255))</f>
        <v/>
      </c>
      <c r="AF1255" s="114" t="s">
        <v>19</v>
      </c>
      <c r="AG1255" s="2"/>
      <c r="AH1255" s="2"/>
      <c r="AI1255" s="2"/>
      <c r="AJ1255" s="2"/>
    </row>
    <row r="1256" spans="1:36" s="326" customFormat="1" ht="15.75" customHeight="1" x14ac:dyDescent="0.25">
      <c r="A1256" s="84">
        <v>3202</v>
      </c>
      <c r="B1256" s="87"/>
      <c r="C1256" s="87"/>
      <c r="D1256" s="87"/>
      <c r="E1256" s="87"/>
      <c r="F1256" s="87"/>
      <c r="G1256" s="87"/>
      <c r="H1256" s="87"/>
      <c r="I1256" s="87"/>
      <c r="J1256" s="87"/>
      <c r="K1256" s="228"/>
      <c r="L1256" s="228"/>
      <c r="M1256" s="228"/>
      <c r="N1256" s="228"/>
      <c r="O1256" s="228"/>
      <c r="P1256" s="228"/>
      <c r="Q1256" s="228"/>
      <c r="R1256" s="228"/>
      <c r="S1256" s="228"/>
      <c r="T1256" s="228"/>
      <c r="U1256" s="228"/>
      <c r="V1256" s="228"/>
      <c r="W1256" s="228"/>
      <c r="X1256" s="228"/>
      <c r="Y1256" s="129"/>
      <c r="Z1256" s="159"/>
      <c r="AA1256" s="108"/>
      <c r="AB1256" s="88"/>
      <c r="AC1256" s="115" t="s">
        <v>92</v>
      </c>
      <c r="AD1256" s="116" t="str">
        <f>IF(AD1255/B1242=0,"",AD1255/B1242)</f>
        <v/>
      </c>
      <c r="AE1256" s="117" t="e">
        <f>IF(AD1255/AE1255=0,"",AD1255/AE1255)</f>
        <v>#VALUE!</v>
      </c>
      <c r="AF1256" s="118" t="s">
        <v>93</v>
      </c>
      <c r="AG1256" s="2"/>
      <c r="AH1256" s="2"/>
      <c r="AI1256" s="2"/>
      <c r="AJ1256" s="2"/>
    </row>
    <row r="1257" spans="1:36" s="326" customFormat="1" ht="15.75" customHeight="1" x14ac:dyDescent="0.25">
      <c r="A1257" s="84">
        <v>3301</v>
      </c>
      <c r="B1257" s="87"/>
      <c r="C1257" s="87"/>
      <c r="D1257" s="87"/>
      <c r="E1257" s="87"/>
      <c r="F1257" s="87"/>
      <c r="G1257" s="87"/>
      <c r="H1257" s="87"/>
      <c r="I1257" s="87"/>
      <c r="J1257" s="87"/>
      <c r="K1257" s="228"/>
      <c r="L1257" s="228"/>
      <c r="M1257" s="228"/>
      <c r="N1257" s="228"/>
      <c r="O1257" s="228"/>
      <c r="P1257" s="228"/>
      <c r="Q1257" s="228"/>
      <c r="R1257" s="228"/>
      <c r="S1257" s="228"/>
      <c r="T1257" s="228"/>
      <c r="U1257" s="228"/>
      <c r="V1257" s="228"/>
      <c r="W1257" s="228"/>
      <c r="X1257" s="228"/>
      <c r="Y1257" s="129"/>
      <c r="Z1257" s="161"/>
      <c r="AA1257" s="162"/>
      <c r="AB1257" s="163"/>
      <c r="AC1257" s="120"/>
      <c r="AD1257" s="121"/>
      <c r="AE1257" s="121"/>
      <c r="AF1257" s="122"/>
      <c r="AG1257" s="2"/>
      <c r="AH1257" s="2"/>
      <c r="AI1257" s="2"/>
      <c r="AJ1257" s="2"/>
    </row>
    <row r="1258" spans="1:36" s="326" customFormat="1" ht="18" customHeight="1" x14ac:dyDescent="0.25">
      <c r="A1258" s="46"/>
      <c r="B1258" s="340" t="s">
        <v>111</v>
      </c>
      <c r="C1258" s="340"/>
      <c r="D1258" s="340"/>
      <c r="E1258" s="340"/>
      <c r="F1258" s="340"/>
      <c r="G1258" s="340"/>
      <c r="H1258" s="340"/>
      <c r="I1258" s="340"/>
      <c r="J1258" s="340"/>
      <c r="K1258" s="340"/>
      <c r="L1258" s="340"/>
      <c r="M1258" s="340"/>
      <c r="N1258" s="340"/>
      <c r="O1258" s="340"/>
      <c r="P1258" s="340"/>
      <c r="Q1258" s="340"/>
      <c r="R1258" s="340"/>
      <c r="S1258" s="340"/>
      <c r="T1258" s="340"/>
      <c r="U1258" s="340"/>
      <c r="V1258" s="340"/>
      <c r="W1258" s="340"/>
      <c r="X1258" s="340"/>
      <c r="Y1258" s="123">
        <f>SUM(Y1242:Y1254)</f>
        <v>0</v>
      </c>
      <c r="Z1258" s="124" t="str">
        <f>IF(Y1250=0,"",Y1250/B1242)</f>
        <v/>
      </c>
      <c r="AA1258" s="124" t="str">
        <f>IF(Y1258=0,"",Y1258/B1242)</f>
        <v/>
      </c>
      <c r="AB1258" s="124" t="e">
        <f>AA1258-Z1258</f>
        <v>#VALUE!</v>
      </c>
      <c r="AC1258" s="1"/>
      <c r="AD1258" s="2"/>
      <c r="AE1258" s="36"/>
      <c r="AF1258" s="1"/>
      <c r="AG1258" s="2"/>
      <c r="AH1258" s="2"/>
      <c r="AI1258" s="2"/>
      <c r="AJ1258" s="2"/>
    </row>
    <row r="1259" spans="1:36" ht="12.75" customHeight="1" x14ac:dyDescent="0.2"/>
    <row r="1260" spans="1:36" ht="12.75" customHeight="1" x14ac:dyDescent="0.2"/>
    <row r="1261" spans="1:36" ht="12.75" customHeight="1" x14ac:dyDescent="0.2"/>
    <row r="1262" spans="1:36" ht="12.75" customHeight="1" x14ac:dyDescent="0.2"/>
    <row r="1263" spans="1:36" ht="12.75" customHeight="1" x14ac:dyDescent="0.2"/>
    <row r="1264" spans="1:36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</sheetData>
  <mergeCells count="489">
    <mergeCell ref="B1236:X1236"/>
    <mergeCell ref="B1195:X1195"/>
    <mergeCell ref="K1196:X1196"/>
    <mergeCell ref="B1214:X1214"/>
    <mergeCell ref="AD1218:AD1219"/>
    <mergeCell ref="AE1218:AE1219"/>
    <mergeCell ref="AF1218:AF1219"/>
    <mergeCell ref="A1218:A1219"/>
    <mergeCell ref="B1218:J1218"/>
    <mergeCell ref="Y1218:Y1219"/>
    <mergeCell ref="Z1218:Z1219"/>
    <mergeCell ref="AA1218:AA1219"/>
    <mergeCell ref="AB1218:AB1219"/>
    <mergeCell ref="AC1218:AC1219"/>
    <mergeCell ref="B1217:X1217"/>
    <mergeCell ref="K1218:X1218"/>
    <mergeCell ref="AD1196:AD1197"/>
    <mergeCell ref="AE1196:AE1197"/>
    <mergeCell ref="AF1196:AF1197"/>
    <mergeCell ref="A1196:A1197"/>
    <mergeCell ref="B1196:J1196"/>
    <mergeCell ref="Y1196:Y1197"/>
    <mergeCell ref="Z1196:Z1197"/>
    <mergeCell ref="AA1196:AA1197"/>
    <mergeCell ref="AB1196:AB1197"/>
    <mergeCell ref="AC1196:AC1197"/>
    <mergeCell ref="AD1174:AD1175"/>
    <mergeCell ref="AE1174:AE1175"/>
    <mergeCell ref="AF1174:AF1175"/>
    <mergeCell ref="A1174:A1175"/>
    <mergeCell ref="B1174:J1174"/>
    <mergeCell ref="Y1174:Y1175"/>
    <mergeCell ref="Z1174:Z1175"/>
    <mergeCell ref="AA1174:AA1175"/>
    <mergeCell ref="AB1174:AB1175"/>
    <mergeCell ref="AC1174:AC1175"/>
    <mergeCell ref="K1174:X1174"/>
    <mergeCell ref="AD1130:AD1131"/>
    <mergeCell ref="AE1130:AE1131"/>
    <mergeCell ref="AF1130:AF1131"/>
    <mergeCell ref="A1152:A1153"/>
    <mergeCell ref="B1152:J1152"/>
    <mergeCell ref="Y1152:Y1153"/>
    <mergeCell ref="Z1152:Z1153"/>
    <mergeCell ref="AA1152:AA1153"/>
    <mergeCell ref="AB1152:AB1153"/>
    <mergeCell ref="AC1152:AC1153"/>
    <mergeCell ref="AD1152:AD1153"/>
    <mergeCell ref="AE1152:AE1153"/>
    <mergeCell ref="AF1152:AF1153"/>
    <mergeCell ref="B1151:X1151"/>
    <mergeCell ref="K1152:X1152"/>
    <mergeCell ref="A1130:A1131"/>
    <mergeCell ref="B1130:J1130"/>
    <mergeCell ref="Y1130:Y1131"/>
    <mergeCell ref="Z1130:Z1131"/>
    <mergeCell ref="AA1130:AA1131"/>
    <mergeCell ref="AB1130:AB1131"/>
    <mergeCell ref="AC1130:AC1131"/>
    <mergeCell ref="A998:A999"/>
    <mergeCell ref="B998:J998"/>
    <mergeCell ref="Y998:Y999"/>
    <mergeCell ref="Z998:Z999"/>
    <mergeCell ref="AA998:AA999"/>
    <mergeCell ref="AB998:AB999"/>
    <mergeCell ref="AC998:AC999"/>
    <mergeCell ref="AA1108:AA1109"/>
    <mergeCell ref="AB1108:AB1109"/>
    <mergeCell ref="AC1108:AC1109"/>
    <mergeCell ref="Y1042:Y1043"/>
    <mergeCell ref="Z1042:Z1043"/>
    <mergeCell ref="AA1064:AA1065"/>
    <mergeCell ref="AB1064:AB1065"/>
    <mergeCell ref="AC1064:AC1065"/>
    <mergeCell ref="AA1020:AA1021"/>
    <mergeCell ref="AB1020:AB1021"/>
    <mergeCell ref="AC1020:AC1021"/>
    <mergeCell ref="B1016:X1016"/>
    <mergeCell ref="B1038:X1038"/>
    <mergeCell ref="B1082:X1082"/>
    <mergeCell ref="B1104:X1104"/>
    <mergeCell ref="A1108:A1109"/>
    <mergeCell ref="A1086:A1087"/>
    <mergeCell ref="AE998:AE999"/>
    <mergeCell ref="AF998:AF999"/>
    <mergeCell ref="AD976:AD977"/>
    <mergeCell ref="AE976:AE977"/>
    <mergeCell ref="AF976:AF977"/>
    <mergeCell ref="B975:X975"/>
    <mergeCell ref="K976:X976"/>
    <mergeCell ref="B997:X997"/>
    <mergeCell ref="K998:X998"/>
    <mergeCell ref="Y976:Y977"/>
    <mergeCell ref="Z976:Z977"/>
    <mergeCell ref="B994:X994"/>
    <mergeCell ref="AA976:AA977"/>
    <mergeCell ref="AB976:AB977"/>
    <mergeCell ref="AC976:AC977"/>
    <mergeCell ref="AC954:AC955"/>
    <mergeCell ref="AE932:AE933"/>
    <mergeCell ref="AF932:AF933"/>
    <mergeCell ref="A932:A933"/>
    <mergeCell ref="B932:J932"/>
    <mergeCell ref="Y932:Y933"/>
    <mergeCell ref="Z932:Z933"/>
    <mergeCell ref="B931:X931"/>
    <mergeCell ref="K932:X932"/>
    <mergeCell ref="AA932:AA933"/>
    <mergeCell ref="AB932:AB933"/>
    <mergeCell ref="AC932:AC933"/>
    <mergeCell ref="AD864:AD865"/>
    <mergeCell ref="AE864:AE865"/>
    <mergeCell ref="AF864:AF865"/>
    <mergeCell ref="A864:A865"/>
    <mergeCell ref="B864:J864"/>
    <mergeCell ref="Y864:Y865"/>
    <mergeCell ref="AC864:AC865"/>
    <mergeCell ref="AB864:AB865"/>
    <mergeCell ref="AA864:AA865"/>
    <mergeCell ref="AD887:AD888"/>
    <mergeCell ref="AE887:AE888"/>
    <mergeCell ref="AF887:AF888"/>
    <mergeCell ref="A887:A888"/>
    <mergeCell ref="B887:J887"/>
    <mergeCell ref="Y887:Y888"/>
    <mergeCell ref="Z887:Z888"/>
    <mergeCell ref="B883:X883"/>
    <mergeCell ref="B886:X886"/>
    <mergeCell ref="K887:X887"/>
    <mergeCell ref="AD910:AD911"/>
    <mergeCell ref="AE910:AE911"/>
    <mergeCell ref="AF910:AF911"/>
    <mergeCell ref="A910:A911"/>
    <mergeCell ref="B910:J910"/>
    <mergeCell ref="Y910:Y911"/>
    <mergeCell ref="Z910:Z911"/>
    <mergeCell ref="B909:X909"/>
    <mergeCell ref="K910:X910"/>
    <mergeCell ref="AC910:AC911"/>
    <mergeCell ref="AA910:AA911"/>
    <mergeCell ref="AB910:AB911"/>
    <mergeCell ref="AD1108:AD1109"/>
    <mergeCell ref="AD1020:AD1021"/>
    <mergeCell ref="B928:X928"/>
    <mergeCell ref="AD954:AD955"/>
    <mergeCell ref="AD932:AD933"/>
    <mergeCell ref="AD998:AD999"/>
    <mergeCell ref="AE1108:AE1109"/>
    <mergeCell ref="AF1108:AF1109"/>
    <mergeCell ref="K1108:X1108"/>
    <mergeCell ref="B1108:J1108"/>
    <mergeCell ref="Y1108:Y1109"/>
    <mergeCell ref="Z1108:Z1109"/>
    <mergeCell ref="B1086:J1086"/>
    <mergeCell ref="Y1086:Y1087"/>
    <mergeCell ref="Z1086:Z1087"/>
    <mergeCell ref="B976:J976"/>
    <mergeCell ref="AE954:AE955"/>
    <mergeCell ref="AF954:AF955"/>
    <mergeCell ref="B954:J954"/>
    <mergeCell ref="Y954:Y955"/>
    <mergeCell ref="Z954:Z955"/>
    <mergeCell ref="B953:X953"/>
    <mergeCell ref="K954:X954"/>
    <mergeCell ref="B950:X950"/>
    <mergeCell ref="AE542:AE543"/>
    <mergeCell ref="AF542:AF543"/>
    <mergeCell ref="AD542:AD543"/>
    <mergeCell ref="AA1086:AA1087"/>
    <mergeCell ref="AB1086:AB1087"/>
    <mergeCell ref="AC1086:AC1087"/>
    <mergeCell ref="AD1086:AD1087"/>
    <mergeCell ref="AE1086:AE1087"/>
    <mergeCell ref="AF1086:AF1087"/>
    <mergeCell ref="AF1042:AF1043"/>
    <mergeCell ref="AE1064:AE1065"/>
    <mergeCell ref="AF1064:AF1065"/>
    <mergeCell ref="AE1042:AE1043"/>
    <mergeCell ref="AE1020:AE1021"/>
    <mergeCell ref="AF1020:AF1021"/>
    <mergeCell ref="AF818:AF819"/>
    <mergeCell ref="AA841:AA842"/>
    <mergeCell ref="AB841:AB842"/>
    <mergeCell ref="AC841:AC842"/>
    <mergeCell ref="AD841:AD842"/>
    <mergeCell ref="AE841:AE842"/>
    <mergeCell ref="AF841:AF842"/>
    <mergeCell ref="AC887:AC888"/>
    <mergeCell ref="AE818:AE819"/>
    <mergeCell ref="A1042:A1043"/>
    <mergeCell ref="B1042:J1042"/>
    <mergeCell ref="AD1064:AD1065"/>
    <mergeCell ref="B507:K507"/>
    <mergeCell ref="B524:K524"/>
    <mergeCell ref="A542:A543"/>
    <mergeCell ref="B542:J542"/>
    <mergeCell ref="Y542:Y543"/>
    <mergeCell ref="AA542:AA543"/>
    <mergeCell ref="AB542:AB543"/>
    <mergeCell ref="AC542:AC543"/>
    <mergeCell ref="A1064:A1065"/>
    <mergeCell ref="B1064:J1064"/>
    <mergeCell ref="Y1064:Y1065"/>
    <mergeCell ref="Z1064:Z1065"/>
    <mergeCell ref="AA1042:AA1043"/>
    <mergeCell ref="AB1042:AB1043"/>
    <mergeCell ref="AC1042:AC1043"/>
    <mergeCell ref="AD1042:AD1043"/>
    <mergeCell ref="B1060:X1060"/>
    <mergeCell ref="A818:A819"/>
    <mergeCell ref="B818:J818"/>
    <mergeCell ref="Y818:Y819"/>
    <mergeCell ref="Z818:Z819"/>
    <mergeCell ref="B197:I197"/>
    <mergeCell ref="S197:T197"/>
    <mergeCell ref="K199:Q199"/>
    <mergeCell ref="B216:I216"/>
    <mergeCell ref="S216:T216"/>
    <mergeCell ref="K218:Q218"/>
    <mergeCell ref="B232:I232"/>
    <mergeCell ref="S232:T232"/>
    <mergeCell ref="K234:Q234"/>
    <mergeCell ref="A1020:A1021"/>
    <mergeCell ref="B1020:J1020"/>
    <mergeCell ref="Y1020:Y1021"/>
    <mergeCell ref="Z1020:Z1021"/>
    <mergeCell ref="AA887:AA888"/>
    <mergeCell ref="AB887:AB888"/>
    <mergeCell ref="S247:T247"/>
    <mergeCell ref="K249:Q249"/>
    <mergeCell ref="B247:I247"/>
    <mergeCell ref="B269:I269"/>
    <mergeCell ref="K271:Q271"/>
    <mergeCell ref="B290:K290"/>
    <mergeCell ref="B310:K310"/>
    <mergeCell ref="B328:K328"/>
    <mergeCell ref="B972:X972"/>
    <mergeCell ref="Z864:Z865"/>
    <mergeCell ref="B906:X906"/>
    <mergeCell ref="A976:A977"/>
    <mergeCell ref="B860:X860"/>
    <mergeCell ref="B863:X863"/>
    <mergeCell ref="K864:X864"/>
    <mergeCell ref="A954:A955"/>
    <mergeCell ref="AA954:AA955"/>
    <mergeCell ref="AB954:AB955"/>
    <mergeCell ref="B794:X794"/>
    <mergeCell ref="B817:X817"/>
    <mergeCell ref="Z841:Z842"/>
    <mergeCell ref="A795:A796"/>
    <mergeCell ref="B795:J795"/>
    <mergeCell ref="Y795:Y796"/>
    <mergeCell ref="Z795:Z796"/>
    <mergeCell ref="AA818:AA819"/>
    <mergeCell ref="AB818:AB819"/>
    <mergeCell ref="B837:X837"/>
    <mergeCell ref="K841:X841"/>
    <mergeCell ref="B840:X840"/>
    <mergeCell ref="AA795:AA796"/>
    <mergeCell ref="AB795:AB796"/>
    <mergeCell ref="A841:A842"/>
    <mergeCell ref="B841:J841"/>
    <mergeCell ref="Y841:Y842"/>
    <mergeCell ref="AC795:AC796"/>
    <mergeCell ref="AD795:AD796"/>
    <mergeCell ref="AE795:AE796"/>
    <mergeCell ref="AF795:AF796"/>
    <mergeCell ref="B814:X814"/>
    <mergeCell ref="K795:X795"/>
    <mergeCell ref="K818:X818"/>
    <mergeCell ref="AC818:AC819"/>
    <mergeCell ref="AD818:AD819"/>
    <mergeCell ref="AF749:AF750"/>
    <mergeCell ref="A749:A750"/>
    <mergeCell ref="B749:J749"/>
    <mergeCell ref="Y749:Y750"/>
    <mergeCell ref="Z749:Z750"/>
    <mergeCell ref="AA772:AA773"/>
    <mergeCell ref="AB772:AB773"/>
    <mergeCell ref="AC772:AC773"/>
    <mergeCell ref="AD772:AD773"/>
    <mergeCell ref="AE772:AE773"/>
    <mergeCell ref="AF772:AF773"/>
    <mergeCell ref="A772:A773"/>
    <mergeCell ref="B772:J772"/>
    <mergeCell ref="Y772:Y773"/>
    <mergeCell ref="Z772:Z773"/>
    <mergeCell ref="AA749:AA750"/>
    <mergeCell ref="AB749:AB750"/>
    <mergeCell ref="AC749:AC750"/>
    <mergeCell ref="AD749:AD750"/>
    <mergeCell ref="AE749:AE750"/>
    <mergeCell ref="K749:X749"/>
    <mergeCell ref="B768:X768"/>
    <mergeCell ref="AA726:AA727"/>
    <mergeCell ref="AB726:AB727"/>
    <mergeCell ref="AC726:AC727"/>
    <mergeCell ref="AD726:AD727"/>
    <mergeCell ref="AE726:AE727"/>
    <mergeCell ref="AF726:AF727"/>
    <mergeCell ref="AF680:AF681"/>
    <mergeCell ref="A680:A681"/>
    <mergeCell ref="B680:J680"/>
    <mergeCell ref="Y680:Y681"/>
    <mergeCell ref="Z680:Z681"/>
    <mergeCell ref="AA703:AA704"/>
    <mergeCell ref="AB703:AB704"/>
    <mergeCell ref="AC703:AC704"/>
    <mergeCell ref="AD703:AD704"/>
    <mergeCell ref="AE703:AE704"/>
    <mergeCell ref="AF703:AF704"/>
    <mergeCell ref="A703:A704"/>
    <mergeCell ref="B703:J703"/>
    <mergeCell ref="Y703:Y704"/>
    <mergeCell ref="A726:A727"/>
    <mergeCell ref="B726:J726"/>
    <mergeCell ref="Y726:Y727"/>
    <mergeCell ref="Z726:Z727"/>
    <mergeCell ref="Z703:Z704"/>
    <mergeCell ref="A657:A658"/>
    <mergeCell ref="B657:J657"/>
    <mergeCell ref="Y657:Y658"/>
    <mergeCell ref="Z657:Z658"/>
    <mergeCell ref="AA680:AA681"/>
    <mergeCell ref="AB680:AB681"/>
    <mergeCell ref="AC680:AC681"/>
    <mergeCell ref="AD680:AD681"/>
    <mergeCell ref="B699:X699"/>
    <mergeCell ref="K703:X703"/>
    <mergeCell ref="AE680:AE681"/>
    <mergeCell ref="AA657:AA658"/>
    <mergeCell ref="AB657:AB658"/>
    <mergeCell ref="AC657:AC658"/>
    <mergeCell ref="AD657:AD658"/>
    <mergeCell ref="AE657:AE658"/>
    <mergeCell ref="AF657:AF658"/>
    <mergeCell ref="B653:X653"/>
    <mergeCell ref="K657:X657"/>
    <mergeCell ref="B676:X676"/>
    <mergeCell ref="K680:X680"/>
    <mergeCell ref="B656:X656"/>
    <mergeCell ref="AF611:AF612"/>
    <mergeCell ref="A611:A612"/>
    <mergeCell ref="B611:J611"/>
    <mergeCell ref="Y611:Y612"/>
    <mergeCell ref="Z611:Z612"/>
    <mergeCell ref="AA634:AA635"/>
    <mergeCell ref="AB634:AB635"/>
    <mergeCell ref="AC634:AC635"/>
    <mergeCell ref="AD634:AD635"/>
    <mergeCell ref="AE634:AE635"/>
    <mergeCell ref="AF634:AF635"/>
    <mergeCell ref="A634:A635"/>
    <mergeCell ref="B634:J634"/>
    <mergeCell ref="Y634:Y635"/>
    <mergeCell ref="Z634:Z635"/>
    <mergeCell ref="B630:X630"/>
    <mergeCell ref="K634:X634"/>
    <mergeCell ref="A588:A589"/>
    <mergeCell ref="B588:J588"/>
    <mergeCell ref="Y588:Y589"/>
    <mergeCell ref="Z588:Z589"/>
    <mergeCell ref="AA611:AA612"/>
    <mergeCell ref="AB611:AB612"/>
    <mergeCell ref="AC611:AC612"/>
    <mergeCell ref="AD611:AD612"/>
    <mergeCell ref="AE611:AE612"/>
    <mergeCell ref="AA588:AA589"/>
    <mergeCell ref="AB588:AB589"/>
    <mergeCell ref="AC588:AC589"/>
    <mergeCell ref="AD588:AD589"/>
    <mergeCell ref="AE588:AE589"/>
    <mergeCell ref="B607:X607"/>
    <mergeCell ref="K611:X611"/>
    <mergeCell ref="AF588:AF589"/>
    <mergeCell ref="AD565:AD566"/>
    <mergeCell ref="AE565:AE566"/>
    <mergeCell ref="AF565:AF566"/>
    <mergeCell ref="AA565:AA566"/>
    <mergeCell ref="AB565:AB566"/>
    <mergeCell ref="AC565:AC566"/>
    <mergeCell ref="K565:X565"/>
    <mergeCell ref="B584:X584"/>
    <mergeCell ref="K588:X588"/>
    <mergeCell ref="B587:X587"/>
    <mergeCell ref="A565:A566"/>
    <mergeCell ref="B565:J565"/>
    <mergeCell ref="Y565:Y566"/>
    <mergeCell ref="Z565:Z566"/>
    <mergeCell ref="A143:D143"/>
    <mergeCell ref="A145:G145"/>
    <mergeCell ref="B151:I151"/>
    <mergeCell ref="S151:T151"/>
    <mergeCell ref="K153:Q153"/>
    <mergeCell ref="A171:G171"/>
    <mergeCell ref="B346:K346"/>
    <mergeCell ref="B364:K364"/>
    <mergeCell ref="B382:K382"/>
    <mergeCell ref="B401:K401"/>
    <mergeCell ref="B420:K420"/>
    <mergeCell ref="B437:K437"/>
    <mergeCell ref="B455:K455"/>
    <mergeCell ref="B489:K489"/>
    <mergeCell ref="Z542:Z543"/>
    <mergeCell ref="B561:X561"/>
    <mergeCell ref="K542:X542"/>
    <mergeCell ref="B178:I178"/>
    <mergeCell ref="S178:T178"/>
    <mergeCell ref="K180:Q180"/>
    <mergeCell ref="A93:D93"/>
    <mergeCell ref="A95:G95"/>
    <mergeCell ref="B100:I100"/>
    <mergeCell ref="S101:T101"/>
    <mergeCell ref="A121:G121"/>
    <mergeCell ref="B126:I126"/>
    <mergeCell ref="S126:T126"/>
    <mergeCell ref="K128:Q128"/>
    <mergeCell ref="A119:D119"/>
    <mergeCell ref="K44:Q44"/>
    <mergeCell ref="U44:X44"/>
    <mergeCell ref="K45:L45"/>
    <mergeCell ref="M45:N45"/>
    <mergeCell ref="O45:P45"/>
    <mergeCell ref="A64:D64"/>
    <mergeCell ref="A66:G66"/>
    <mergeCell ref="B73:I73"/>
    <mergeCell ref="K73:Q73"/>
    <mergeCell ref="B791:X791"/>
    <mergeCell ref="K772:X772"/>
    <mergeCell ref="B771:X771"/>
    <mergeCell ref="S16:T16"/>
    <mergeCell ref="AO17:AX17"/>
    <mergeCell ref="K15:Q15"/>
    <mergeCell ref="U15:X15"/>
    <mergeCell ref="B16:I16"/>
    <mergeCell ref="K16:L16"/>
    <mergeCell ref="M16:N16"/>
    <mergeCell ref="O16:P16"/>
    <mergeCell ref="Q16:R16"/>
    <mergeCell ref="Q45:R45"/>
    <mergeCell ref="S45:T45"/>
    <mergeCell ref="AO69:AX69"/>
    <mergeCell ref="U73:X73"/>
    <mergeCell ref="S74:T74"/>
    <mergeCell ref="AG85:AH85"/>
    <mergeCell ref="A36:D36"/>
    <mergeCell ref="A38:G38"/>
    <mergeCell ref="AO42:AX42"/>
    <mergeCell ref="B44:I44"/>
    <mergeCell ref="B633:X633"/>
    <mergeCell ref="B610:X610"/>
    <mergeCell ref="B564:X564"/>
    <mergeCell ref="B541:X541"/>
    <mergeCell ref="B679:X679"/>
    <mergeCell ref="B702:X702"/>
    <mergeCell ref="B725:X725"/>
    <mergeCell ref="B748:X748"/>
    <mergeCell ref="B722:X722"/>
    <mergeCell ref="K726:X726"/>
    <mergeCell ref="B745:X745"/>
    <mergeCell ref="B1126:X1126"/>
    <mergeCell ref="B1148:X1148"/>
    <mergeCell ref="B1170:X1170"/>
    <mergeCell ref="B1192:X1192"/>
    <mergeCell ref="B1019:X1019"/>
    <mergeCell ref="K1020:X1020"/>
    <mergeCell ref="B1041:X1041"/>
    <mergeCell ref="K1042:X1042"/>
    <mergeCell ref="B1063:X1063"/>
    <mergeCell ref="K1064:X1064"/>
    <mergeCell ref="B1085:X1085"/>
    <mergeCell ref="K1086:X1086"/>
    <mergeCell ref="B1107:X1107"/>
    <mergeCell ref="B1173:X1173"/>
    <mergeCell ref="B1129:X1129"/>
    <mergeCell ref="K1130:X1130"/>
    <mergeCell ref="AD1240:AD1241"/>
    <mergeCell ref="AE1240:AE1241"/>
    <mergeCell ref="AF1240:AF1241"/>
    <mergeCell ref="B1258:X1258"/>
    <mergeCell ref="B1239:X1239"/>
    <mergeCell ref="A1240:A1241"/>
    <mergeCell ref="B1240:J1240"/>
    <mergeCell ref="K1240:X1240"/>
    <mergeCell ref="Y1240:Y1241"/>
    <mergeCell ref="Z1240:Z1241"/>
    <mergeCell ref="AA1240:AA1241"/>
    <mergeCell ref="AB1240:AB1241"/>
    <mergeCell ref="AC1240:AC1241"/>
  </mergeCells>
  <phoneticPr fontId="26" type="noConversion"/>
  <pageMargins left="0.7" right="0.7" top="0.75" bottom="0.75" header="0" footer="0"/>
  <pageSetup orientation="landscape" r:id="rId1"/>
  <ignoredErrors>
    <ignoredError sqref="A571 A549 A593 A615 A637 A706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011"/>
  <sheetViews>
    <sheetView workbookViewId="0">
      <selection activeCell="U28" sqref="U28"/>
    </sheetView>
  </sheetViews>
  <sheetFormatPr baseColWidth="10" defaultColWidth="12.5703125" defaultRowHeight="15" customHeight="1" x14ac:dyDescent="0.2"/>
  <cols>
    <col min="1" max="1" width="10" customWidth="1"/>
    <col min="2" max="2" width="5.85546875" customWidth="1"/>
    <col min="3" max="3" width="6.7109375" customWidth="1"/>
    <col min="4" max="26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ht="12.75" customHeight="1" x14ac:dyDescent="0.2"/>
    <row r="15" spans="1:25" ht="12.75" customHeight="1" x14ac:dyDescent="0.3">
      <c r="A15" s="61" t="s">
        <v>94</v>
      </c>
    </row>
    <row r="16" spans="1:25" ht="12.75" customHeight="1" x14ac:dyDescent="0.2">
      <c r="B16" s="358" t="s">
        <v>3</v>
      </c>
      <c r="C16" s="359"/>
      <c r="D16" s="17" t="s">
        <v>19</v>
      </c>
    </row>
    <row r="17" spans="1:6" ht="25.5" customHeight="1" x14ac:dyDescent="0.2">
      <c r="A17" s="15" t="s">
        <v>18</v>
      </c>
      <c r="B17" s="16">
        <v>1</v>
      </c>
      <c r="C17" s="16">
        <v>2</v>
      </c>
      <c r="D17" s="26"/>
      <c r="E17" s="10" t="s">
        <v>11</v>
      </c>
      <c r="F17" s="2" t="s">
        <v>91</v>
      </c>
    </row>
    <row r="18" spans="1:6" ht="12.75" customHeight="1" x14ac:dyDescent="0.2">
      <c r="A18" s="46" t="s">
        <v>56</v>
      </c>
      <c r="B18" s="2">
        <v>16</v>
      </c>
      <c r="C18" s="25"/>
      <c r="D18" s="26"/>
    </row>
    <row r="19" spans="1:6" ht="12.75" customHeight="1" x14ac:dyDescent="0.2">
      <c r="A19" s="46" t="s">
        <v>57</v>
      </c>
      <c r="C19" s="2">
        <v>14</v>
      </c>
      <c r="D19" s="26">
        <v>9</v>
      </c>
    </row>
    <row r="20" spans="1:6" ht="12.75" customHeight="1" x14ac:dyDescent="0.2">
      <c r="A20" s="46" t="s">
        <v>58</v>
      </c>
      <c r="C20" s="2">
        <v>1</v>
      </c>
      <c r="D20" s="45"/>
    </row>
    <row r="21" spans="1:6" ht="12.75" customHeight="1" x14ac:dyDescent="0.2">
      <c r="A21" s="46" t="s">
        <v>59</v>
      </c>
      <c r="C21" s="2">
        <v>4</v>
      </c>
      <c r="D21" s="45">
        <v>4</v>
      </c>
    </row>
    <row r="22" spans="1:6" ht="12.75" customHeight="1" x14ac:dyDescent="0.2">
      <c r="D22" s="2">
        <f>SUM(D19:D21)</f>
        <v>13</v>
      </c>
      <c r="E22" s="48">
        <f>D19/B18</f>
        <v>0.5625</v>
      </c>
      <c r="F22" s="2">
        <v>13</v>
      </c>
    </row>
    <row r="23" spans="1:6" ht="12.75" customHeight="1" x14ac:dyDescent="0.2"/>
    <row r="24" spans="1:6" ht="12.75" customHeight="1" x14ac:dyDescent="0.2"/>
    <row r="25" spans="1:6" ht="12.75" customHeight="1" x14ac:dyDescent="0.3">
      <c r="A25" s="61" t="s">
        <v>99</v>
      </c>
    </row>
    <row r="26" spans="1:6" ht="12.75" customHeight="1" x14ac:dyDescent="0.2">
      <c r="B26" s="358" t="s">
        <v>3</v>
      </c>
      <c r="C26" s="359"/>
      <c r="D26" s="17" t="s">
        <v>19</v>
      </c>
    </row>
    <row r="27" spans="1:6" ht="25.5" customHeight="1" x14ac:dyDescent="0.2">
      <c r="A27" s="15" t="s">
        <v>18</v>
      </c>
      <c r="B27" s="16">
        <v>1</v>
      </c>
      <c r="C27" s="16">
        <v>2</v>
      </c>
      <c r="D27" s="26"/>
      <c r="E27" s="10" t="s">
        <v>11</v>
      </c>
    </row>
    <row r="28" spans="1:6" ht="12.75" customHeight="1" x14ac:dyDescent="0.2">
      <c r="A28" s="46" t="s">
        <v>58</v>
      </c>
      <c r="B28" s="2">
        <v>10</v>
      </c>
      <c r="C28" s="25"/>
      <c r="D28" s="26"/>
    </row>
    <row r="29" spans="1:6" ht="12.75" customHeight="1" x14ac:dyDescent="0.2">
      <c r="A29" s="46" t="s">
        <v>59</v>
      </c>
      <c r="C29" s="2">
        <v>9</v>
      </c>
      <c r="D29" s="26">
        <v>5</v>
      </c>
    </row>
    <row r="30" spans="1:6" ht="12.75" customHeight="1" x14ac:dyDescent="0.2">
      <c r="D30" s="2">
        <f>SUM(D29)</f>
        <v>5</v>
      </c>
      <c r="E30" s="48">
        <f>D29/B28</f>
        <v>0.5</v>
      </c>
    </row>
    <row r="31" spans="1:6" ht="12.75" customHeight="1" x14ac:dyDescent="0.2"/>
    <row r="32" spans="1: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2">
    <mergeCell ref="B16:C16"/>
    <mergeCell ref="B26:C26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011"/>
  <sheetViews>
    <sheetView workbookViewId="0">
      <selection activeCell="W25" sqref="W25"/>
    </sheetView>
  </sheetViews>
  <sheetFormatPr baseColWidth="10" defaultColWidth="12.5703125" defaultRowHeight="15" customHeight="1" x14ac:dyDescent="0.2"/>
  <cols>
    <col min="1" max="1" width="10" customWidth="1"/>
    <col min="2" max="2" width="5.85546875" customWidth="1"/>
    <col min="3" max="3" width="6.7109375" customWidth="1"/>
    <col min="4" max="26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ht="12.75" customHeight="1" x14ac:dyDescent="0.2"/>
    <row r="15" spans="1:25" ht="12.75" customHeight="1" x14ac:dyDescent="0.3">
      <c r="A15" s="61" t="s">
        <v>94</v>
      </c>
    </row>
    <row r="16" spans="1:25" ht="12.75" customHeight="1" x14ac:dyDescent="0.2">
      <c r="B16" s="358" t="s">
        <v>3</v>
      </c>
      <c r="C16" s="359"/>
      <c r="D16" s="17" t="s">
        <v>19</v>
      </c>
    </row>
    <row r="17" spans="1:6" ht="25.5" customHeight="1" x14ac:dyDescent="0.2">
      <c r="A17" s="15" t="s">
        <v>18</v>
      </c>
      <c r="B17" s="16">
        <v>1</v>
      </c>
      <c r="C17" s="16">
        <v>2</v>
      </c>
      <c r="D17" s="26"/>
      <c r="E17" s="10" t="s">
        <v>11</v>
      </c>
      <c r="F17" s="2" t="s">
        <v>91</v>
      </c>
    </row>
    <row r="18" spans="1:6" ht="12.75" customHeight="1" x14ac:dyDescent="0.2">
      <c r="A18" s="46" t="s">
        <v>56</v>
      </c>
      <c r="B18" s="2">
        <v>15</v>
      </c>
      <c r="C18" s="25"/>
      <c r="D18" s="26"/>
    </row>
    <row r="19" spans="1:6" ht="12.75" customHeight="1" x14ac:dyDescent="0.2">
      <c r="A19" s="46" t="s">
        <v>57</v>
      </c>
      <c r="C19" s="2">
        <v>11</v>
      </c>
      <c r="D19" s="26">
        <v>7</v>
      </c>
    </row>
    <row r="20" spans="1:6" ht="12.75" customHeight="1" x14ac:dyDescent="0.2">
      <c r="A20" s="46" t="s">
        <v>58</v>
      </c>
      <c r="C20" s="2">
        <v>3</v>
      </c>
      <c r="D20" s="45">
        <v>3</v>
      </c>
    </row>
    <row r="21" spans="1:6" ht="12.75" customHeight="1" x14ac:dyDescent="0.2">
      <c r="A21" s="46" t="s">
        <v>59</v>
      </c>
      <c r="C21" s="2">
        <v>1</v>
      </c>
      <c r="D21" s="45">
        <v>1</v>
      </c>
    </row>
    <row r="22" spans="1:6" ht="12.75" customHeight="1" x14ac:dyDescent="0.2">
      <c r="D22" s="2">
        <f>SUM(D19:D21)</f>
        <v>11</v>
      </c>
      <c r="E22" s="48">
        <f>D19/B18</f>
        <v>0.46666666666666667</v>
      </c>
      <c r="F22" s="2">
        <v>11</v>
      </c>
    </row>
    <row r="23" spans="1:6" ht="12.75" customHeight="1" x14ac:dyDescent="0.2"/>
    <row r="24" spans="1:6" ht="12.75" customHeight="1" x14ac:dyDescent="0.2"/>
    <row r="25" spans="1:6" ht="12.75" customHeight="1" x14ac:dyDescent="0.3">
      <c r="A25" s="61" t="s">
        <v>99</v>
      </c>
    </row>
    <row r="26" spans="1:6" ht="12.75" customHeight="1" x14ac:dyDescent="0.2">
      <c r="B26" s="358" t="s">
        <v>3</v>
      </c>
      <c r="C26" s="359"/>
      <c r="D26" s="17" t="s">
        <v>19</v>
      </c>
      <c r="F26" s="2"/>
    </row>
    <row r="27" spans="1:6" ht="25.5" customHeight="1" x14ac:dyDescent="0.2">
      <c r="A27" s="15" t="s">
        <v>18</v>
      </c>
      <c r="B27" s="16">
        <v>1</v>
      </c>
      <c r="C27" s="16">
        <v>2</v>
      </c>
      <c r="D27" s="26"/>
      <c r="E27" s="10" t="s">
        <v>11</v>
      </c>
    </row>
    <row r="28" spans="1:6" ht="12.75" customHeight="1" x14ac:dyDescent="0.2">
      <c r="A28" s="46" t="s">
        <v>58</v>
      </c>
      <c r="B28" s="2">
        <v>12</v>
      </c>
      <c r="C28" s="25"/>
      <c r="D28" s="26"/>
    </row>
    <row r="29" spans="1:6" ht="12.75" customHeight="1" x14ac:dyDescent="0.2">
      <c r="A29" s="46" t="s">
        <v>59</v>
      </c>
      <c r="C29" s="2">
        <v>11</v>
      </c>
      <c r="D29" s="26">
        <v>10</v>
      </c>
    </row>
    <row r="30" spans="1:6" ht="12.75" customHeight="1" x14ac:dyDescent="0.2">
      <c r="D30" s="2">
        <f>SUM(D29)</f>
        <v>10</v>
      </c>
      <c r="E30" s="48">
        <f>D29/B28</f>
        <v>0.83333333333333337</v>
      </c>
    </row>
    <row r="31" spans="1:6" ht="12.75" customHeight="1" x14ac:dyDescent="0.2"/>
    <row r="32" spans="1: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2">
    <mergeCell ref="B16:C16"/>
    <mergeCell ref="B26:C26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1012"/>
  <sheetViews>
    <sheetView workbookViewId="0">
      <selection activeCell="V27" sqref="V27"/>
    </sheetView>
  </sheetViews>
  <sheetFormatPr baseColWidth="10" defaultColWidth="12.5703125" defaultRowHeight="15" customHeight="1" x14ac:dyDescent="0.2"/>
  <cols>
    <col min="1" max="2" width="10" customWidth="1"/>
    <col min="3" max="3" width="5.85546875" customWidth="1"/>
    <col min="4" max="6" width="6.7109375" customWidth="1"/>
    <col min="7" max="26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ht="12.75" customHeight="1" x14ac:dyDescent="0.2"/>
    <row r="15" spans="1:25" ht="12.75" customHeight="1" x14ac:dyDescent="0.3">
      <c r="A15" s="61" t="s">
        <v>75</v>
      </c>
      <c r="B15" s="61"/>
    </row>
    <row r="16" spans="1:25" ht="12.75" customHeight="1" x14ac:dyDescent="0.2">
      <c r="C16" s="358" t="s">
        <v>3</v>
      </c>
      <c r="D16" s="359"/>
      <c r="E16" s="4"/>
      <c r="F16" s="4"/>
      <c r="G16" s="17" t="s">
        <v>19</v>
      </c>
    </row>
    <row r="17" spans="1:9" ht="25.5" customHeight="1" x14ac:dyDescent="0.2">
      <c r="A17" s="15" t="s">
        <v>18</v>
      </c>
      <c r="B17" s="15" t="s">
        <v>147</v>
      </c>
      <c r="C17" s="16">
        <v>1</v>
      </c>
      <c r="D17" s="16">
        <v>2</v>
      </c>
      <c r="E17" s="2">
        <v>3</v>
      </c>
      <c r="F17" s="2">
        <v>4</v>
      </c>
      <c r="G17" s="26"/>
      <c r="H17" s="10" t="s">
        <v>11</v>
      </c>
      <c r="I17" s="2" t="s">
        <v>148</v>
      </c>
    </row>
    <row r="18" spans="1:9" ht="12.75" customHeight="1" x14ac:dyDescent="0.2">
      <c r="A18" s="46" t="s">
        <v>28</v>
      </c>
      <c r="B18" s="187" t="s">
        <v>149</v>
      </c>
      <c r="D18" s="25"/>
      <c r="E18" s="25"/>
      <c r="F18" s="25"/>
      <c r="G18" s="26"/>
    </row>
    <row r="19" spans="1:9" ht="12.75" customHeight="1" x14ac:dyDescent="0.2">
      <c r="A19" s="46" t="s">
        <v>29</v>
      </c>
      <c r="B19" s="46"/>
      <c r="C19" s="2">
        <v>30</v>
      </c>
      <c r="G19" s="26"/>
    </row>
    <row r="20" spans="1:9" ht="12.75" customHeight="1" x14ac:dyDescent="0.2">
      <c r="A20" s="46" t="s">
        <v>30</v>
      </c>
      <c r="B20" s="46"/>
      <c r="D20" s="2">
        <v>28</v>
      </c>
      <c r="G20" s="45"/>
    </row>
    <row r="21" spans="1:9" ht="12.75" customHeight="1" x14ac:dyDescent="0.2">
      <c r="A21" s="46" t="s">
        <v>31</v>
      </c>
      <c r="B21" s="46"/>
      <c r="E21" s="2">
        <v>27</v>
      </c>
      <c r="G21" s="45"/>
    </row>
    <row r="22" spans="1:9" ht="12.75" customHeight="1" x14ac:dyDescent="0.2">
      <c r="A22" s="46" t="s">
        <v>50</v>
      </c>
      <c r="F22" s="2">
        <v>27</v>
      </c>
      <c r="G22" s="45">
        <v>27</v>
      </c>
      <c r="H22" s="48"/>
      <c r="I22" s="2">
        <v>2</v>
      </c>
    </row>
    <row r="23" spans="1:9" ht="12.75" customHeight="1" x14ac:dyDescent="0.2">
      <c r="G23" s="2">
        <f>SUM(G22)</f>
        <v>27</v>
      </c>
      <c r="H23" s="48">
        <f>G22/C19</f>
        <v>0.9</v>
      </c>
      <c r="I23" s="48">
        <f>I22/C19</f>
        <v>6.6666666666666666E-2</v>
      </c>
    </row>
    <row r="24" spans="1:9" ht="12.75" customHeight="1" x14ac:dyDescent="0.2"/>
    <row r="25" spans="1:9" ht="12.75" customHeight="1" x14ac:dyDescent="0.2"/>
    <row r="26" spans="1:9" ht="12.75" customHeight="1" x14ac:dyDescent="0.2"/>
    <row r="27" spans="1:9" ht="12.75" customHeight="1" x14ac:dyDescent="0.3">
      <c r="A27" s="61" t="s">
        <v>77</v>
      </c>
      <c r="B27" s="61"/>
    </row>
    <row r="28" spans="1:9" ht="12.75" customHeight="1" x14ac:dyDescent="0.2">
      <c r="C28" s="358" t="s">
        <v>3</v>
      </c>
      <c r="D28" s="359"/>
      <c r="E28" s="4"/>
      <c r="F28" s="4"/>
      <c r="G28" s="17" t="s">
        <v>19</v>
      </c>
    </row>
    <row r="29" spans="1:9" ht="25.5" customHeight="1" x14ac:dyDescent="0.2">
      <c r="A29" s="15" t="s">
        <v>18</v>
      </c>
      <c r="B29" s="15" t="s">
        <v>147</v>
      </c>
      <c r="C29" s="16">
        <v>1</v>
      </c>
      <c r="D29" s="16">
        <v>2</v>
      </c>
      <c r="E29" s="2">
        <v>3</v>
      </c>
      <c r="F29" s="2">
        <v>4</v>
      </c>
      <c r="G29" s="26"/>
      <c r="H29" s="10" t="s">
        <v>11</v>
      </c>
      <c r="I29" s="2" t="s">
        <v>148</v>
      </c>
    </row>
    <row r="30" spans="1:9" ht="12.75" customHeight="1" x14ac:dyDescent="0.2">
      <c r="A30" s="46" t="s">
        <v>30</v>
      </c>
      <c r="B30" s="187" t="s">
        <v>150</v>
      </c>
      <c r="D30" s="25"/>
      <c r="E30" s="25"/>
      <c r="F30" s="25"/>
      <c r="G30" s="26"/>
    </row>
    <row r="31" spans="1:9" ht="12.75" customHeight="1" x14ac:dyDescent="0.2">
      <c r="A31" s="46" t="s">
        <v>31</v>
      </c>
      <c r="B31" s="46"/>
      <c r="C31" s="2">
        <v>20</v>
      </c>
      <c r="G31" s="26"/>
    </row>
    <row r="32" spans="1:9" ht="12.75" customHeight="1" x14ac:dyDescent="0.2">
      <c r="A32" s="46" t="s">
        <v>50</v>
      </c>
      <c r="B32" s="46"/>
      <c r="D32" s="2">
        <v>20</v>
      </c>
      <c r="G32" s="45"/>
    </row>
    <row r="33" spans="1:9" ht="12.75" customHeight="1" x14ac:dyDescent="0.2">
      <c r="A33" s="46" t="s">
        <v>51</v>
      </c>
      <c r="B33" s="46"/>
      <c r="E33" s="2">
        <v>20</v>
      </c>
      <c r="G33" s="45"/>
    </row>
    <row r="34" spans="1:9" ht="12.75" customHeight="1" x14ac:dyDescent="0.2">
      <c r="A34" s="46" t="s">
        <v>52</v>
      </c>
      <c r="F34" s="2">
        <v>20</v>
      </c>
      <c r="G34" s="45">
        <v>20</v>
      </c>
      <c r="H34" s="48"/>
      <c r="I34" s="2">
        <v>2</v>
      </c>
    </row>
    <row r="35" spans="1:9" ht="12.75" customHeight="1" x14ac:dyDescent="0.2">
      <c r="G35" s="2">
        <f>SUM(G34)</f>
        <v>20</v>
      </c>
      <c r="H35" s="48">
        <f>G34/C31</f>
        <v>1</v>
      </c>
      <c r="I35" s="48">
        <f>I34/C31</f>
        <v>0.1</v>
      </c>
    </row>
    <row r="36" spans="1:9" ht="12.75" customHeight="1" x14ac:dyDescent="0.2"/>
    <row r="37" spans="1:9" ht="12.75" customHeight="1" x14ac:dyDescent="0.3">
      <c r="A37" s="61" t="s">
        <v>87</v>
      </c>
      <c r="B37" s="61"/>
    </row>
    <row r="38" spans="1:9" ht="12.75" customHeight="1" x14ac:dyDescent="0.2">
      <c r="C38" s="358" t="s">
        <v>3</v>
      </c>
      <c r="D38" s="359"/>
      <c r="E38" s="4"/>
      <c r="F38" s="4"/>
      <c r="G38" s="17" t="s">
        <v>19</v>
      </c>
    </row>
    <row r="39" spans="1:9" ht="25.5" customHeight="1" x14ac:dyDescent="0.2">
      <c r="A39" s="15" t="s">
        <v>18</v>
      </c>
      <c r="B39" s="15" t="s">
        <v>147</v>
      </c>
      <c r="C39" s="16">
        <v>1</v>
      </c>
      <c r="D39" s="16">
        <v>2</v>
      </c>
      <c r="E39" s="2">
        <v>3</v>
      </c>
      <c r="F39" s="2">
        <v>4</v>
      </c>
      <c r="G39" s="26"/>
      <c r="H39" s="10" t="s">
        <v>11</v>
      </c>
    </row>
    <row r="40" spans="1:9" ht="12.75" customHeight="1" x14ac:dyDescent="0.2">
      <c r="A40" s="46" t="s">
        <v>53</v>
      </c>
      <c r="B40" s="187" t="s">
        <v>151</v>
      </c>
      <c r="D40" s="25"/>
      <c r="E40" s="25"/>
      <c r="F40" s="25"/>
      <c r="G40" s="26"/>
    </row>
    <row r="41" spans="1:9" ht="12.75" customHeight="1" x14ac:dyDescent="0.2">
      <c r="A41" s="46" t="s">
        <v>54</v>
      </c>
      <c r="B41" s="46"/>
      <c r="C41" s="2">
        <v>10</v>
      </c>
      <c r="G41" s="26"/>
    </row>
    <row r="42" spans="1:9" ht="12.75" customHeight="1" x14ac:dyDescent="0.2">
      <c r="A42" s="46" t="s">
        <v>55</v>
      </c>
      <c r="D42" s="2">
        <v>9</v>
      </c>
      <c r="G42" s="26"/>
      <c r="H42" s="48"/>
    </row>
    <row r="43" spans="1:9" ht="12.75" customHeight="1" x14ac:dyDescent="0.2">
      <c r="A43" s="46" t="s">
        <v>56</v>
      </c>
      <c r="E43" s="2">
        <v>9</v>
      </c>
      <c r="G43" s="26"/>
    </row>
    <row r="44" spans="1:9" ht="12.75" customHeight="1" x14ac:dyDescent="0.2">
      <c r="A44" s="46" t="s">
        <v>57</v>
      </c>
      <c r="F44" s="2">
        <v>9</v>
      </c>
      <c r="G44" s="26">
        <v>9</v>
      </c>
    </row>
    <row r="45" spans="1:9" ht="12.75" customHeight="1" x14ac:dyDescent="0.2">
      <c r="G45" s="2">
        <f>SUM(G44)</f>
        <v>9</v>
      </c>
      <c r="H45" s="48">
        <f>G44/C41</f>
        <v>0.9</v>
      </c>
    </row>
    <row r="46" spans="1:9" ht="12.75" customHeight="1" x14ac:dyDescent="0.2"/>
    <row r="47" spans="1:9" ht="12.75" customHeight="1" x14ac:dyDescent="0.2"/>
    <row r="48" spans="1:9" ht="12.75" customHeight="1" x14ac:dyDescent="0.2"/>
    <row r="49" spans="1:8" ht="12.75" customHeight="1" x14ac:dyDescent="0.2"/>
    <row r="50" spans="1:8" ht="12.75" customHeight="1" x14ac:dyDescent="0.3">
      <c r="A50" s="61" t="s">
        <v>94</v>
      </c>
      <c r="B50" s="61"/>
    </row>
    <row r="51" spans="1:8" ht="12.75" customHeight="1" x14ac:dyDescent="0.2">
      <c r="C51" s="358" t="s">
        <v>3</v>
      </c>
      <c r="D51" s="359"/>
      <c r="E51" s="4"/>
      <c r="F51" s="4"/>
      <c r="G51" s="17" t="s">
        <v>19</v>
      </c>
    </row>
    <row r="52" spans="1:8" ht="25.5" customHeight="1" x14ac:dyDescent="0.2">
      <c r="A52" s="15" t="s">
        <v>18</v>
      </c>
      <c r="B52" s="15" t="s">
        <v>147</v>
      </c>
      <c r="C52" s="16">
        <v>1</v>
      </c>
      <c r="D52" s="16">
        <v>2</v>
      </c>
      <c r="E52" s="2">
        <v>3</v>
      </c>
      <c r="F52" s="2">
        <v>4</v>
      </c>
      <c r="G52" s="26"/>
      <c r="H52" s="10" t="s">
        <v>11</v>
      </c>
    </row>
    <row r="53" spans="1:8" ht="12.75" customHeight="1" x14ac:dyDescent="0.2">
      <c r="A53" s="46" t="s">
        <v>56</v>
      </c>
      <c r="B53" s="187" t="s">
        <v>152</v>
      </c>
      <c r="D53" s="25"/>
      <c r="E53" s="25"/>
      <c r="F53" s="25"/>
      <c r="G53" s="26"/>
    </row>
    <row r="54" spans="1:8" ht="12.75" customHeight="1" x14ac:dyDescent="0.2">
      <c r="A54" s="46" t="s">
        <v>57</v>
      </c>
      <c r="B54" s="46"/>
      <c r="C54" s="2">
        <v>13</v>
      </c>
      <c r="G54" s="26"/>
    </row>
    <row r="55" spans="1:8" ht="12.75" customHeight="1" x14ac:dyDescent="0.2">
      <c r="A55" s="46" t="s">
        <v>58</v>
      </c>
      <c r="D55" s="2">
        <v>13</v>
      </c>
    </row>
    <row r="56" spans="1:8" ht="12.75" customHeight="1" x14ac:dyDescent="0.2">
      <c r="A56" s="46" t="s">
        <v>59</v>
      </c>
      <c r="E56" s="2">
        <v>13</v>
      </c>
    </row>
    <row r="57" spans="1:8" ht="12.75" customHeight="1" x14ac:dyDescent="0.2"/>
    <row r="58" spans="1:8" ht="12.75" customHeight="1" x14ac:dyDescent="0.2"/>
    <row r="59" spans="1:8" ht="12.75" customHeight="1" x14ac:dyDescent="0.2"/>
    <row r="60" spans="1:8" ht="12.75" customHeight="1" x14ac:dyDescent="0.2"/>
    <row r="61" spans="1:8" ht="12.75" customHeight="1" x14ac:dyDescent="0.2"/>
    <row r="62" spans="1:8" ht="12.75" customHeight="1" x14ac:dyDescent="0.2"/>
    <row r="63" spans="1:8" ht="12.75" customHeight="1" x14ac:dyDescent="0.2"/>
    <row r="64" spans="1: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4">
    <mergeCell ref="C16:D16"/>
    <mergeCell ref="C28:D28"/>
    <mergeCell ref="C38:D38"/>
    <mergeCell ref="C51:D5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8080"/>
  </sheetPr>
  <dimension ref="A1:BG1236"/>
  <sheetViews>
    <sheetView topLeftCell="A1012" zoomScaleNormal="100" workbookViewId="0">
      <selection activeCell="T1041" sqref="T1041"/>
    </sheetView>
  </sheetViews>
  <sheetFormatPr baseColWidth="10" defaultColWidth="12.5703125" defaultRowHeight="15" customHeight="1" x14ac:dyDescent="0.2"/>
  <cols>
    <col min="1" max="1" width="8.5703125" style="221" customWidth="1"/>
    <col min="2" max="10" width="7.140625" customWidth="1"/>
    <col min="11" max="17" width="3" hidden="1" customWidth="1"/>
    <col min="18" max="18" width="15.7109375" style="236" customWidth="1"/>
    <col min="19" max="25" width="12.85546875" customWidth="1"/>
    <col min="26" max="26" width="7.140625" customWidth="1"/>
    <col min="27" max="27" width="7.85546875" customWidth="1"/>
    <col min="28" max="59" width="10" customWidth="1"/>
  </cols>
  <sheetData>
    <row r="1" spans="1:43" s="324" customFormat="1" ht="15" customHeight="1" x14ac:dyDescent="0.2">
      <c r="Y1" s="236"/>
    </row>
    <row r="2" spans="1:43" s="324" customFormat="1" ht="15" customHeight="1" x14ac:dyDescent="0.2">
      <c r="Y2" s="236"/>
    </row>
    <row r="3" spans="1:43" s="324" customFormat="1" ht="15" customHeight="1" x14ac:dyDescent="0.2">
      <c r="Y3" s="236"/>
    </row>
    <row r="4" spans="1:43" s="324" customFormat="1" ht="15" customHeight="1" x14ac:dyDescent="0.2">
      <c r="Y4" s="236"/>
    </row>
    <row r="5" spans="1:43" s="324" customFormat="1" ht="15" customHeight="1" x14ac:dyDescent="0.2">
      <c r="Y5" s="236"/>
    </row>
    <row r="6" spans="1:43" s="324" customFormat="1" ht="15" customHeight="1" x14ac:dyDescent="0.2">
      <c r="Y6" s="236"/>
    </row>
    <row r="7" spans="1:43" s="324" customFormat="1" ht="15" customHeight="1" x14ac:dyDescent="0.2">
      <c r="Y7" s="236"/>
    </row>
    <row r="8" spans="1:43" s="324" customFormat="1" ht="15" customHeight="1" x14ac:dyDescent="0.2">
      <c r="Y8" s="236"/>
    </row>
    <row r="9" spans="1:43" s="324" customFormat="1" ht="15" customHeight="1" x14ac:dyDescent="0.2">
      <c r="Y9" s="236"/>
    </row>
    <row r="10" spans="1:43" s="324" customFormat="1" ht="15" customHeight="1" x14ac:dyDescent="0.2">
      <c r="Y10" s="236"/>
    </row>
    <row r="11" spans="1:43" s="324" customFormat="1" ht="15" customHeight="1" x14ac:dyDescent="0.2">
      <c r="Y11" s="236"/>
    </row>
    <row r="12" spans="1:43" s="324" customFormat="1" ht="15" customHeight="1" x14ac:dyDescent="0.2">
      <c r="Y12" s="236"/>
    </row>
    <row r="13" spans="1:43" s="324" customFormat="1" ht="15" customHeight="1" x14ac:dyDescent="0.2">
      <c r="Y13" s="236"/>
    </row>
    <row r="14" spans="1:43" ht="12.75" customHeight="1" x14ac:dyDescent="0.2">
      <c r="S14" s="1"/>
      <c r="T14" s="1"/>
      <c r="V14" s="1"/>
    </row>
    <row r="15" spans="1:43" ht="12.75" customHeight="1" x14ac:dyDescent="0.2">
      <c r="A15" s="229" t="s">
        <v>0</v>
      </c>
      <c r="L15" s="354" t="s">
        <v>1</v>
      </c>
      <c r="M15" s="352"/>
      <c r="N15" s="352"/>
      <c r="O15" s="355" t="s">
        <v>2</v>
      </c>
      <c r="P15" s="356"/>
      <c r="Q15" s="357"/>
      <c r="R15" s="138"/>
      <c r="S15" s="1"/>
      <c r="T15" s="1"/>
      <c r="V15" s="1"/>
    </row>
    <row r="16" spans="1:43" ht="102.75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J16" s="359"/>
      <c r="K16" s="359"/>
      <c r="L16" s="63" t="s">
        <v>125</v>
      </c>
      <c r="M16" s="63" t="s">
        <v>126</v>
      </c>
      <c r="N16" s="63" t="s">
        <v>127</v>
      </c>
      <c r="O16" s="9" t="s">
        <v>125</v>
      </c>
      <c r="P16" s="9" t="s">
        <v>126</v>
      </c>
      <c r="Q16" s="9" t="s">
        <v>127</v>
      </c>
      <c r="R16" s="237" t="s">
        <v>10</v>
      </c>
      <c r="S16" s="10" t="s">
        <v>11</v>
      </c>
      <c r="T16" s="10" t="s">
        <v>12</v>
      </c>
      <c r="U16" s="11" t="s">
        <v>13</v>
      </c>
      <c r="V16" s="10" t="s">
        <v>14</v>
      </c>
      <c r="W16" s="12" t="s">
        <v>15</v>
      </c>
      <c r="X16" s="12" t="s">
        <v>16</v>
      </c>
      <c r="Y16" s="13" t="s">
        <v>17</v>
      </c>
      <c r="AH16" s="14" t="s">
        <v>14</v>
      </c>
      <c r="AI16" s="14"/>
      <c r="AJ16" s="14"/>
      <c r="AK16" s="14"/>
      <c r="AL16" s="14"/>
      <c r="AM16" s="14"/>
      <c r="AN16" s="14"/>
      <c r="AO16" s="14"/>
      <c r="AP16" s="14"/>
      <c r="AQ16" s="14"/>
    </row>
    <row r="17" spans="1:49" ht="12.75" customHeight="1" x14ac:dyDescent="0.2">
      <c r="A17" s="230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6">
        <v>9</v>
      </c>
      <c r="K17" s="17" t="s">
        <v>19</v>
      </c>
      <c r="L17" s="373">
        <v>10</v>
      </c>
      <c r="M17" s="374"/>
      <c r="N17" s="375"/>
      <c r="O17" s="45"/>
      <c r="P17" s="45"/>
      <c r="Q17" s="45"/>
      <c r="R17" s="249"/>
      <c r="S17" s="90"/>
      <c r="T17" s="21"/>
      <c r="U17" s="22"/>
      <c r="V17" s="23"/>
      <c r="W17" s="24"/>
      <c r="X17" s="24"/>
      <c r="Y17" s="1"/>
      <c r="AH17" s="353" t="s">
        <v>20</v>
      </c>
      <c r="AI17" s="352"/>
      <c r="AJ17" s="352"/>
      <c r="AK17" s="352"/>
      <c r="AL17" s="352"/>
      <c r="AM17" s="352"/>
      <c r="AN17" s="352"/>
      <c r="AO17" s="352"/>
      <c r="AP17" s="352"/>
      <c r="AQ17" s="352"/>
    </row>
    <row r="18" spans="1:49" ht="12.75" customHeight="1" x14ac:dyDescent="0.2">
      <c r="A18" s="231">
        <v>9701</v>
      </c>
      <c r="B18" s="25">
        <v>102</v>
      </c>
      <c r="C18" s="25"/>
      <c r="D18" s="25"/>
      <c r="E18" s="25"/>
      <c r="F18" s="25"/>
      <c r="G18" s="25"/>
      <c r="H18" s="25"/>
      <c r="I18" s="25"/>
      <c r="J18" s="25"/>
      <c r="K18" s="26"/>
      <c r="L18" s="22"/>
      <c r="M18" s="22"/>
      <c r="N18" s="27"/>
      <c r="O18" s="28"/>
      <c r="P18" s="28"/>
      <c r="Q18" s="28"/>
      <c r="R18" s="238"/>
      <c r="S18" s="21"/>
      <c r="T18" s="21"/>
      <c r="U18" s="22"/>
      <c r="V18" s="23"/>
      <c r="W18" s="29">
        <f>B18</f>
        <v>102</v>
      </c>
      <c r="X18" s="24"/>
      <c r="Y18" s="1"/>
      <c r="AG18" s="31" t="s">
        <v>21</v>
      </c>
      <c r="AH18" s="4">
        <v>9701</v>
      </c>
      <c r="AI18" s="32">
        <v>9702</v>
      </c>
      <c r="AJ18" s="32">
        <v>9801</v>
      </c>
      <c r="AK18" s="32">
        <v>9802</v>
      </c>
      <c r="AL18" s="32">
        <v>9901</v>
      </c>
      <c r="AM18" s="32">
        <v>9902</v>
      </c>
      <c r="AN18" s="33" t="s">
        <v>22</v>
      </c>
      <c r="AO18" s="33" t="s">
        <v>23</v>
      </c>
      <c r="AP18" s="33" t="s">
        <v>24</v>
      </c>
      <c r="AQ18" s="33" t="s">
        <v>25</v>
      </c>
      <c r="AR18" s="33" t="s">
        <v>26</v>
      </c>
      <c r="AS18" s="33" t="s">
        <v>27</v>
      </c>
      <c r="AT18" s="33" t="s">
        <v>28</v>
      </c>
      <c r="AU18" s="33" t="s">
        <v>29</v>
      </c>
      <c r="AV18" s="33" t="s">
        <v>30</v>
      </c>
      <c r="AW18" s="33" t="s">
        <v>31</v>
      </c>
    </row>
    <row r="19" spans="1:49" ht="12.75" customHeight="1" x14ac:dyDescent="0.2">
      <c r="A19" s="231">
        <v>9702</v>
      </c>
      <c r="B19" s="25"/>
      <c r="C19" s="25">
        <v>86</v>
      </c>
      <c r="D19" s="25"/>
      <c r="E19" s="25"/>
      <c r="F19" s="25"/>
      <c r="G19" s="25"/>
      <c r="H19" s="25"/>
      <c r="I19" s="25"/>
      <c r="J19" s="25"/>
      <c r="K19" s="26"/>
      <c r="L19" s="22"/>
      <c r="M19" s="22"/>
      <c r="N19" s="22"/>
      <c r="O19" s="34"/>
      <c r="P19" s="34"/>
      <c r="Q19" s="34"/>
      <c r="R19" s="239"/>
      <c r="S19" s="21"/>
      <c r="T19" s="21"/>
      <c r="U19" s="22"/>
      <c r="V19" s="23">
        <f>C19/B18</f>
        <v>0.84313725490196079</v>
      </c>
      <c r="W19" s="35">
        <v>92</v>
      </c>
      <c r="X19" s="36">
        <f t="shared" ref="X19:X29" si="0">W19/W18</f>
        <v>0.90196078431372551</v>
      </c>
      <c r="Y19" s="1">
        <f t="shared" ref="Y19:Y29" si="1">100%-X19</f>
        <v>9.8039215686274495E-2</v>
      </c>
      <c r="Z19" s="3" t="s">
        <v>11</v>
      </c>
      <c r="AG19" s="37" t="s">
        <v>32</v>
      </c>
      <c r="AH19" s="36">
        <f t="shared" ref="AH19:AH26" si="2">V19</f>
        <v>0.84313725490196079</v>
      </c>
      <c r="AI19" s="36">
        <f t="shared" ref="AI19:AI26" si="3">V48</f>
        <v>0.88957055214723924</v>
      </c>
      <c r="AJ19" s="36">
        <f t="shared" ref="AJ19:AJ26" si="4">V74</f>
        <v>0.94</v>
      </c>
      <c r="AK19" s="36">
        <f t="shared" ref="AK19:AK26" si="5">V99</f>
        <v>0.92972972972972978</v>
      </c>
      <c r="AL19" s="36">
        <f t="shared" ref="AL19:AL26" si="6">V124</f>
        <v>0.91</v>
      </c>
      <c r="AM19" s="38">
        <f t="shared" ref="AM19:AM26" si="7">V147</f>
        <v>0.86163522012578619</v>
      </c>
      <c r="AN19" s="38">
        <f t="shared" ref="AN19:AN26" si="8">V170</f>
        <v>0.83739837398373984</v>
      </c>
      <c r="AO19" s="38">
        <f t="shared" ref="AO19:AO26" si="9">V187</f>
        <v>0.91566265060240959</v>
      </c>
      <c r="AP19" s="38">
        <f t="shared" ref="AP19:AP26" si="10">V204</f>
        <v>0.80392156862745101</v>
      </c>
      <c r="AQ19" s="38">
        <f t="shared" ref="AQ19:AQ25" si="11">V220</f>
        <v>0.86335403726708071</v>
      </c>
      <c r="AR19" s="1">
        <f t="shared" ref="AR19:AR24" si="12">V235</f>
        <v>0.86301369863013699</v>
      </c>
      <c r="AS19" s="1">
        <f t="shared" ref="AS19:AS23" si="13">V253</f>
        <v>0.87912087912087911</v>
      </c>
      <c r="AT19" s="1">
        <f t="shared" ref="AT19:AT22" si="14">V275</f>
        <v>0.91743119266055051</v>
      </c>
      <c r="AU19" s="48">
        <f t="shared" ref="AU19:AU21" si="15">V294</f>
        <v>0.91346153846153844</v>
      </c>
      <c r="AV19" s="48">
        <f t="shared" ref="AV19:AV20" si="16">V312</f>
        <v>0.8990825688073395</v>
      </c>
      <c r="AW19" s="1">
        <f>V329</f>
        <v>0.97202797202797198</v>
      </c>
    </row>
    <row r="20" spans="1:49" ht="12.75" customHeight="1" x14ac:dyDescent="0.2">
      <c r="A20" s="231">
        <v>9801</v>
      </c>
      <c r="B20" s="25"/>
      <c r="C20" s="25"/>
      <c r="D20" s="25">
        <v>76</v>
      </c>
      <c r="E20" s="25"/>
      <c r="F20" s="25"/>
      <c r="G20" s="25"/>
      <c r="H20" s="25"/>
      <c r="I20" s="25"/>
      <c r="J20" s="25"/>
      <c r="K20" s="26"/>
      <c r="L20" s="22"/>
      <c r="M20" s="22"/>
      <c r="N20" s="22"/>
      <c r="O20" s="34"/>
      <c r="P20" s="34"/>
      <c r="Q20" s="34"/>
      <c r="R20" s="239"/>
      <c r="S20" s="21"/>
      <c r="T20" s="21"/>
      <c r="U20" s="22"/>
      <c r="V20" s="23">
        <f>D20/C19</f>
        <v>0.88372093023255816</v>
      </c>
      <c r="W20" s="35">
        <v>84</v>
      </c>
      <c r="X20" s="36">
        <f t="shared" si="0"/>
        <v>0.91304347826086951</v>
      </c>
      <c r="Y20" s="1">
        <f t="shared" si="1"/>
        <v>8.6956521739130488E-2</v>
      </c>
      <c r="Z20" s="25">
        <v>9701</v>
      </c>
      <c r="AA20" s="1">
        <f>S34</f>
        <v>0.58823529411764708</v>
      </c>
      <c r="AG20" s="37" t="s">
        <v>33</v>
      </c>
      <c r="AH20" s="36">
        <f t="shared" si="2"/>
        <v>0.88372093023255816</v>
      </c>
      <c r="AI20" s="36">
        <f t="shared" si="3"/>
        <v>0.92413793103448272</v>
      </c>
      <c r="AJ20" s="36">
        <f t="shared" si="4"/>
        <v>0.88297872340425532</v>
      </c>
      <c r="AK20" s="36">
        <f t="shared" si="5"/>
        <v>0.94186046511627908</v>
      </c>
      <c r="AL20" s="36">
        <f t="shared" si="6"/>
        <v>0.93406593406593408</v>
      </c>
      <c r="AM20" s="38">
        <f t="shared" si="7"/>
        <v>0.85401459854014594</v>
      </c>
      <c r="AN20" s="38">
        <f t="shared" si="8"/>
        <v>0.89320388349514568</v>
      </c>
      <c r="AO20" s="38">
        <f t="shared" si="9"/>
        <v>0.88157894736842102</v>
      </c>
      <c r="AP20" s="38">
        <f t="shared" si="10"/>
        <v>0.8902439024390244</v>
      </c>
      <c r="AQ20" s="38">
        <f t="shared" si="11"/>
        <v>1</v>
      </c>
      <c r="AR20" s="1">
        <f t="shared" si="12"/>
        <v>0.90476190476190477</v>
      </c>
      <c r="AS20" s="1">
        <f t="shared" si="13"/>
        <v>0.95</v>
      </c>
      <c r="AT20" s="1">
        <f t="shared" si="14"/>
        <v>0.95</v>
      </c>
      <c r="AU20" s="48">
        <f t="shared" si="15"/>
        <v>0.9263157894736842</v>
      </c>
      <c r="AV20" s="48">
        <f t="shared" si="16"/>
        <v>0.95918367346938771</v>
      </c>
    </row>
    <row r="21" spans="1:49" ht="12.75" customHeight="1" x14ac:dyDescent="0.2">
      <c r="A21" s="231">
        <v>9802</v>
      </c>
      <c r="B21" s="25"/>
      <c r="C21" s="25"/>
      <c r="D21" s="25"/>
      <c r="E21" s="25">
        <v>72</v>
      </c>
      <c r="F21" s="25"/>
      <c r="G21" s="25"/>
      <c r="H21" s="25"/>
      <c r="I21" s="25"/>
      <c r="J21" s="25"/>
      <c r="K21" s="26"/>
      <c r="L21" s="22"/>
      <c r="M21" s="22"/>
      <c r="N21" s="22"/>
      <c r="O21" s="34"/>
      <c r="P21" s="34"/>
      <c r="Q21" s="34"/>
      <c r="R21" s="239"/>
      <c r="S21" s="21"/>
      <c r="T21" s="21"/>
      <c r="U21" s="22"/>
      <c r="V21" s="23">
        <f>E21/D20</f>
        <v>0.94736842105263153</v>
      </c>
      <c r="W21" s="35">
        <v>81</v>
      </c>
      <c r="X21" s="36">
        <f t="shared" si="0"/>
        <v>0.9642857142857143</v>
      </c>
      <c r="Y21" s="1">
        <f t="shared" si="1"/>
        <v>3.5714285714285698E-2</v>
      </c>
      <c r="Z21" s="25">
        <v>9702</v>
      </c>
      <c r="AA21" s="1">
        <f>S62</f>
        <v>0.73619631901840488</v>
      </c>
      <c r="AG21" s="37" t="s">
        <v>34</v>
      </c>
      <c r="AH21" s="36">
        <f t="shared" si="2"/>
        <v>0.94736842105263153</v>
      </c>
      <c r="AI21" s="36">
        <f t="shared" si="3"/>
        <v>0.95522388059701491</v>
      </c>
      <c r="AJ21" s="36">
        <f t="shared" si="4"/>
        <v>0.91566265060240959</v>
      </c>
      <c r="AK21" s="36">
        <f t="shared" si="5"/>
        <v>0.94444444444444442</v>
      </c>
      <c r="AL21" s="36">
        <f t="shared" si="6"/>
        <v>0.91764705882352937</v>
      </c>
      <c r="AM21" s="38">
        <f t="shared" si="7"/>
        <v>0.9145299145299145</v>
      </c>
      <c r="AN21" s="38">
        <f t="shared" si="8"/>
        <v>0.95652173913043481</v>
      </c>
      <c r="AO21" s="38">
        <f t="shared" si="9"/>
        <v>0.92537313432835822</v>
      </c>
      <c r="AP21" s="38">
        <f t="shared" si="10"/>
        <v>0.95890410958904104</v>
      </c>
      <c r="AQ21" s="38">
        <f t="shared" si="11"/>
        <v>1</v>
      </c>
      <c r="AR21" s="1">
        <f t="shared" si="12"/>
        <v>0.95614035087719296</v>
      </c>
      <c r="AS21" s="1">
        <f t="shared" si="13"/>
        <v>0.96710526315789469</v>
      </c>
      <c r="AT21" s="1">
        <f t="shared" si="14"/>
        <v>1</v>
      </c>
      <c r="AU21" s="48">
        <f t="shared" si="15"/>
        <v>0.94318181818181823</v>
      </c>
      <c r="AV21" s="48" t="s">
        <v>37</v>
      </c>
    </row>
    <row r="22" spans="1:49" ht="12.75" customHeight="1" x14ac:dyDescent="0.2">
      <c r="A22" s="231">
        <v>9901</v>
      </c>
      <c r="B22" s="25"/>
      <c r="C22" s="25"/>
      <c r="D22" s="25"/>
      <c r="E22" s="25"/>
      <c r="F22" s="25">
        <v>71</v>
      </c>
      <c r="G22" s="25"/>
      <c r="H22" s="25"/>
      <c r="I22" s="25"/>
      <c r="J22" s="25"/>
      <c r="K22" s="26"/>
      <c r="L22" s="22"/>
      <c r="M22" s="22"/>
      <c r="N22" s="22"/>
      <c r="O22" s="34"/>
      <c r="P22" s="34"/>
      <c r="Q22" s="34"/>
      <c r="R22" s="239"/>
      <c r="S22" s="21"/>
      <c r="T22" s="21"/>
      <c r="U22" s="22"/>
      <c r="V22" s="23">
        <f>F22/E21</f>
        <v>0.98611111111111116</v>
      </c>
      <c r="W22" s="35">
        <v>80</v>
      </c>
      <c r="X22" s="36">
        <f t="shared" si="0"/>
        <v>0.98765432098765427</v>
      </c>
      <c r="Y22" s="1">
        <f t="shared" si="1"/>
        <v>1.2345679012345734E-2</v>
      </c>
      <c r="Z22" s="25">
        <v>9801</v>
      </c>
      <c r="AA22" s="1">
        <f>S88</f>
        <v>0.63</v>
      </c>
      <c r="AG22" s="37" t="s">
        <v>35</v>
      </c>
      <c r="AH22" s="36">
        <f t="shared" si="2"/>
        <v>0.98611111111111116</v>
      </c>
      <c r="AI22" s="36">
        <f t="shared" si="3"/>
        <v>1</v>
      </c>
      <c r="AJ22" s="36">
        <f t="shared" si="4"/>
        <v>0.96052631578947367</v>
      </c>
      <c r="AK22" s="36">
        <f t="shared" si="5"/>
        <v>0.96078431372549022</v>
      </c>
      <c r="AL22" s="36">
        <f t="shared" si="6"/>
        <v>0.92307692307692313</v>
      </c>
      <c r="AM22" s="38">
        <f t="shared" si="7"/>
        <v>0.9719626168224299</v>
      </c>
      <c r="AN22" s="38">
        <f t="shared" si="8"/>
        <v>0.94318181818181823</v>
      </c>
      <c r="AO22" s="38">
        <f t="shared" si="9"/>
        <v>0.967741935483871</v>
      </c>
      <c r="AP22" s="38">
        <f t="shared" si="10"/>
        <v>0.97142857142857142</v>
      </c>
      <c r="AQ22" s="38">
        <f t="shared" si="11"/>
        <v>0.97122302158273377</v>
      </c>
      <c r="AR22" s="1">
        <f t="shared" si="12"/>
        <v>1</v>
      </c>
      <c r="AS22" s="1">
        <f t="shared" si="13"/>
        <v>0.99319727891156462</v>
      </c>
      <c r="AT22" s="1">
        <f t="shared" si="14"/>
        <v>1</v>
      </c>
      <c r="AU22" s="48" t="s">
        <v>37</v>
      </c>
    </row>
    <row r="23" spans="1:49" ht="12.75" customHeight="1" x14ac:dyDescent="0.2">
      <c r="A23" s="231">
        <v>9902</v>
      </c>
      <c r="B23" s="25"/>
      <c r="C23" s="25"/>
      <c r="D23" s="25"/>
      <c r="E23" s="25"/>
      <c r="F23" s="25"/>
      <c r="G23" s="25">
        <v>66</v>
      </c>
      <c r="H23" s="25"/>
      <c r="I23" s="25"/>
      <c r="J23" s="25"/>
      <c r="K23" s="26"/>
      <c r="L23" s="22"/>
      <c r="M23" s="22"/>
      <c r="N23" s="22"/>
      <c r="O23" s="34"/>
      <c r="P23" s="34"/>
      <c r="Q23" s="34"/>
      <c r="R23" s="239"/>
      <c r="S23" s="21"/>
      <c r="T23" s="21"/>
      <c r="U23" s="22"/>
      <c r="V23" s="23">
        <f>G23/F22</f>
        <v>0.92957746478873238</v>
      </c>
      <c r="W23" s="35">
        <v>79</v>
      </c>
      <c r="X23" s="36">
        <f t="shared" si="0"/>
        <v>0.98750000000000004</v>
      </c>
      <c r="Y23" s="1">
        <f t="shared" si="1"/>
        <v>1.2499999999999956E-2</v>
      </c>
      <c r="Z23" s="25">
        <v>9802</v>
      </c>
      <c r="AA23" s="1">
        <f>S113</f>
        <v>0.55135135135135138</v>
      </c>
      <c r="AG23" s="37" t="s">
        <v>36</v>
      </c>
      <c r="AH23" s="36">
        <f t="shared" si="2"/>
        <v>0.92957746478873238</v>
      </c>
      <c r="AI23" s="36">
        <f t="shared" si="3"/>
        <v>1</v>
      </c>
      <c r="AJ23" s="36">
        <f t="shared" si="4"/>
        <v>0.95890410958904104</v>
      </c>
      <c r="AK23" s="36">
        <f t="shared" si="5"/>
        <v>0.93877551020408168</v>
      </c>
      <c r="AL23" s="36">
        <f t="shared" si="6"/>
        <v>0.94444444444444442</v>
      </c>
      <c r="AM23" s="38">
        <f t="shared" si="7"/>
        <v>1</v>
      </c>
      <c r="AN23" s="38">
        <f t="shared" si="8"/>
        <v>0.93975903614457834</v>
      </c>
      <c r="AO23" s="38">
        <f t="shared" si="9"/>
        <v>0.97499999999999998</v>
      </c>
      <c r="AP23" s="38">
        <f t="shared" si="10"/>
        <v>0.92647058823529416</v>
      </c>
      <c r="AQ23" s="38">
        <f t="shared" si="11"/>
        <v>0.97777777777777775</v>
      </c>
      <c r="AR23" s="1">
        <f t="shared" si="12"/>
        <v>0.98165137614678899</v>
      </c>
      <c r="AS23" s="1">
        <f t="shared" si="13"/>
        <v>0.95205479452054798</v>
      </c>
      <c r="AT23" s="1" t="s">
        <v>37</v>
      </c>
    </row>
    <row r="24" spans="1:49" ht="12.75" customHeight="1" x14ac:dyDescent="0.2">
      <c r="A24" s="40" t="s">
        <v>22</v>
      </c>
      <c r="B24" s="25"/>
      <c r="C24" s="25"/>
      <c r="D24" s="25"/>
      <c r="E24" s="25"/>
      <c r="F24" s="25"/>
      <c r="G24" s="25"/>
      <c r="H24" s="25">
        <v>64</v>
      </c>
      <c r="I24" s="25"/>
      <c r="J24" s="25"/>
      <c r="K24" s="26"/>
      <c r="L24" s="22"/>
      <c r="M24" s="22"/>
      <c r="N24" s="22"/>
      <c r="O24" s="34"/>
      <c r="P24" s="34"/>
      <c r="Q24" s="34"/>
      <c r="R24" s="239"/>
      <c r="S24" s="21"/>
      <c r="T24" s="21"/>
      <c r="U24" s="22"/>
      <c r="V24" s="23">
        <f>H24/G23</f>
        <v>0.96969696969696972</v>
      </c>
      <c r="W24" s="35">
        <v>76</v>
      </c>
      <c r="X24" s="36">
        <f t="shared" si="0"/>
        <v>0.96202531645569622</v>
      </c>
      <c r="Y24" s="1">
        <f t="shared" si="1"/>
        <v>3.7974683544303778E-2</v>
      </c>
      <c r="Z24" s="2">
        <v>9901</v>
      </c>
      <c r="AA24" s="1">
        <f>S137</f>
        <v>0.65</v>
      </c>
      <c r="AG24" s="40" t="s">
        <v>38</v>
      </c>
      <c r="AH24" s="36">
        <f t="shared" si="2"/>
        <v>0.96969696969696972</v>
      </c>
      <c r="AI24" s="36">
        <f t="shared" si="3"/>
        <v>0.984375</v>
      </c>
      <c r="AJ24" s="36">
        <f t="shared" si="4"/>
        <v>0.95714285714285718</v>
      </c>
      <c r="AK24" s="36">
        <f t="shared" si="5"/>
        <v>0.94927536231884058</v>
      </c>
      <c r="AL24" s="36">
        <f t="shared" si="6"/>
        <v>1</v>
      </c>
      <c r="AM24" s="38">
        <f t="shared" si="7"/>
        <v>0.99038461538461542</v>
      </c>
      <c r="AN24" s="38">
        <f t="shared" si="8"/>
        <v>0.96153846153846156</v>
      </c>
      <c r="AO24" s="38">
        <f t="shared" si="9"/>
        <v>1</v>
      </c>
      <c r="AP24" s="38">
        <f t="shared" si="10"/>
        <v>1</v>
      </c>
      <c r="AQ24" s="38">
        <f t="shared" si="11"/>
        <v>0.98484848484848486</v>
      </c>
      <c r="AR24" s="1">
        <f t="shared" si="12"/>
        <v>0.95327102803738317</v>
      </c>
      <c r="AS24" s="1" t="s">
        <v>37</v>
      </c>
    </row>
    <row r="25" spans="1:49" ht="12.75" customHeight="1" x14ac:dyDescent="0.2">
      <c r="A25" s="40" t="s">
        <v>23</v>
      </c>
      <c r="B25" s="25"/>
      <c r="C25" s="25"/>
      <c r="D25" s="25"/>
      <c r="E25" s="25"/>
      <c r="F25" s="25"/>
      <c r="G25" s="25"/>
      <c r="H25" s="25"/>
      <c r="I25" s="25">
        <v>63</v>
      </c>
      <c r="J25" s="25"/>
      <c r="K25" s="26"/>
      <c r="L25" s="22"/>
      <c r="M25" s="22"/>
      <c r="N25" s="22"/>
      <c r="O25" s="34"/>
      <c r="P25" s="34"/>
      <c r="Q25" s="34"/>
      <c r="R25" s="239"/>
      <c r="S25" s="21"/>
      <c r="T25" s="21"/>
      <c r="U25" s="22"/>
      <c r="V25" s="23">
        <f>I25/H24</f>
        <v>0.984375</v>
      </c>
      <c r="W25" s="35">
        <v>74</v>
      </c>
      <c r="X25" s="36">
        <f t="shared" si="0"/>
        <v>0.97368421052631582</v>
      </c>
      <c r="Y25" s="1">
        <f t="shared" si="1"/>
        <v>2.6315789473684181E-2</v>
      </c>
      <c r="Z25" s="2">
        <v>9902</v>
      </c>
      <c r="AA25" s="1">
        <f>S160</f>
        <v>0.62264150943396224</v>
      </c>
      <c r="AG25" s="40" t="s">
        <v>39</v>
      </c>
      <c r="AH25" s="36">
        <f t="shared" si="2"/>
        <v>0.984375</v>
      </c>
      <c r="AI25" s="36">
        <f t="shared" si="3"/>
        <v>1</v>
      </c>
      <c r="AJ25" s="36">
        <f t="shared" si="4"/>
        <v>0.9850746268656716</v>
      </c>
      <c r="AK25" s="36">
        <f t="shared" si="5"/>
        <v>0.96183206106870234</v>
      </c>
      <c r="AL25" s="36">
        <f t="shared" si="6"/>
        <v>0.98529411764705888</v>
      </c>
      <c r="AM25" s="38">
        <f t="shared" si="7"/>
        <v>0.98058252427184467</v>
      </c>
      <c r="AN25" s="38">
        <f t="shared" si="8"/>
        <v>1</v>
      </c>
      <c r="AO25" s="38">
        <f t="shared" si="9"/>
        <v>1</v>
      </c>
      <c r="AP25" s="38">
        <f t="shared" si="10"/>
        <v>0.98412698412698407</v>
      </c>
      <c r="AQ25" s="38">
        <f t="shared" si="11"/>
        <v>0.99230769230769234</v>
      </c>
      <c r="AR25" s="1" t="s">
        <v>37</v>
      </c>
      <c r="AS25" s="1" t="s">
        <v>37</v>
      </c>
    </row>
    <row r="26" spans="1:49" ht="12.75" customHeight="1" x14ac:dyDescent="0.2">
      <c r="A26" s="40" t="s">
        <v>24</v>
      </c>
      <c r="B26" s="25"/>
      <c r="C26" s="25"/>
      <c r="D26" s="25"/>
      <c r="E26" s="25"/>
      <c r="F26" s="25"/>
      <c r="G26" s="25"/>
      <c r="H26" s="25"/>
      <c r="I26" s="25"/>
      <c r="J26" s="25">
        <v>62</v>
      </c>
      <c r="K26" s="26">
        <v>57</v>
      </c>
      <c r="L26" s="22"/>
      <c r="M26" s="22"/>
      <c r="N26" s="22"/>
      <c r="O26" s="34"/>
      <c r="P26" s="34"/>
      <c r="Q26" s="34"/>
      <c r="R26" s="239"/>
      <c r="S26" s="21"/>
      <c r="T26" s="21"/>
      <c r="U26" s="22"/>
      <c r="V26" s="23">
        <f>J26/I25</f>
        <v>0.98412698412698407</v>
      </c>
      <c r="W26" s="35">
        <v>73</v>
      </c>
      <c r="X26" s="36">
        <f t="shared" si="0"/>
        <v>0.98648648648648651</v>
      </c>
      <c r="Y26" s="1">
        <f t="shared" si="1"/>
        <v>1.3513513513513487E-2</v>
      </c>
      <c r="Z26" s="40" t="s">
        <v>22</v>
      </c>
      <c r="AA26" s="1">
        <f>S182</f>
        <v>0.60162601626016265</v>
      </c>
      <c r="AG26" s="40" t="s">
        <v>40</v>
      </c>
      <c r="AH26" s="36">
        <f t="shared" si="2"/>
        <v>0.98412698412698407</v>
      </c>
      <c r="AI26" s="36">
        <f t="shared" si="3"/>
        <v>0.99206349206349209</v>
      </c>
      <c r="AJ26" s="36">
        <f t="shared" si="4"/>
        <v>0.96969696969696972</v>
      </c>
      <c r="AK26" s="36">
        <f t="shared" si="5"/>
        <v>1</v>
      </c>
      <c r="AL26" s="36">
        <f t="shared" si="6"/>
        <v>1</v>
      </c>
      <c r="AM26" s="38">
        <f t="shared" si="7"/>
        <v>1</v>
      </c>
      <c r="AN26" s="38">
        <f t="shared" si="8"/>
        <v>1</v>
      </c>
      <c r="AO26" s="38">
        <f t="shared" si="9"/>
        <v>1</v>
      </c>
      <c r="AP26" s="38">
        <f t="shared" si="10"/>
        <v>0.91935483870967738</v>
      </c>
      <c r="AQ26" s="38" t="s">
        <v>37</v>
      </c>
      <c r="AR26" s="1" t="s">
        <v>37</v>
      </c>
      <c r="AS26" s="1" t="s">
        <v>37</v>
      </c>
    </row>
    <row r="27" spans="1:49" ht="12.75" customHeight="1" x14ac:dyDescent="0.2">
      <c r="A27" s="40" t="s">
        <v>25</v>
      </c>
      <c r="B27" s="25"/>
      <c r="C27" s="25"/>
      <c r="D27" s="25"/>
      <c r="E27" s="25"/>
      <c r="F27" s="25"/>
      <c r="G27" s="25"/>
      <c r="H27" s="25"/>
      <c r="I27" s="25"/>
      <c r="J27" s="25">
        <v>15</v>
      </c>
      <c r="K27" s="26">
        <v>14</v>
      </c>
      <c r="L27" s="22">
        <v>14</v>
      </c>
      <c r="M27" s="22">
        <v>16</v>
      </c>
      <c r="N27" s="22">
        <v>32</v>
      </c>
      <c r="O27" s="34">
        <v>13</v>
      </c>
      <c r="P27" s="34">
        <v>16</v>
      </c>
      <c r="Q27" s="34">
        <v>31</v>
      </c>
      <c r="R27" s="240">
        <f t="shared" ref="R27:R29" si="17">SUM(O27:Q27)</f>
        <v>60</v>
      </c>
      <c r="S27" s="21"/>
      <c r="T27" s="21"/>
      <c r="U27" s="22"/>
      <c r="V27" s="23"/>
      <c r="W27" s="35">
        <v>62</v>
      </c>
      <c r="X27" s="36">
        <f t="shared" si="0"/>
        <v>0.84931506849315064</v>
      </c>
      <c r="Y27" s="1">
        <f t="shared" si="1"/>
        <v>0.15068493150684936</v>
      </c>
      <c r="Z27" s="40" t="s">
        <v>23</v>
      </c>
      <c r="AA27" s="1">
        <f>S198</f>
        <v>0.68072289156626509</v>
      </c>
    </row>
    <row r="28" spans="1:49" ht="12.75" customHeight="1" x14ac:dyDescent="0.2">
      <c r="A28" s="40" t="s">
        <v>26</v>
      </c>
      <c r="B28" s="25"/>
      <c r="C28" s="25"/>
      <c r="D28" s="25"/>
      <c r="E28" s="25"/>
      <c r="F28" s="25"/>
      <c r="G28" s="25"/>
      <c r="H28" s="25"/>
      <c r="I28" s="25"/>
      <c r="J28" s="25">
        <v>2</v>
      </c>
      <c r="K28" s="26">
        <v>2</v>
      </c>
      <c r="L28" s="22">
        <v>5</v>
      </c>
      <c r="M28" s="22">
        <v>1</v>
      </c>
      <c r="N28" s="22">
        <v>6</v>
      </c>
      <c r="O28" s="34">
        <v>4</v>
      </c>
      <c r="P28" s="34">
        <v>1</v>
      </c>
      <c r="Q28" s="34">
        <v>6</v>
      </c>
      <c r="R28" s="240">
        <f t="shared" si="17"/>
        <v>11</v>
      </c>
      <c r="S28" s="21"/>
      <c r="T28" s="21"/>
      <c r="U28" s="22"/>
      <c r="V28" s="23"/>
      <c r="W28" s="35">
        <v>14</v>
      </c>
      <c r="X28" s="36">
        <f t="shared" si="0"/>
        <v>0.22580645161290322</v>
      </c>
      <c r="Y28" s="1">
        <f t="shared" si="1"/>
        <v>0.77419354838709675</v>
      </c>
      <c r="Z28" s="40" t="s">
        <v>24</v>
      </c>
      <c r="AA28" s="1">
        <f>S215</f>
        <v>0.6470588235294118</v>
      </c>
    </row>
    <row r="29" spans="1:49" ht="12.75" customHeight="1" x14ac:dyDescent="0.2">
      <c r="A29" s="40" t="s">
        <v>27</v>
      </c>
      <c r="B29" s="25"/>
      <c r="C29" s="25"/>
      <c r="D29" s="25"/>
      <c r="E29" s="25"/>
      <c r="F29" s="25"/>
      <c r="G29" s="25"/>
      <c r="H29" s="25"/>
      <c r="I29" s="25"/>
      <c r="J29" s="25">
        <v>2</v>
      </c>
      <c r="K29" s="26"/>
      <c r="L29" s="22">
        <v>1</v>
      </c>
      <c r="M29" s="22">
        <v>1</v>
      </c>
      <c r="N29" s="22"/>
      <c r="O29" s="34">
        <v>1</v>
      </c>
      <c r="P29" s="34">
        <v>1</v>
      </c>
      <c r="Q29" s="34"/>
      <c r="R29" s="240">
        <f t="shared" si="17"/>
        <v>2</v>
      </c>
      <c r="S29" s="21"/>
      <c r="T29" s="21"/>
      <c r="U29" s="22"/>
      <c r="V29" s="23"/>
      <c r="W29" s="35">
        <v>3</v>
      </c>
      <c r="X29" s="36">
        <f t="shared" si="0"/>
        <v>0.21428571428571427</v>
      </c>
      <c r="Y29" s="1">
        <f t="shared" si="1"/>
        <v>0.7857142857142857</v>
      </c>
      <c r="Z29" s="40" t="s">
        <v>25</v>
      </c>
      <c r="AA29" s="1">
        <f>S230</f>
        <v>0.78881987577639756</v>
      </c>
    </row>
    <row r="30" spans="1:49" ht="12.75" customHeight="1" x14ac:dyDescent="0.2">
      <c r="A30" s="46" t="s">
        <v>28</v>
      </c>
      <c r="B30" s="2"/>
      <c r="C30" s="2"/>
      <c r="D30" s="2"/>
      <c r="E30" s="2"/>
      <c r="F30" s="2"/>
      <c r="G30" s="2"/>
      <c r="H30" s="2">
        <v>1</v>
      </c>
      <c r="I30" s="2"/>
      <c r="J30" s="133">
        <v>2</v>
      </c>
      <c r="K30" s="45"/>
      <c r="L30" s="2"/>
      <c r="M30" s="2"/>
      <c r="N30" s="2"/>
      <c r="O30" s="45"/>
      <c r="P30" s="45"/>
      <c r="Q30" s="45"/>
      <c r="R30" s="241"/>
      <c r="S30" s="1"/>
      <c r="T30" s="1"/>
      <c r="U30" s="2"/>
      <c r="V30" s="1"/>
      <c r="W30" s="35">
        <v>2</v>
      </c>
      <c r="Z30" s="40" t="s">
        <v>26</v>
      </c>
      <c r="AA30" s="1">
        <f>S248</f>
        <v>0.64383561643835618</v>
      </c>
    </row>
    <row r="31" spans="1:49" ht="12.75" customHeight="1" x14ac:dyDescent="0.2">
      <c r="A31" s="46" t="s">
        <v>29</v>
      </c>
      <c r="B31" s="2"/>
      <c r="C31" s="2"/>
      <c r="D31" s="2"/>
      <c r="E31" s="2"/>
      <c r="F31" s="2"/>
      <c r="G31" s="2"/>
      <c r="H31" s="2"/>
      <c r="I31" s="2">
        <v>2</v>
      </c>
      <c r="J31" s="2">
        <v>2</v>
      </c>
      <c r="K31" s="45"/>
      <c r="L31" s="2"/>
      <c r="M31" s="2"/>
      <c r="N31" s="2"/>
      <c r="O31" s="45"/>
      <c r="P31" s="45"/>
      <c r="Q31" s="45"/>
      <c r="R31" s="241"/>
      <c r="S31" s="1"/>
      <c r="T31" s="1"/>
      <c r="U31" s="2"/>
      <c r="V31" s="1"/>
      <c r="W31" s="35">
        <v>2</v>
      </c>
      <c r="Z31" s="40" t="s">
        <v>27</v>
      </c>
    </row>
    <row r="32" spans="1:49" ht="12.75" customHeight="1" x14ac:dyDescent="0.2">
      <c r="A32" s="46" t="s">
        <v>30</v>
      </c>
      <c r="B32" s="2"/>
      <c r="C32" s="2"/>
      <c r="D32" s="2"/>
      <c r="E32" s="2"/>
      <c r="F32" s="2"/>
      <c r="G32" s="2"/>
      <c r="H32" s="2"/>
      <c r="I32" s="2"/>
      <c r="J32" s="2">
        <v>2</v>
      </c>
      <c r="K32" s="45"/>
      <c r="L32" s="2"/>
      <c r="M32" s="2"/>
      <c r="N32" s="2"/>
      <c r="O32" s="45"/>
      <c r="P32" s="45"/>
      <c r="Q32" s="45"/>
      <c r="R32" s="241"/>
      <c r="S32" s="1"/>
      <c r="T32" s="1"/>
      <c r="U32" s="2"/>
      <c r="V32" s="1"/>
      <c r="W32" s="35">
        <v>2</v>
      </c>
      <c r="AA32" s="1"/>
    </row>
    <row r="33" spans="1:49" ht="12.75" customHeight="1" x14ac:dyDescent="0.2">
      <c r="A33" s="46" t="s">
        <v>31</v>
      </c>
      <c r="B33" s="2"/>
      <c r="C33" s="2"/>
      <c r="D33" s="2"/>
      <c r="E33" s="2"/>
      <c r="F33" s="2"/>
      <c r="G33" s="2"/>
      <c r="H33" s="2"/>
      <c r="I33" s="2"/>
      <c r="J33" s="2"/>
      <c r="K33" s="45"/>
      <c r="L33" s="2">
        <v>2</v>
      </c>
      <c r="M33" s="2"/>
      <c r="N33" s="2"/>
      <c r="O33" s="45">
        <v>2</v>
      </c>
      <c r="P33" s="45"/>
      <c r="Q33" s="45"/>
      <c r="R33" s="276">
        <f>SUM(O33:Q33)</f>
        <v>2</v>
      </c>
      <c r="S33" s="1"/>
      <c r="T33" s="1"/>
      <c r="U33" s="2"/>
      <c r="V33" s="1"/>
    </row>
    <row r="34" spans="1:49" ht="12.75" customHeight="1" x14ac:dyDescent="0.2">
      <c r="A34" s="46"/>
      <c r="I34" s="134" t="s">
        <v>128</v>
      </c>
      <c r="J34" s="134"/>
      <c r="K34" s="2">
        <f>SUM(K26:K29)</f>
        <v>73</v>
      </c>
      <c r="L34" s="2">
        <f t="shared" ref="L34:P34" si="18">SUM(K27:K29)</f>
        <v>16</v>
      </c>
      <c r="M34" s="2">
        <f t="shared" si="18"/>
        <v>20</v>
      </c>
      <c r="N34" s="2">
        <f t="shared" si="18"/>
        <v>18</v>
      </c>
      <c r="O34" s="2">
        <f t="shared" si="18"/>
        <v>38</v>
      </c>
      <c r="P34" s="2">
        <f t="shared" si="18"/>
        <v>18</v>
      </c>
      <c r="Q34" s="2">
        <f>SUM(N27:N29)</f>
        <v>38</v>
      </c>
      <c r="R34" s="242">
        <f>SUM(R27:R33)</f>
        <v>75</v>
      </c>
      <c r="S34" s="48">
        <f>R27/B18</f>
        <v>0.58823529411764708</v>
      </c>
      <c r="T34" s="48">
        <f>R34/B18</f>
        <v>0.73529411764705888</v>
      </c>
      <c r="U34" s="1">
        <f>T34-S34</f>
        <v>0.1470588235294118</v>
      </c>
      <c r="V34" s="1"/>
    </row>
    <row r="35" spans="1:49" ht="12.75" customHeight="1" x14ac:dyDescent="0.2">
      <c r="A35" s="362" t="s">
        <v>41</v>
      </c>
      <c r="B35" s="352"/>
      <c r="C35" s="352"/>
      <c r="D35" s="352"/>
      <c r="I35" s="3"/>
      <c r="J35" s="3"/>
      <c r="L35" s="2"/>
      <c r="M35" s="2"/>
      <c r="N35" s="2"/>
      <c r="O35" s="2"/>
      <c r="P35" s="2"/>
      <c r="Q35" s="2"/>
      <c r="R35" s="242"/>
      <c r="S35" s="48"/>
      <c r="T35" s="48"/>
      <c r="U35" s="1"/>
      <c r="V35" s="1"/>
    </row>
    <row r="36" spans="1:49" ht="12.75" customHeight="1" x14ac:dyDescent="0.2">
      <c r="A36" s="46" t="s">
        <v>42</v>
      </c>
      <c r="B36" s="2">
        <v>41</v>
      </c>
      <c r="I36" s="3"/>
      <c r="J36" s="3"/>
      <c r="L36" s="2"/>
      <c r="M36" s="2"/>
      <c r="N36" s="2"/>
      <c r="O36" s="2"/>
      <c r="P36" s="2"/>
      <c r="Q36" s="2"/>
      <c r="R36" s="242"/>
      <c r="S36" s="48"/>
      <c r="T36" s="48"/>
      <c r="U36" s="1"/>
      <c r="V36" s="1"/>
    </row>
    <row r="37" spans="1:49" ht="12.75" customHeight="1" x14ac:dyDescent="0.2">
      <c r="A37" s="363" t="s">
        <v>43</v>
      </c>
      <c r="B37" s="352"/>
      <c r="C37" s="352"/>
      <c r="D37" s="352"/>
      <c r="E37" s="352"/>
      <c r="F37" s="352"/>
      <c r="G37" s="352"/>
      <c r="H37" s="52">
        <f>(B36/R34)*100%</f>
        <v>0.54666666666666663</v>
      </c>
      <c r="I37" s="3"/>
      <c r="J37" s="3"/>
      <c r="L37" s="2"/>
      <c r="M37" s="2"/>
      <c r="N37" s="2"/>
      <c r="O37" s="2"/>
      <c r="P37" s="2"/>
      <c r="Q37" s="2"/>
      <c r="R37" s="242"/>
      <c r="S37" s="48"/>
      <c r="T37" s="48"/>
      <c r="U37" s="1"/>
      <c r="V37" s="1"/>
    </row>
    <row r="38" spans="1:49" ht="12.75" customHeight="1" x14ac:dyDescent="0.2">
      <c r="A38" s="46"/>
      <c r="I38" s="3"/>
      <c r="J38" s="3"/>
      <c r="L38" s="2"/>
      <c r="M38" s="2"/>
      <c r="N38" s="2"/>
      <c r="O38" s="2"/>
      <c r="P38" s="2"/>
      <c r="Q38" s="2"/>
      <c r="R38" s="242"/>
      <c r="S38" s="48"/>
      <c r="T38" s="48"/>
      <c r="U38" s="1"/>
      <c r="V38" s="1"/>
    </row>
    <row r="39" spans="1:49" ht="12.75" customHeight="1" x14ac:dyDescent="0.2">
      <c r="A39" s="46"/>
      <c r="I39" s="3"/>
      <c r="J39" s="3"/>
      <c r="L39" s="2"/>
      <c r="M39" s="2"/>
      <c r="N39" s="2"/>
      <c r="O39" s="2"/>
      <c r="P39" s="2"/>
      <c r="Q39" s="2"/>
      <c r="R39" s="242"/>
      <c r="S39" s="48"/>
      <c r="T39" s="48"/>
      <c r="U39" s="1"/>
      <c r="V39" s="1"/>
    </row>
    <row r="40" spans="1:49" ht="12.75" customHeight="1" x14ac:dyDescent="0.2">
      <c r="S40" s="1"/>
      <c r="T40" s="1"/>
      <c r="V40" s="1"/>
    </row>
    <row r="41" spans="1:49" ht="12.75" customHeight="1" x14ac:dyDescent="0.2">
      <c r="A41" s="232" t="s">
        <v>44</v>
      </c>
      <c r="B41" s="53"/>
      <c r="C41" s="53"/>
      <c r="D41" s="54"/>
      <c r="E41" s="54"/>
      <c r="G41" s="135">
        <f>((R27*10)+(R28*11)+(R29*12)+(R2474))/R34</f>
        <v>9.9333333333333336</v>
      </c>
      <c r="H41" s="50"/>
      <c r="S41" s="1"/>
      <c r="T41" s="1"/>
      <c r="V41" s="1"/>
      <c r="W41" s="55"/>
      <c r="AG41" s="3"/>
      <c r="AH41" s="14" t="s">
        <v>45</v>
      </c>
      <c r="AI41" s="14"/>
      <c r="AJ41" s="14"/>
      <c r="AK41" s="14"/>
      <c r="AL41" s="14"/>
      <c r="AM41" s="14"/>
      <c r="AN41" s="14"/>
      <c r="AO41" s="14"/>
      <c r="AP41" s="14"/>
      <c r="AQ41" s="14"/>
    </row>
    <row r="42" spans="1:49" ht="12.75" customHeight="1" x14ac:dyDescent="0.2">
      <c r="S42" s="1"/>
      <c r="T42" s="1"/>
      <c r="V42" s="1"/>
      <c r="AH42" s="353" t="s">
        <v>20</v>
      </c>
      <c r="AI42" s="352"/>
      <c r="AJ42" s="352"/>
      <c r="AK42" s="352"/>
      <c r="AL42" s="352"/>
      <c r="AM42" s="352"/>
      <c r="AN42" s="352"/>
      <c r="AO42" s="352"/>
      <c r="AP42" s="352"/>
      <c r="AQ42" s="352"/>
    </row>
    <row r="43" spans="1:49" ht="12.75" customHeight="1" x14ac:dyDescent="0.2">
      <c r="S43" s="1"/>
      <c r="T43" s="1"/>
      <c r="V43" s="1"/>
      <c r="AG43" s="31" t="s">
        <v>21</v>
      </c>
      <c r="AH43" s="4">
        <v>9701</v>
      </c>
      <c r="AI43" s="32">
        <v>9702</v>
      </c>
      <c r="AJ43" s="32">
        <v>9801</v>
      </c>
      <c r="AK43" s="32">
        <v>9802</v>
      </c>
      <c r="AL43" s="32">
        <v>9901</v>
      </c>
      <c r="AM43" s="32">
        <v>9902</v>
      </c>
      <c r="AN43" s="33" t="s">
        <v>22</v>
      </c>
      <c r="AO43" s="33" t="s">
        <v>23</v>
      </c>
      <c r="AP43" s="33" t="s">
        <v>24</v>
      </c>
      <c r="AQ43" s="33" t="s">
        <v>25</v>
      </c>
      <c r="AR43" s="33" t="s">
        <v>26</v>
      </c>
      <c r="AS43" s="33" t="s">
        <v>27</v>
      </c>
      <c r="AT43" s="33" t="s">
        <v>28</v>
      </c>
      <c r="AU43" s="33" t="s">
        <v>29</v>
      </c>
      <c r="AV43" s="33" t="s">
        <v>30</v>
      </c>
      <c r="AW43" s="33" t="s">
        <v>31</v>
      </c>
    </row>
    <row r="44" spans="1:49" ht="12.75" customHeight="1" x14ac:dyDescent="0.2">
      <c r="A44" s="229" t="s">
        <v>46</v>
      </c>
      <c r="L44" s="354" t="s">
        <v>1</v>
      </c>
      <c r="M44" s="352"/>
      <c r="N44" s="352"/>
      <c r="O44" s="355" t="s">
        <v>2</v>
      </c>
      <c r="P44" s="356"/>
      <c r="Q44" s="357"/>
      <c r="R44" s="138"/>
      <c r="S44" s="1"/>
      <c r="T44" s="1"/>
      <c r="V44" s="1"/>
      <c r="AG44" s="37" t="s">
        <v>32</v>
      </c>
      <c r="AH44" s="36">
        <f t="shared" ref="AH44:AH51" si="19">X19</f>
        <v>0.90196078431372551</v>
      </c>
      <c r="AI44" s="36">
        <f t="shared" ref="AI44:AI51" si="20">X48</f>
        <v>0.95092024539877296</v>
      </c>
      <c r="AJ44" s="36">
        <f t="shared" ref="AJ44:AJ51" si="21">X74</f>
        <v>0.96</v>
      </c>
      <c r="AK44" s="36">
        <f t="shared" ref="AK44:AK51" si="22">X99</f>
        <v>0.94054054054054059</v>
      </c>
      <c r="AL44" s="36">
        <f t="shared" ref="AL44:AL51" si="23">X124</f>
        <v>0.93</v>
      </c>
      <c r="AM44" s="36">
        <f t="shared" ref="AM44:AM51" si="24">X147</f>
        <v>0.8867924528301887</v>
      </c>
      <c r="AN44" s="36">
        <f t="shared" ref="AN44:AN51" si="25">X170</f>
        <v>0.86991869918699183</v>
      </c>
      <c r="AO44" s="36">
        <f t="shared" ref="AO44:AO51" si="26">X187</f>
        <v>0.93975903614457834</v>
      </c>
      <c r="AP44" s="36">
        <f t="shared" ref="AP44:AP51" si="27">X204</f>
        <v>0.86274509803921573</v>
      </c>
      <c r="AQ44" s="36">
        <f t="shared" ref="AQ44:AQ50" si="28">X220</f>
        <v>0.90683229813664601</v>
      </c>
      <c r="AR44" s="36">
        <f t="shared" ref="AR44:AR49" si="29">X235</f>
        <v>0.87671232876712324</v>
      </c>
      <c r="AS44" s="36">
        <f t="shared" ref="AS44:AS48" si="30">X253</f>
        <v>0.89010989010989006</v>
      </c>
      <c r="AT44" s="36">
        <f t="shared" ref="AT44:AT47" si="31">X275</f>
        <v>0.92660550458715596</v>
      </c>
      <c r="AU44" s="36">
        <f t="shared" ref="AU44:AU46" si="32">X294</f>
        <v>0.94230769230769229</v>
      </c>
      <c r="AV44" s="36">
        <f t="shared" ref="AV44:AV45" si="33">X312</f>
        <v>0.94495412844036697</v>
      </c>
      <c r="AW44" s="36">
        <f>X329</f>
        <v>1</v>
      </c>
    </row>
    <row r="45" spans="1:49" ht="102.75" customHeight="1" x14ac:dyDescent="0.2">
      <c r="B45" s="358" t="s">
        <v>3</v>
      </c>
      <c r="C45" s="359"/>
      <c r="D45" s="359"/>
      <c r="E45" s="359"/>
      <c r="F45" s="359"/>
      <c r="G45" s="359"/>
      <c r="H45" s="359"/>
      <c r="I45" s="359"/>
      <c r="J45" s="359"/>
      <c r="K45" s="359"/>
      <c r="L45" s="63" t="s">
        <v>125</v>
      </c>
      <c r="M45" s="63" t="s">
        <v>126</v>
      </c>
      <c r="N45" s="63" t="s">
        <v>127</v>
      </c>
      <c r="O45" s="9" t="s">
        <v>125</v>
      </c>
      <c r="P45" s="9" t="s">
        <v>126</v>
      </c>
      <c r="Q45" s="9" t="s">
        <v>127</v>
      </c>
      <c r="R45" s="237" t="s">
        <v>10</v>
      </c>
      <c r="S45" s="10" t="s">
        <v>11</v>
      </c>
      <c r="T45" s="10" t="s">
        <v>12</v>
      </c>
      <c r="U45" s="11" t="s">
        <v>13</v>
      </c>
      <c r="V45" s="10" t="s">
        <v>14</v>
      </c>
      <c r="W45" s="12" t="s">
        <v>15</v>
      </c>
      <c r="X45" s="12" t="s">
        <v>16</v>
      </c>
      <c r="Y45" s="13" t="s">
        <v>17</v>
      </c>
      <c r="AG45" s="37" t="s">
        <v>33</v>
      </c>
      <c r="AH45" s="36">
        <f t="shared" si="19"/>
        <v>0.91304347826086951</v>
      </c>
      <c r="AI45" s="36">
        <f t="shared" si="20"/>
        <v>0.95483870967741935</v>
      </c>
      <c r="AJ45" s="36">
        <f t="shared" si="21"/>
        <v>0.95833333333333337</v>
      </c>
      <c r="AK45" s="36">
        <f t="shared" si="22"/>
        <v>0.96551724137931039</v>
      </c>
      <c r="AL45" s="36">
        <f t="shared" si="23"/>
        <v>0.94623655913978499</v>
      </c>
      <c r="AM45" s="36">
        <f t="shared" si="24"/>
        <v>0.93617021276595747</v>
      </c>
      <c r="AN45" s="36">
        <f t="shared" si="25"/>
        <v>0.9719626168224299</v>
      </c>
      <c r="AO45" s="36">
        <f t="shared" si="26"/>
        <v>0.95512820512820518</v>
      </c>
      <c r="AP45" s="36">
        <f t="shared" si="27"/>
        <v>0.93181818181818177</v>
      </c>
      <c r="AQ45" s="36">
        <f t="shared" si="28"/>
        <v>0.9726027397260274</v>
      </c>
      <c r="AR45" s="36">
        <f t="shared" si="29"/>
        <v>0.953125</v>
      </c>
      <c r="AS45" s="36">
        <f t="shared" si="30"/>
        <v>0.96913580246913578</v>
      </c>
      <c r="AT45" s="36">
        <f t="shared" si="31"/>
        <v>0.94059405940594054</v>
      </c>
      <c r="AU45" s="36">
        <f t="shared" si="32"/>
        <v>0.97959183673469385</v>
      </c>
      <c r="AV45" s="36">
        <f t="shared" si="33"/>
        <v>1</v>
      </c>
    </row>
    <row r="46" spans="1:49" ht="12.75" customHeight="1" x14ac:dyDescent="0.2">
      <c r="A46" s="230" t="s">
        <v>18</v>
      </c>
      <c r="B46" s="16">
        <v>1</v>
      </c>
      <c r="C46" s="16">
        <v>2</v>
      </c>
      <c r="D46" s="16">
        <v>3</v>
      </c>
      <c r="E46" s="16">
        <v>4</v>
      </c>
      <c r="F46" s="16">
        <v>5</v>
      </c>
      <c r="G46" s="16">
        <v>6</v>
      </c>
      <c r="H46" s="16">
        <v>7</v>
      </c>
      <c r="I46" s="16">
        <v>8</v>
      </c>
      <c r="J46" s="16">
        <v>9</v>
      </c>
      <c r="K46" s="17" t="s">
        <v>19</v>
      </c>
      <c r="L46" s="373">
        <v>10</v>
      </c>
      <c r="M46" s="374"/>
      <c r="N46" s="375"/>
      <c r="O46" s="20"/>
      <c r="P46" s="20"/>
      <c r="Q46" s="20"/>
      <c r="R46" s="138"/>
      <c r="S46" s="21"/>
      <c r="T46" s="21"/>
      <c r="U46" s="22"/>
      <c r="V46" s="23"/>
      <c r="W46" s="24"/>
      <c r="X46" s="24"/>
      <c r="Y46" s="1"/>
      <c r="AG46" s="37" t="s">
        <v>34</v>
      </c>
      <c r="AH46" s="36">
        <f t="shared" si="19"/>
        <v>0.9642857142857143</v>
      </c>
      <c r="AI46" s="36">
        <f t="shared" si="20"/>
        <v>0.92567567567567566</v>
      </c>
      <c r="AJ46" s="36">
        <f t="shared" si="21"/>
        <v>0.97826086956521741</v>
      </c>
      <c r="AK46" s="36">
        <f t="shared" si="22"/>
        <v>0.97023809523809523</v>
      </c>
      <c r="AL46" s="36">
        <f t="shared" si="23"/>
        <v>0.94318181818181823</v>
      </c>
      <c r="AM46" s="36">
        <f t="shared" si="24"/>
        <v>1</v>
      </c>
      <c r="AN46" s="36">
        <f t="shared" si="25"/>
        <v>0.98076923076923073</v>
      </c>
      <c r="AO46" s="36">
        <f t="shared" si="26"/>
        <v>0.90604026845637586</v>
      </c>
      <c r="AP46" s="36">
        <f t="shared" si="27"/>
        <v>0.95121951219512191</v>
      </c>
      <c r="AQ46" s="36">
        <f t="shared" si="28"/>
        <v>0.97887323943661975</v>
      </c>
      <c r="AR46" s="36">
        <f t="shared" si="29"/>
        <v>0.97540983606557374</v>
      </c>
      <c r="AS46" s="36">
        <f t="shared" si="30"/>
        <v>0.98089171974522293</v>
      </c>
      <c r="AT46" s="36">
        <f t="shared" si="31"/>
        <v>1.0210526315789474</v>
      </c>
      <c r="AU46" s="36">
        <f t="shared" si="32"/>
        <v>1</v>
      </c>
      <c r="AV46" s="36" t="s">
        <v>37</v>
      </c>
    </row>
    <row r="47" spans="1:49" ht="12.75" customHeight="1" x14ac:dyDescent="0.2">
      <c r="A47" s="231">
        <v>9702</v>
      </c>
      <c r="B47" s="25">
        <v>163</v>
      </c>
      <c r="C47" s="25"/>
      <c r="D47" s="25"/>
      <c r="E47" s="25"/>
      <c r="F47" s="25"/>
      <c r="G47" s="25"/>
      <c r="H47" s="25"/>
      <c r="I47" s="25"/>
      <c r="J47" s="25"/>
      <c r="K47" s="26"/>
      <c r="L47" s="57"/>
      <c r="M47" s="22"/>
      <c r="N47" s="22"/>
      <c r="O47" s="34"/>
      <c r="P47" s="34"/>
      <c r="Q47" s="34"/>
      <c r="R47" s="239"/>
      <c r="S47" s="21"/>
      <c r="T47" s="21"/>
      <c r="U47" s="22"/>
      <c r="V47" s="23"/>
      <c r="W47" s="29">
        <f>B47</f>
        <v>163</v>
      </c>
      <c r="X47" s="24"/>
      <c r="Y47" s="1"/>
      <c r="AG47" s="37" t="s">
        <v>35</v>
      </c>
      <c r="AH47" s="36">
        <f t="shared" si="19"/>
        <v>0.98765432098765427</v>
      </c>
      <c r="AI47" s="36">
        <f t="shared" si="20"/>
        <v>0.99270072992700731</v>
      </c>
      <c r="AJ47" s="36">
        <f t="shared" si="21"/>
        <v>0.96666666666666667</v>
      </c>
      <c r="AK47" s="36">
        <f t="shared" si="22"/>
        <v>0.98159509202453987</v>
      </c>
      <c r="AL47" s="36">
        <f t="shared" si="23"/>
        <v>0.98795180722891562</v>
      </c>
      <c r="AM47" s="36">
        <f t="shared" si="24"/>
        <v>0.96969696969696972</v>
      </c>
      <c r="AN47" s="36">
        <f t="shared" si="25"/>
        <v>0.93137254901960786</v>
      </c>
      <c r="AO47" s="36">
        <f t="shared" si="26"/>
        <v>0.97777777777777775</v>
      </c>
      <c r="AP47" s="36">
        <f t="shared" si="27"/>
        <v>0.98717948717948723</v>
      </c>
      <c r="AQ47" s="36">
        <f t="shared" si="28"/>
        <v>0.97122302158273377</v>
      </c>
      <c r="AR47" s="36">
        <f t="shared" si="29"/>
        <v>0.99159663865546221</v>
      </c>
      <c r="AS47" s="36">
        <f t="shared" si="30"/>
        <v>0.99350649350649356</v>
      </c>
      <c r="AT47" s="36">
        <f t="shared" si="31"/>
        <v>1</v>
      </c>
    </row>
    <row r="48" spans="1:49" ht="12.75" customHeight="1" x14ac:dyDescent="0.2">
      <c r="A48" s="231">
        <v>9801</v>
      </c>
      <c r="B48" s="25"/>
      <c r="C48" s="25">
        <v>145</v>
      </c>
      <c r="D48" s="25"/>
      <c r="E48" s="25"/>
      <c r="F48" s="25"/>
      <c r="G48" s="25"/>
      <c r="H48" s="25"/>
      <c r="I48" s="25"/>
      <c r="J48" s="25"/>
      <c r="K48" s="26"/>
      <c r="L48" s="57"/>
      <c r="M48" s="22"/>
      <c r="N48" s="22"/>
      <c r="O48" s="34"/>
      <c r="P48" s="34"/>
      <c r="Q48" s="34"/>
      <c r="R48" s="239"/>
      <c r="S48" s="21"/>
      <c r="T48" s="21"/>
      <c r="U48" s="22"/>
      <c r="V48" s="23">
        <f>C48/B47</f>
        <v>0.88957055214723924</v>
      </c>
      <c r="W48" s="35">
        <v>155</v>
      </c>
      <c r="X48" s="36">
        <f t="shared" ref="X48:X58" si="34">W48/W47</f>
        <v>0.95092024539877296</v>
      </c>
      <c r="Y48" s="1">
        <f t="shared" ref="Y48:Y58" si="35">100%-X48</f>
        <v>4.9079754601227044E-2</v>
      </c>
      <c r="AG48" s="37" t="s">
        <v>36</v>
      </c>
      <c r="AH48" s="36">
        <f t="shared" si="19"/>
        <v>0.98750000000000004</v>
      </c>
      <c r="AI48" s="36">
        <f t="shared" si="20"/>
        <v>0.99264705882352944</v>
      </c>
      <c r="AJ48" s="36">
        <f t="shared" si="21"/>
        <v>0.97701149425287359</v>
      </c>
      <c r="AK48" s="36">
        <f t="shared" si="22"/>
        <v>0.98750000000000004</v>
      </c>
      <c r="AL48" s="36">
        <f t="shared" si="23"/>
        <v>0.98780487804878048</v>
      </c>
      <c r="AM48" s="36">
        <f t="shared" si="24"/>
        <v>0.9765625</v>
      </c>
      <c r="AN48" s="36">
        <f t="shared" si="25"/>
        <v>0.90526315789473688</v>
      </c>
      <c r="AO48" s="36">
        <f t="shared" si="26"/>
        <v>0.99242424242424243</v>
      </c>
      <c r="AP48" s="36">
        <f t="shared" si="27"/>
        <v>0.92207792207792205</v>
      </c>
      <c r="AQ48" s="36">
        <f t="shared" si="28"/>
        <v>0.97777777777777775</v>
      </c>
      <c r="AR48" s="36">
        <f t="shared" si="29"/>
        <v>0.97457627118644063</v>
      </c>
      <c r="AS48" s="36">
        <f t="shared" si="30"/>
        <v>0.98692810457516345</v>
      </c>
      <c r="AT48" s="36" t="s">
        <v>37</v>
      </c>
    </row>
    <row r="49" spans="1:45" ht="12.75" customHeight="1" x14ac:dyDescent="0.2">
      <c r="A49" s="231">
        <v>9802</v>
      </c>
      <c r="B49" s="25"/>
      <c r="C49" s="25"/>
      <c r="D49" s="25">
        <v>134</v>
      </c>
      <c r="E49" s="25"/>
      <c r="F49" s="25"/>
      <c r="G49" s="25"/>
      <c r="H49" s="25"/>
      <c r="I49" s="25"/>
      <c r="J49" s="25"/>
      <c r="K49" s="26"/>
      <c r="L49" s="57"/>
      <c r="M49" s="22"/>
      <c r="N49" s="22"/>
      <c r="O49" s="34"/>
      <c r="P49" s="34"/>
      <c r="Q49" s="34"/>
      <c r="R49" s="239"/>
      <c r="S49" s="21"/>
      <c r="T49" s="21"/>
      <c r="U49" s="22"/>
      <c r="V49" s="23">
        <f>D49/C48</f>
        <v>0.92413793103448272</v>
      </c>
      <c r="W49" s="35">
        <v>148</v>
      </c>
      <c r="X49" s="36">
        <f t="shared" si="34"/>
        <v>0.95483870967741935</v>
      </c>
      <c r="Y49" s="1">
        <f t="shared" si="35"/>
        <v>4.5161290322580649E-2</v>
      </c>
      <c r="AG49" s="40" t="s">
        <v>38</v>
      </c>
      <c r="AH49" s="36">
        <f t="shared" si="19"/>
        <v>0.96202531645569622</v>
      </c>
      <c r="AI49" s="36">
        <f t="shared" si="20"/>
        <v>1</v>
      </c>
      <c r="AJ49" s="36">
        <f t="shared" si="21"/>
        <v>0.9882352941176471</v>
      </c>
      <c r="AK49" s="36">
        <f t="shared" si="22"/>
        <v>0.98734177215189878</v>
      </c>
      <c r="AL49" s="36">
        <f t="shared" si="23"/>
        <v>1</v>
      </c>
      <c r="AM49" s="36">
        <f t="shared" si="24"/>
        <v>0.99199999999999999</v>
      </c>
      <c r="AN49" s="36">
        <f t="shared" si="25"/>
        <v>1.0232558139534884</v>
      </c>
      <c r="AO49" s="36">
        <f t="shared" si="26"/>
        <v>0.99236641221374045</v>
      </c>
      <c r="AP49" s="36">
        <f t="shared" si="27"/>
        <v>0.971830985915493</v>
      </c>
      <c r="AQ49" s="36">
        <f t="shared" si="28"/>
        <v>0.98484848484848486</v>
      </c>
      <c r="AR49" s="36">
        <f t="shared" si="29"/>
        <v>0.97391304347826091</v>
      </c>
      <c r="AS49" s="36" t="s">
        <v>37</v>
      </c>
    </row>
    <row r="50" spans="1:45" ht="12.75" customHeight="1" x14ac:dyDescent="0.2">
      <c r="A50" s="231">
        <v>9901</v>
      </c>
      <c r="B50" s="25"/>
      <c r="C50" s="25"/>
      <c r="D50" s="25"/>
      <c r="E50" s="25">
        <v>128</v>
      </c>
      <c r="F50" s="25"/>
      <c r="G50" s="25"/>
      <c r="H50" s="25"/>
      <c r="I50" s="25"/>
      <c r="J50" s="25"/>
      <c r="K50" s="26"/>
      <c r="L50" s="57"/>
      <c r="M50" s="22"/>
      <c r="N50" s="22"/>
      <c r="O50" s="34"/>
      <c r="P50" s="34"/>
      <c r="Q50" s="34"/>
      <c r="R50" s="239"/>
      <c r="S50" s="21"/>
      <c r="T50" s="21"/>
      <c r="U50" s="22"/>
      <c r="V50" s="23">
        <f>E50/D49</f>
        <v>0.95522388059701491</v>
      </c>
      <c r="W50" s="35">
        <v>137</v>
      </c>
      <c r="X50" s="36">
        <f t="shared" si="34"/>
        <v>0.92567567567567566</v>
      </c>
      <c r="Y50" s="1">
        <f t="shared" si="35"/>
        <v>7.4324324324324342E-2</v>
      </c>
      <c r="AG50" s="40" t="s">
        <v>39</v>
      </c>
      <c r="AH50" s="36">
        <f t="shared" si="19"/>
        <v>0.97368421052631582</v>
      </c>
      <c r="AI50" s="36">
        <f t="shared" si="20"/>
        <v>0.99259259259259258</v>
      </c>
      <c r="AJ50" s="36">
        <f t="shared" si="21"/>
        <v>0.95238095238095233</v>
      </c>
      <c r="AK50" s="36">
        <f t="shared" si="22"/>
        <v>0.98717948717948723</v>
      </c>
      <c r="AL50" s="36">
        <f t="shared" si="23"/>
        <v>0.96296296296296291</v>
      </c>
      <c r="AM50" s="36">
        <f t="shared" si="24"/>
        <v>0.99193548387096775</v>
      </c>
      <c r="AN50" s="36">
        <f t="shared" si="25"/>
        <v>1.0454545454545454</v>
      </c>
      <c r="AO50" s="36">
        <f t="shared" si="26"/>
        <v>0.98461538461538467</v>
      </c>
      <c r="AP50" s="36">
        <f t="shared" si="27"/>
        <v>0.97101449275362317</v>
      </c>
      <c r="AQ50" s="36">
        <f t="shared" si="28"/>
        <v>0.99230769230769234</v>
      </c>
      <c r="AR50" s="36" t="s">
        <v>37</v>
      </c>
      <c r="AS50" s="36" t="s">
        <v>37</v>
      </c>
    </row>
    <row r="51" spans="1:45" ht="12.75" customHeight="1" x14ac:dyDescent="0.2">
      <c r="A51" s="231">
        <v>9902</v>
      </c>
      <c r="B51" s="25"/>
      <c r="C51" s="25"/>
      <c r="D51" s="25"/>
      <c r="E51" s="25"/>
      <c r="F51" s="25">
        <v>128</v>
      </c>
      <c r="G51" s="25"/>
      <c r="H51" s="25"/>
      <c r="I51" s="25"/>
      <c r="J51" s="25"/>
      <c r="K51" s="26"/>
      <c r="L51" s="57"/>
      <c r="M51" s="22"/>
      <c r="N51" s="22"/>
      <c r="O51" s="34"/>
      <c r="P51" s="34"/>
      <c r="Q51" s="34"/>
      <c r="R51" s="239"/>
      <c r="S51" s="21"/>
      <c r="T51" s="21"/>
      <c r="U51" s="22"/>
      <c r="V51" s="23">
        <f>F51/E50</f>
        <v>1</v>
      </c>
      <c r="W51" s="35">
        <v>136</v>
      </c>
      <c r="X51" s="36">
        <f t="shared" si="34"/>
        <v>0.99270072992700731</v>
      </c>
      <c r="Y51" s="1">
        <f t="shared" si="35"/>
        <v>7.2992700729926918E-3</v>
      </c>
      <c r="AG51" s="40" t="s">
        <v>40</v>
      </c>
      <c r="AH51" s="36">
        <f t="shared" si="19"/>
        <v>0.98648648648648651</v>
      </c>
      <c r="AI51" s="36">
        <f t="shared" si="20"/>
        <v>1</v>
      </c>
      <c r="AJ51" s="36">
        <f t="shared" si="21"/>
        <v>0.95</v>
      </c>
      <c r="AK51" s="36">
        <f t="shared" si="22"/>
        <v>0.98051948051948057</v>
      </c>
      <c r="AL51" s="36">
        <f t="shared" si="23"/>
        <v>1</v>
      </c>
      <c r="AM51" s="36">
        <f t="shared" si="24"/>
        <v>0.97560975609756095</v>
      </c>
      <c r="AN51" s="36">
        <f t="shared" si="25"/>
        <v>0.97826086956521741</v>
      </c>
      <c r="AO51" s="36">
        <f t="shared" si="26"/>
        <v>1.0078125</v>
      </c>
      <c r="AP51" s="36">
        <f t="shared" si="27"/>
        <v>0.9850746268656716</v>
      </c>
      <c r="AQ51" s="36" t="s">
        <v>37</v>
      </c>
      <c r="AR51" s="36" t="s">
        <v>37</v>
      </c>
      <c r="AS51" s="36" t="s">
        <v>37</v>
      </c>
    </row>
    <row r="52" spans="1:45" ht="12.75" customHeight="1" x14ac:dyDescent="0.2">
      <c r="A52" s="40" t="s">
        <v>22</v>
      </c>
      <c r="B52" s="25"/>
      <c r="C52" s="25"/>
      <c r="D52" s="25"/>
      <c r="E52" s="25"/>
      <c r="F52" s="25"/>
      <c r="G52" s="25">
        <v>128</v>
      </c>
      <c r="H52" s="25"/>
      <c r="I52" s="25"/>
      <c r="J52" s="25"/>
      <c r="K52" s="26"/>
      <c r="L52" s="57"/>
      <c r="M52" s="22"/>
      <c r="N52" s="22"/>
      <c r="O52" s="34"/>
      <c r="P52" s="34"/>
      <c r="Q52" s="34"/>
      <c r="R52" s="239"/>
      <c r="S52" s="21"/>
      <c r="T52" s="21"/>
      <c r="U52" s="22"/>
      <c r="V52" s="23">
        <f>G52/F51</f>
        <v>1</v>
      </c>
      <c r="W52" s="35">
        <v>135</v>
      </c>
      <c r="X52" s="36">
        <f t="shared" si="34"/>
        <v>0.99264705882352944</v>
      </c>
      <c r="Y52" s="1">
        <f t="shared" si="35"/>
        <v>7.3529411764705621E-3</v>
      </c>
      <c r="Z52" s="3" t="s">
        <v>12</v>
      </c>
      <c r="AJ52" s="36" t="s">
        <v>37</v>
      </c>
      <c r="AN52" s="36" t="s">
        <v>37</v>
      </c>
      <c r="AS52" s="36" t="s">
        <v>37</v>
      </c>
    </row>
    <row r="53" spans="1:45" ht="12.75" customHeight="1" x14ac:dyDescent="0.2">
      <c r="A53" s="40" t="s">
        <v>23</v>
      </c>
      <c r="B53" s="25"/>
      <c r="C53" s="25"/>
      <c r="D53" s="25"/>
      <c r="E53" s="25"/>
      <c r="F53" s="25"/>
      <c r="G53" s="25"/>
      <c r="H53" s="25">
        <v>126</v>
      </c>
      <c r="I53" s="25"/>
      <c r="J53" s="25"/>
      <c r="K53" s="26"/>
      <c r="L53" s="57"/>
      <c r="M53" s="22"/>
      <c r="N53" s="22"/>
      <c r="O53" s="34"/>
      <c r="P53" s="34"/>
      <c r="Q53" s="34"/>
      <c r="R53" s="239"/>
      <c r="S53" s="21"/>
      <c r="T53" s="21"/>
      <c r="U53" s="22"/>
      <c r="V53" s="23">
        <f>H53/G52</f>
        <v>0.984375</v>
      </c>
      <c r="W53" s="35">
        <v>135</v>
      </c>
      <c r="X53" s="36">
        <f t="shared" si="34"/>
        <v>1</v>
      </c>
      <c r="Y53" s="1">
        <f t="shared" si="35"/>
        <v>0</v>
      </c>
      <c r="Z53" s="25">
        <v>9701</v>
      </c>
      <c r="AA53" s="48">
        <f>T34</f>
        <v>0.73529411764705888</v>
      </c>
      <c r="AJ53" s="36" t="s">
        <v>37</v>
      </c>
    </row>
    <row r="54" spans="1:45" ht="12.75" customHeight="1" x14ac:dyDescent="0.2">
      <c r="A54" s="40" t="s">
        <v>24</v>
      </c>
      <c r="B54" s="25"/>
      <c r="C54" s="25"/>
      <c r="D54" s="25"/>
      <c r="E54" s="25"/>
      <c r="F54" s="25"/>
      <c r="G54" s="25"/>
      <c r="H54" s="25"/>
      <c r="I54" s="25">
        <v>126</v>
      </c>
      <c r="J54" s="25"/>
      <c r="K54" s="26"/>
      <c r="L54" s="57"/>
      <c r="M54" s="22"/>
      <c r="N54" s="22"/>
      <c r="O54" s="34"/>
      <c r="P54" s="34"/>
      <c r="Q54" s="34"/>
      <c r="R54" s="239"/>
      <c r="S54" s="21"/>
      <c r="T54" s="21"/>
      <c r="U54" s="22"/>
      <c r="V54" s="23">
        <f>I54/H53</f>
        <v>1</v>
      </c>
      <c r="W54" s="35">
        <v>134</v>
      </c>
      <c r="X54" s="36">
        <f t="shared" si="34"/>
        <v>0.99259259259259258</v>
      </c>
      <c r="Y54" s="1">
        <f t="shared" si="35"/>
        <v>7.4074074074074181E-3</v>
      </c>
      <c r="Z54" s="25">
        <v>9702</v>
      </c>
      <c r="AA54" s="48">
        <f>T62</f>
        <v>0.80368098159509205</v>
      </c>
      <c r="AJ54" s="36" t="s">
        <v>37</v>
      </c>
    </row>
    <row r="55" spans="1:45" ht="12.75" customHeight="1" x14ac:dyDescent="0.2">
      <c r="A55" s="40" t="s">
        <v>25</v>
      </c>
      <c r="B55" s="25"/>
      <c r="C55" s="25"/>
      <c r="D55" s="25"/>
      <c r="E55" s="25"/>
      <c r="F55" s="25"/>
      <c r="G55" s="25"/>
      <c r="H55" s="25"/>
      <c r="I55" s="25"/>
      <c r="J55" s="25">
        <v>125</v>
      </c>
      <c r="K55" s="26">
        <v>118</v>
      </c>
      <c r="L55" s="57"/>
      <c r="M55" s="22"/>
      <c r="N55" s="22"/>
      <c r="O55" s="34"/>
      <c r="P55" s="34"/>
      <c r="Q55" s="34"/>
      <c r="R55" s="239"/>
      <c r="S55" s="21"/>
      <c r="T55" s="21"/>
      <c r="U55" s="22"/>
      <c r="V55" s="23">
        <f>J55/I54</f>
        <v>0.99206349206349209</v>
      </c>
      <c r="W55" s="35">
        <v>134</v>
      </c>
      <c r="X55" s="36">
        <f t="shared" si="34"/>
        <v>1</v>
      </c>
      <c r="Y55" s="1">
        <f t="shared" si="35"/>
        <v>0</v>
      </c>
      <c r="Z55" s="25">
        <v>9801</v>
      </c>
      <c r="AA55" s="48">
        <f>T88</f>
        <v>0.75</v>
      </c>
      <c r="AJ55" s="36" t="s">
        <v>37</v>
      </c>
    </row>
    <row r="56" spans="1:45" ht="12.75" customHeight="1" x14ac:dyDescent="0.2">
      <c r="A56" s="40" t="s">
        <v>26</v>
      </c>
      <c r="B56" s="25"/>
      <c r="C56" s="25"/>
      <c r="D56" s="25"/>
      <c r="E56" s="25"/>
      <c r="F56" s="25"/>
      <c r="G56" s="25"/>
      <c r="H56" s="25"/>
      <c r="I56" s="25"/>
      <c r="J56" s="25">
        <v>11</v>
      </c>
      <c r="K56" s="26">
        <v>9</v>
      </c>
      <c r="L56" s="57">
        <v>24</v>
      </c>
      <c r="M56" s="22">
        <v>28</v>
      </c>
      <c r="N56" s="22">
        <v>71</v>
      </c>
      <c r="O56" s="34">
        <v>24</v>
      </c>
      <c r="P56" s="34">
        <v>27</v>
      </c>
      <c r="Q56" s="34">
        <v>69</v>
      </c>
      <c r="R56" s="136">
        <f t="shared" ref="R56:R58" si="36">SUM(O56:Q56)</f>
        <v>120</v>
      </c>
      <c r="S56" s="21"/>
      <c r="T56" s="21"/>
      <c r="U56" s="22"/>
      <c r="V56" s="23"/>
      <c r="W56" s="35">
        <v>133</v>
      </c>
      <c r="X56" s="36">
        <f t="shared" si="34"/>
        <v>0.9925373134328358</v>
      </c>
      <c r="Y56" s="1">
        <f t="shared" si="35"/>
        <v>7.4626865671642006E-3</v>
      </c>
      <c r="Z56" s="25">
        <v>9802</v>
      </c>
      <c r="AA56" s="48">
        <f>T113</f>
        <v>0.7567567567567568</v>
      </c>
      <c r="AJ56" s="36" t="s">
        <v>37</v>
      </c>
    </row>
    <row r="57" spans="1:45" ht="12.75" customHeight="1" x14ac:dyDescent="0.2">
      <c r="A57" s="40" t="s">
        <v>27</v>
      </c>
      <c r="B57" s="25"/>
      <c r="C57" s="25"/>
      <c r="D57" s="25"/>
      <c r="E57" s="25"/>
      <c r="F57" s="25"/>
      <c r="G57" s="25"/>
      <c r="H57" s="25"/>
      <c r="I57" s="25"/>
      <c r="J57" s="25">
        <v>4</v>
      </c>
      <c r="K57" s="26">
        <v>1</v>
      </c>
      <c r="L57" s="57">
        <v>3</v>
      </c>
      <c r="M57" s="22">
        <v>4</v>
      </c>
      <c r="N57" s="22">
        <v>2</v>
      </c>
      <c r="O57" s="34">
        <v>3</v>
      </c>
      <c r="P57" s="34">
        <v>4</v>
      </c>
      <c r="Q57" s="34">
        <v>1</v>
      </c>
      <c r="R57" s="136">
        <f t="shared" si="36"/>
        <v>8</v>
      </c>
      <c r="S57" s="21"/>
      <c r="T57" s="21"/>
      <c r="U57" s="22"/>
      <c r="V57" s="23"/>
      <c r="W57" s="35">
        <v>12</v>
      </c>
      <c r="X57" s="36">
        <f t="shared" si="34"/>
        <v>9.0225563909774431E-2</v>
      </c>
      <c r="Y57" s="1">
        <f t="shared" si="35"/>
        <v>0.90977443609022557</v>
      </c>
      <c r="Z57" s="2">
        <v>9901</v>
      </c>
      <c r="AA57" s="48">
        <f>T137</f>
        <v>0.77</v>
      </c>
    </row>
    <row r="58" spans="1:45" ht="12.75" customHeight="1" x14ac:dyDescent="0.2">
      <c r="A58" s="46" t="s">
        <v>28</v>
      </c>
      <c r="B58" s="2"/>
      <c r="C58" s="2"/>
      <c r="D58" s="2"/>
      <c r="E58" s="2"/>
      <c r="F58" s="2"/>
      <c r="G58" s="2"/>
      <c r="H58" s="2"/>
      <c r="I58" s="2"/>
      <c r="J58" s="133">
        <v>1</v>
      </c>
      <c r="K58" s="137"/>
      <c r="L58" s="57"/>
      <c r="M58" s="22">
        <v>2</v>
      </c>
      <c r="N58" s="22"/>
      <c r="O58" s="34"/>
      <c r="P58" s="34">
        <v>2</v>
      </c>
      <c r="Q58" s="34"/>
      <c r="R58" s="136">
        <f t="shared" si="36"/>
        <v>2</v>
      </c>
      <c r="S58" s="1"/>
      <c r="T58" s="1"/>
      <c r="U58" s="2"/>
      <c r="V58" s="1"/>
      <c r="W58" s="35">
        <v>3</v>
      </c>
      <c r="X58" s="36">
        <f t="shared" si="34"/>
        <v>0.25</v>
      </c>
      <c r="Y58" s="1">
        <f t="shared" si="35"/>
        <v>0.75</v>
      </c>
      <c r="Z58" s="2">
        <v>9902</v>
      </c>
      <c r="AA58" s="48">
        <f>T160</f>
        <v>0.77987421383647804</v>
      </c>
    </row>
    <row r="59" spans="1:45" ht="12.75" customHeight="1" x14ac:dyDescent="0.2">
      <c r="A59" s="46" t="s">
        <v>29</v>
      </c>
      <c r="B59" s="2"/>
      <c r="C59" s="2"/>
      <c r="D59" s="2"/>
      <c r="E59" s="2"/>
      <c r="F59" s="2"/>
      <c r="G59" s="2"/>
      <c r="H59" s="2"/>
      <c r="I59" s="2"/>
      <c r="J59" s="133">
        <v>1</v>
      </c>
      <c r="K59" s="137"/>
      <c r="L59" s="57"/>
      <c r="M59" s="22">
        <v>1</v>
      </c>
      <c r="N59" s="22"/>
      <c r="O59" s="34"/>
      <c r="P59" s="34">
        <v>1</v>
      </c>
      <c r="Q59" s="34"/>
      <c r="R59" s="138">
        <v>1</v>
      </c>
      <c r="S59" s="1"/>
      <c r="T59" s="1"/>
      <c r="U59" s="2"/>
      <c r="V59" s="1"/>
      <c r="W59" s="35">
        <v>1</v>
      </c>
      <c r="Z59" s="40" t="s">
        <v>22</v>
      </c>
      <c r="AA59" s="1">
        <f>T182</f>
        <v>0.70731707317073167</v>
      </c>
      <c r="AG59" s="3"/>
      <c r="AH59" s="14" t="s">
        <v>47</v>
      </c>
      <c r="AI59" s="14"/>
      <c r="AJ59" s="14"/>
      <c r="AK59" s="14"/>
      <c r="AL59" s="14"/>
      <c r="AM59" s="14"/>
      <c r="AN59" s="14"/>
      <c r="AO59" s="14"/>
      <c r="AP59" s="14"/>
      <c r="AQ59" s="14"/>
    </row>
    <row r="60" spans="1:45" ht="12.75" customHeight="1" x14ac:dyDescent="0.2">
      <c r="A60" s="46" t="s">
        <v>30</v>
      </c>
      <c r="B60" s="2"/>
      <c r="C60" s="2"/>
      <c r="D60" s="2"/>
      <c r="E60" s="2"/>
      <c r="F60" s="2"/>
      <c r="G60" s="2"/>
      <c r="H60" s="2"/>
      <c r="I60" s="2"/>
      <c r="J60" s="2"/>
      <c r="K60" s="137"/>
      <c r="L60" s="57"/>
      <c r="M60" s="22"/>
      <c r="N60" s="22"/>
      <c r="O60" s="34"/>
      <c r="P60" s="34"/>
      <c r="Q60" s="34"/>
      <c r="R60" s="240"/>
      <c r="S60" s="1"/>
      <c r="T60" s="1"/>
      <c r="U60" s="2"/>
      <c r="V60" s="1"/>
      <c r="Z60" s="40" t="s">
        <v>23</v>
      </c>
      <c r="AA60" s="1">
        <f>T198</f>
        <v>0.76506024096385539</v>
      </c>
      <c r="AG60" s="3"/>
      <c r="AH60" s="14"/>
      <c r="AI60" s="14"/>
      <c r="AJ60" s="14"/>
      <c r="AK60" s="14"/>
      <c r="AL60" s="14"/>
      <c r="AM60" s="14"/>
      <c r="AN60" s="14"/>
      <c r="AO60" s="14"/>
      <c r="AP60" s="14"/>
      <c r="AQ60" s="14"/>
    </row>
    <row r="61" spans="1:45" ht="12.75" customHeight="1" x14ac:dyDescent="0.2">
      <c r="A61" s="46" t="s">
        <v>31</v>
      </c>
      <c r="B61" s="2"/>
      <c r="C61" s="2"/>
      <c r="D61" s="2"/>
      <c r="E61" s="2"/>
      <c r="F61" s="2"/>
      <c r="G61" s="2"/>
      <c r="H61" s="2"/>
      <c r="I61" s="2"/>
      <c r="J61" s="2"/>
      <c r="K61" s="137"/>
      <c r="L61" s="57"/>
      <c r="M61" s="22"/>
      <c r="N61" s="22"/>
      <c r="O61" s="34"/>
      <c r="P61" s="34"/>
      <c r="Q61" s="34"/>
      <c r="R61" s="240"/>
      <c r="S61" s="1"/>
      <c r="T61" s="1"/>
      <c r="U61" s="2"/>
      <c r="V61" s="1"/>
      <c r="Z61" s="40" t="s">
        <v>24</v>
      </c>
      <c r="AA61" s="1">
        <f>T215</f>
        <v>0.6470588235294118</v>
      </c>
      <c r="AG61" s="3"/>
      <c r="AH61" s="14"/>
      <c r="AI61" s="14"/>
      <c r="AJ61" s="14"/>
      <c r="AK61" s="14"/>
      <c r="AL61" s="14"/>
      <c r="AM61" s="14"/>
      <c r="AN61" s="14"/>
      <c r="AO61" s="14"/>
      <c r="AP61" s="14"/>
      <c r="AQ61" s="14"/>
    </row>
    <row r="62" spans="1:45" ht="12.75" customHeight="1" x14ac:dyDescent="0.2">
      <c r="I62" s="20" t="s">
        <v>10</v>
      </c>
      <c r="K62" s="57">
        <f>SUM(K55:K57)</f>
        <v>128</v>
      </c>
      <c r="L62" s="57">
        <v>3</v>
      </c>
      <c r="M62" s="22">
        <v>4</v>
      </c>
      <c r="N62" s="22">
        <v>1</v>
      </c>
      <c r="O62" s="22">
        <v>3</v>
      </c>
      <c r="P62" s="22">
        <v>4</v>
      </c>
      <c r="Q62" s="22">
        <v>1</v>
      </c>
      <c r="R62" s="277">
        <f>SUM(R56:R59)</f>
        <v>131</v>
      </c>
      <c r="S62" s="1">
        <f>R56/B47</f>
        <v>0.73619631901840488</v>
      </c>
      <c r="T62" s="1">
        <f>R62/B47</f>
        <v>0.80368098159509205</v>
      </c>
      <c r="U62" s="1">
        <f>T62-S62</f>
        <v>6.7484662576687171E-2</v>
      </c>
      <c r="V62" s="1"/>
      <c r="Z62" s="40" t="s">
        <v>25</v>
      </c>
      <c r="AA62" s="1">
        <f>T230</f>
        <v>0.78881987577639756</v>
      </c>
      <c r="AH62" s="353" t="s">
        <v>20</v>
      </c>
      <c r="AI62" s="352"/>
      <c r="AJ62" s="352"/>
      <c r="AK62" s="352"/>
      <c r="AL62" s="352"/>
      <c r="AM62" s="352"/>
      <c r="AN62" s="352"/>
      <c r="AO62" s="352"/>
      <c r="AP62" s="352"/>
      <c r="AQ62" s="352"/>
    </row>
    <row r="63" spans="1:45" ht="12.75" customHeight="1" x14ac:dyDescent="0.2">
      <c r="I63" s="3"/>
      <c r="K63" s="2"/>
      <c r="L63" s="2"/>
      <c r="M63" s="2"/>
      <c r="N63" s="2"/>
      <c r="O63" s="2"/>
      <c r="P63" s="2"/>
      <c r="Q63" s="2"/>
      <c r="R63" s="242"/>
      <c r="S63" s="1"/>
      <c r="T63" s="1"/>
      <c r="U63" s="1"/>
      <c r="V63" s="1"/>
      <c r="Z63" s="40" t="s">
        <v>26</v>
      </c>
      <c r="AA63" s="1">
        <f>T248</f>
        <v>0.77397260273972601</v>
      </c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</row>
    <row r="64" spans="1:45" ht="12.75" customHeight="1" x14ac:dyDescent="0.2">
      <c r="A64" s="362" t="s">
        <v>41</v>
      </c>
      <c r="B64" s="352"/>
      <c r="C64" s="352"/>
      <c r="D64" s="352"/>
      <c r="I64" s="3"/>
      <c r="K64" s="2"/>
      <c r="L64" s="2"/>
      <c r="M64" s="2"/>
      <c r="N64" s="2"/>
      <c r="O64" s="2"/>
      <c r="P64" s="2"/>
      <c r="Q64" s="2"/>
      <c r="R64" s="242"/>
      <c r="S64" s="1"/>
      <c r="T64" s="1"/>
      <c r="U64" s="1"/>
      <c r="V64" s="1"/>
      <c r="Z64" s="40" t="s">
        <v>27</v>
      </c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</row>
    <row r="65" spans="1:59" ht="12.75" customHeight="1" x14ac:dyDescent="0.2">
      <c r="A65" s="46" t="s">
        <v>42</v>
      </c>
      <c r="B65" s="2">
        <v>75</v>
      </c>
      <c r="I65" s="3"/>
      <c r="K65" s="2"/>
      <c r="L65" s="2"/>
      <c r="M65" s="2"/>
      <c r="N65" s="2"/>
      <c r="O65" s="2"/>
      <c r="P65" s="2"/>
      <c r="Q65" s="2"/>
      <c r="R65" s="242"/>
      <c r="S65" s="1"/>
      <c r="T65" s="1"/>
      <c r="U65" s="1"/>
      <c r="V65" s="1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</row>
    <row r="66" spans="1:59" ht="12.75" customHeight="1" x14ac:dyDescent="0.2">
      <c r="A66" s="363" t="s">
        <v>43</v>
      </c>
      <c r="B66" s="352"/>
      <c r="C66" s="352"/>
      <c r="D66" s="352"/>
      <c r="E66" s="352"/>
      <c r="F66" s="352"/>
      <c r="G66" s="352"/>
      <c r="H66" s="52">
        <f>(B65/R62)*100%</f>
        <v>0.5725190839694656</v>
      </c>
      <c r="I66" s="3"/>
      <c r="K66" s="2"/>
      <c r="L66" s="2"/>
      <c r="M66" s="2"/>
      <c r="N66" s="2"/>
      <c r="O66" s="2"/>
      <c r="P66" s="2"/>
      <c r="Q66" s="2"/>
      <c r="R66" s="242"/>
      <c r="S66" s="1"/>
      <c r="T66" s="1"/>
      <c r="U66" s="1"/>
      <c r="V66" s="1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</row>
    <row r="67" spans="1:59" ht="12.75" customHeight="1" x14ac:dyDescent="0.2">
      <c r="S67" s="1"/>
      <c r="T67" s="1"/>
      <c r="V67" s="1"/>
      <c r="AG67" s="31" t="s">
        <v>21</v>
      </c>
      <c r="AH67" s="32">
        <v>9701</v>
      </c>
      <c r="AI67" s="32">
        <v>9702</v>
      </c>
      <c r="AJ67" s="32">
        <v>9801</v>
      </c>
      <c r="AK67" s="32">
        <v>9802</v>
      </c>
      <c r="AL67" s="32">
        <v>9901</v>
      </c>
      <c r="AM67" s="32">
        <v>9902</v>
      </c>
      <c r="AN67" s="33" t="s">
        <v>22</v>
      </c>
      <c r="AO67" s="33" t="s">
        <v>23</v>
      </c>
      <c r="AP67" s="33" t="s">
        <v>24</v>
      </c>
      <c r="AQ67" s="33" t="s">
        <v>25</v>
      </c>
      <c r="AR67" s="33" t="s">
        <v>26</v>
      </c>
      <c r="AS67" s="33" t="s">
        <v>27</v>
      </c>
      <c r="AT67" s="33" t="s">
        <v>28</v>
      </c>
      <c r="AU67" s="33" t="s">
        <v>29</v>
      </c>
      <c r="AV67" s="33" t="s">
        <v>30</v>
      </c>
      <c r="AW67" s="33" t="s">
        <v>31</v>
      </c>
    </row>
    <row r="68" spans="1:59" ht="12.75" customHeight="1" x14ac:dyDescent="0.2">
      <c r="A68" s="232" t="s">
        <v>44</v>
      </c>
      <c r="G68" s="135">
        <f>((R56*10)+(R57*11)+(R58*12)+(R59*13))/R62</f>
        <v>10.114503816793894</v>
      </c>
      <c r="S68" s="1"/>
      <c r="T68" s="1"/>
      <c r="V68" s="1"/>
      <c r="AG68" s="37" t="s">
        <v>32</v>
      </c>
      <c r="AH68" s="36">
        <f t="shared" ref="AH68:AH75" si="37">Y19</f>
        <v>9.8039215686274495E-2</v>
      </c>
      <c r="AI68" s="36">
        <f t="shared" ref="AI68:AI75" si="38">Y49</f>
        <v>4.5161290322580649E-2</v>
      </c>
      <c r="AJ68" s="36">
        <f t="shared" ref="AJ68:AJ75" si="39">Y75</f>
        <v>4.166666666666663E-2</v>
      </c>
      <c r="AK68" s="36">
        <f t="shared" ref="AK68:AK75" si="40">Y99</f>
        <v>5.9459459459459407E-2</v>
      </c>
      <c r="AL68" s="36">
        <f t="shared" ref="AL68:AL75" si="41">Y124</f>
        <v>6.9999999999999951E-2</v>
      </c>
      <c r="AM68" s="36">
        <f t="shared" ref="AM68:AM75" si="42">Y147</f>
        <v>0.1132075471698113</v>
      </c>
      <c r="AN68" s="36">
        <f t="shared" ref="AN68:AN75" si="43">Y170</f>
        <v>0.13008130081300817</v>
      </c>
      <c r="AO68" s="36">
        <f t="shared" ref="AO68:AO75" si="44">Y187</f>
        <v>6.0240963855421659E-2</v>
      </c>
      <c r="AP68" s="36">
        <f t="shared" ref="AP68:AP75" si="45">Y204</f>
        <v>0.13725490196078427</v>
      </c>
      <c r="AQ68" s="36">
        <f t="shared" ref="AQ68:AQ74" si="46">Y220</f>
        <v>9.3167701863353991E-2</v>
      </c>
      <c r="AR68" s="1">
        <f t="shared" ref="AR68:AR73" si="47">Y235</f>
        <v>0.12328767123287676</v>
      </c>
      <c r="AS68" s="1">
        <f t="shared" ref="AS68:AS72" si="48">Y253</f>
        <v>0.10989010989010994</v>
      </c>
      <c r="AT68" s="1">
        <f t="shared" ref="AT68:AT71" si="49">Y275</f>
        <v>7.3394495412844041E-2</v>
      </c>
      <c r="AU68" s="1">
        <f t="shared" ref="AU68:AU70" si="50">Y294</f>
        <v>5.7692307692307709E-2</v>
      </c>
      <c r="AV68" s="1">
        <f t="shared" ref="AV68:AV69" si="51">Y312</f>
        <v>5.5045871559633031E-2</v>
      </c>
      <c r="AW68" s="36">
        <f>Y329</f>
        <v>0</v>
      </c>
    </row>
    <row r="69" spans="1:59" ht="12.75" customHeight="1" x14ac:dyDescent="0.2">
      <c r="S69" s="1"/>
      <c r="T69" s="1"/>
      <c r="V69" s="1"/>
      <c r="AG69" s="37" t="s">
        <v>33</v>
      </c>
      <c r="AH69" s="36">
        <f t="shared" si="37"/>
        <v>8.6956521739130488E-2</v>
      </c>
      <c r="AI69" s="36">
        <f t="shared" si="38"/>
        <v>7.4324324324324342E-2</v>
      </c>
      <c r="AJ69" s="36">
        <f t="shared" si="39"/>
        <v>2.1739130434782594E-2</v>
      </c>
      <c r="AK69" s="36">
        <f t="shared" si="40"/>
        <v>3.4482758620689613E-2</v>
      </c>
      <c r="AL69" s="36">
        <f t="shared" si="41"/>
        <v>5.3763440860215006E-2</v>
      </c>
      <c r="AM69" s="36">
        <f t="shared" si="42"/>
        <v>6.3829787234042534E-2</v>
      </c>
      <c r="AN69" s="36">
        <f t="shared" si="43"/>
        <v>2.8037383177570097E-2</v>
      </c>
      <c r="AO69" s="36">
        <f t="shared" si="44"/>
        <v>4.4871794871794823E-2</v>
      </c>
      <c r="AP69" s="36">
        <f t="shared" si="45"/>
        <v>6.8181818181818232E-2</v>
      </c>
      <c r="AQ69" s="36">
        <f t="shared" si="46"/>
        <v>2.7397260273972601E-2</v>
      </c>
      <c r="AR69" s="1">
        <f t="shared" si="47"/>
        <v>4.6875E-2</v>
      </c>
      <c r="AS69" s="1">
        <f t="shared" si="48"/>
        <v>3.0864197530864224E-2</v>
      </c>
      <c r="AT69" s="1">
        <f t="shared" si="49"/>
        <v>5.9405940594059459E-2</v>
      </c>
      <c r="AU69" s="1">
        <f t="shared" si="50"/>
        <v>2.0408163265306145E-2</v>
      </c>
      <c r="AV69" s="1">
        <f t="shared" si="51"/>
        <v>0</v>
      </c>
    </row>
    <row r="70" spans="1:59" ht="12.75" customHeight="1" x14ac:dyDescent="0.3">
      <c r="A70" s="233" t="s">
        <v>48</v>
      </c>
      <c r="L70" s="354" t="s">
        <v>1</v>
      </c>
      <c r="M70" s="352"/>
      <c r="N70" s="352"/>
      <c r="O70" s="355" t="s">
        <v>2</v>
      </c>
      <c r="P70" s="356"/>
      <c r="Q70" s="357"/>
      <c r="R70" s="138"/>
      <c r="S70" s="1"/>
      <c r="T70" s="1"/>
      <c r="V70" s="1"/>
      <c r="AG70" s="37" t="s">
        <v>34</v>
      </c>
      <c r="AH70" s="36">
        <f t="shared" si="37"/>
        <v>3.5714285714285698E-2</v>
      </c>
      <c r="AI70" s="36">
        <f t="shared" si="38"/>
        <v>7.2992700729926918E-3</v>
      </c>
      <c r="AJ70" s="36">
        <f t="shared" si="39"/>
        <v>3.3333333333333326E-2</v>
      </c>
      <c r="AK70" s="36">
        <f t="shared" si="40"/>
        <v>2.9761904761904767E-2</v>
      </c>
      <c r="AL70" s="36">
        <f t="shared" si="41"/>
        <v>5.6818181818181768E-2</v>
      </c>
      <c r="AM70" s="36">
        <f t="shared" si="42"/>
        <v>0</v>
      </c>
      <c r="AN70" s="36">
        <f t="shared" si="43"/>
        <v>1.9230769230769273E-2</v>
      </c>
      <c r="AO70" s="36">
        <f t="shared" si="44"/>
        <v>9.3959731543624136E-2</v>
      </c>
      <c r="AP70" s="36">
        <f t="shared" si="45"/>
        <v>4.8780487804878092E-2</v>
      </c>
      <c r="AQ70" s="36">
        <f t="shared" si="46"/>
        <v>2.1126760563380254E-2</v>
      </c>
      <c r="AR70" s="1">
        <f t="shared" si="47"/>
        <v>2.4590163934426257E-2</v>
      </c>
      <c r="AS70" s="1">
        <f t="shared" si="48"/>
        <v>1.9108280254777066E-2</v>
      </c>
      <c r="AT70" s="1">
        <f t="shared" si="49"/>
        <v>-2.1052631578947434E-2</v>
      </c>
      <c r="AU70" s="1">
        <f t="shared" si="50"/>
        <v>0</v>
      </c>
      <c r="AV70" s="1" t="s">
        <v>37</v>
      </c>
    </row>
    <row r="71" spans="1:59" ht="102.75" customHeight="1" x14ac:dyDescent="0.2">
      <c r="B71" s="358" t="s">
        <v>3</v>
      </c>
      <c r="C71" s="359"/>
      <c r="D71" s="359"/>
      <c r="E71" s="359"/>
      <c r="F71" s="359"/>
      <c r="G71" s="359"/>
      <c r="H71" s="359"/>
      <c r="I71" s="359"/>
      <c r="J71" s="359"/>
      <c r="K71" s="359"/>
      <c r="L71" s="63" t="s">
        <v>125</v>
      </c>
      <c r="M71" s="63" t="s">
        <v>126</v>
      </c>
      <c r="N71" s="63" t="s">
        <v>127</v>
      </c>
      <c r="O71" s="9" t="s">
        <v>125</v>
      </c>
      <c r="P71" s="9" t="s">
        <v>126</v>
      </c>
      <c r="Q71" s="9" t="s">
        <v>127</v>
      </c>
      <c r="R71" s="237" t="s">
        <v>10</v>
      </c>
      <c r="S71" s="10" t="s">
        <v>11</v>
      </c>
      <c r="T71" s="10" t="s">
        <v>12</v>
      </c>
      <c r="U71" s="11" t="s">
        <v>13</v>
      </c>
      <c r="V71" s="10" t="s">
        <v>14</v>
      </c>
      <c r="W71" s="12" t="s">
        <v>15</v>
      </c>
      <c r="X71" s="12" t="s">
        <v>16</v>
      </c>
      <c r="Y71" s="13" t="s">
        <v>17</v>
      </c>
      <c r="AG71" s="37" t="s">
        <v>35</v>
      </c>
      <c r="AH71" s="36">
        <f t="shared" si="37"/>
        <v>1.2345679012345734E-2</v>
      </c>
      <c r="AI71" s="36">
        <f t="shared" si="38"/>
        <v>7.3529411764705621E-3</v>
      </c>
      <c r="AJ71" s="36">
        <f t="shared" si="39"/>
        <v>2.2988505747126409E-2</v>
      </c>
      <c r="AK71" s="36">
        <f t="shared" si="40"/>
        <v>1.8404907975460127E-2</v>
      </c>
      <c r="AL71" s="36">
        <f t="shared" si="41"/>
        <v>1.2048192771084376E-2</v>
      </c>
      <c r="AM71" s="36">
        <f t="shared" si="42"/>
        <v>3.0303030303030276E-2</v>
      </c>
      <c r="AN71" s="36">
        <f t="shared" si="43"/>
        <v>6.8627450980392135E-2</v>
      </c>
      <c r="AO71" s="36">
        <f t="shared" si="44"/>
        <v>2.2222222222222254E-2</v>
      </c>
      <c r="AP71" s="36">
        <f t="shared" si="45"/>
        <v>1.2820512820512775E-2</v>
      </c>
      <c r="AQ71" s="36">
        <f t="shared" si="46"/>
        <v>2.877697841726623E-2</v>
      </c>
      <c r="AR71" s="1">
        <f t="shared" si="47"/>
        <v>8.4033613445377853E-3</v>
      </c>
      <c r="AS71" s="1">
        <f t="shared" si="48"/>
        <v>6.4935064935064402E-3</v>
      </c>
      <c r="AT71" s="1">
        <f t="shared" si="49"/>
        <v>0</v>
      </c>
      <c r="AU71" s="1" t="s">
        <v>37</v>
      </c>
      <c r="AV71" s="1" t="s">
        <v>37</v>
      </c>
    </row>
    <row r="72" spans="1:59" ht="12.75" customHeight="1" x14ac:dyDescent="0.2">
      <c r="A72" s="230" t="s">
        <v>18</v>
      </c>
      <c r="B72" s="16">
        <v>1</v>
      </c>
      <c r="C72" s="16">
        <v>2</v>
      </c>
      <c r="D72" s="16">
        <v>3</v>
      </c>
      <c r="E72" s="16">
        <v>4</v>
      </c>
      <c r="F72" s="16">
        <v>5</v>
      </c>
      <c r="G72" s="16">
        <v>6</v>
      </c>
      <c r="H72" s="16">
        <v>7</v>
      </c>
      <c r="I72" s="16">
        <v>8</v>
      </c>
      <c r="J72" s="16">
        <v>9</v>
      </c>
      <c r="K72" s="17" t="s">
        <v>19</v>
      </c>
      <c r="L72" s="373">
        <v>10</v>
      </c>
      <c r="M72" s="374"/>
      <c r="N72" s="375"/>
      <c r="O72" s="20"/>
      <c r="P72" s="20"/>
      <c r="Q72" s="20"/>
      <c r="R72" s="138"/>
      <c r="S72" s="21"/>
      <c r="T72" s="21"/>
      <c r="U72" s="22"/>
      <c r="V72" s="23"/>
      <c r="W72" s="24"/>
      <c r="X72" s="24"/>
      <c r="Y72" s="1"/>
      <c r="AG72" s="37" t="s">
        <v>36</v>
      </c>
      <c r="AH72" s="36">
        <f t="shared" si="37"/>
        <v>1.2499999999999956E-2</v>
      </c>
      <c r="AI72" s="36">
        <f t="shared" si="38"/>
        <v>0</v>
      </c>
      <c r="AJ72" s="36">
        <f t="shared" si="39"/>
        <v>1.1764705882352899E-2</v>
      </c>
      <c r="AK72" s="36">
        <f t="shared" si="40"/>
        <v>1.2499999999999956E-2</v>
      </c>
      <c r="AL72" s="36">
        <f t="shared" si="41"/>
        <v>1.2195121951219523E-2</v>
      </c>
      <c r="AM72" s="36">
        <f t="shared" si="42"/>
        <v>2.34375E-2</v>
      </c>
      <c r="AN72" s="36">
        <f t="shared" si="43"/>
        <v>9.4736842105263119E-2</v>
      </c>
      <c r="AO72" s="36">
        <f t="shared" si="44"/>
        <v>7.575757575757569E-3</v>
      </c>
      <c r="AP72" s="36">
        <f t="shared" si="45"/>
        <v>7.7922077922077948E-2</v>
      </c>
      <c r="AQ72" s="36">
        <f t="shared" si="46"/>
        <v>2.2222222222222254E-2</v>
      </c>
      <c r="AR72" s="1">
        <f t="shared" si="47"/>
        <v>2.5423728813559365E-2</v>
      </c>
      <c r="AS72" s="1">
        <f t="shared" si="48"/>
        <v>1.3071895424836555E-2</v>
      </c>
    </row>
    <row r="73" spans="1:59" ht="12.75" customHeight="1" x14ac:dyDescent="0.2">
      <c r="A73" s="231">
        <v>9801</v>
      </c>
      <c r="B73" s="25">
        <v>100</v>
      </c>
      <c r="C73" s="25"/>
      <c r="D73" s="25"/>
      <c r="E73" s="25"/>
      <c r="F73" s="25"/>
      <c r="G73" s="25"/>
      <c r="H73" s="25"/>
      <c r="I73" s="25"/>
      <c r="J73" s="25"/>
      <c r="K73" s="26"/>
      <c r="L73" s="57"/>
      <c r="M73" s="22"/>
      <c r="N73" s="22"/>
      <c r="O73" s="34"/>
      <c r="P73" s="34"/>
      <c r="Q73" s="34"/>
      <c r="R73" s="239"/>
      <c r="S73" s="21"/>
      <c r="T73" s="21"/>
      <c r="U73" s="22"/>
      <c r="V73" s="23"/>
      <c r="W73" s="29">
        <f>B73</f>
        <v>100</v>
      </c>
      <c r="X73" s="24"/>
      <c r="Y73" s="1"/>
      <c r="AG73" s="40" t="s">
        <v>38</v>
      </c>
      <c r="AH73" s="36">
        <f t="shared" si="37"/>
        <v>3.7974683544303778E-2</v>
      </c>
      <c r="AI73" s="36">
        <f t="shared" si="38"/>
        <v>7.4074074074074181E-3</v>
      </c>
      <c r="AJ73" s="36">
        <f t="shared" si="39"/>
        <v>4.7619047619047672E-2</v>
      </c>
      <c r="AK73" s="36">
        <f t="shared" si="40"/>
        <v>1.2658227848101222E-2</v>
      </c>
      <c r="AL73" s="36">
        <f t="shared" si="41"/>
        <v>0</v>
      </c>
      <c r="AM73" s="36">
        <f t="shared" si="42"/>
        <v>8.0000000000000071E-3</v>
      </c>
      <c r="AN73" s="36">
        <f t="shared" si="43"/>
        <v>-2.3255813953488413E-2</v>
      </c>
      <c r="AO73" s="36">
        <f t="shared" si="44"/>
        <v>7.6335877862595547E-3</v>
      </c>
      <c r="AP73" s="36">
        <f t="shared" si="45"/>
        <v>2.8169014084507005E-2</v>
      </c>
      <c r="AQ73" s="36">
        <f t="shared" si="46"/>
        <v>1.5151515151515138E-2</v>
      </c>
      <c r="AR73" s="1">
        <f t="shared" si="47"/>
        <v>2.6086956521739091E-2</v>
      </c>
      <c r="AS73" s="1" t="s">
        <v>37</v>
      </c>
    </row>
    <row r="74" spans="1:59" ht="12.75" customHeight="1" x14ac:dyDescent="0.2">
      <c r="A74" s="231">
        <v>9802</v>
      </c>
      <c r="B74" s="25"/>
      <c r="C74" s="25">
        <v>94</v>
      </c>
      <c r="D74" s="25"/>
      <c r="E74" s="25"/>
      <c r="F74" s="25"/>
      <c r="G74" s="25"/>
      <c r="H74" s="25"/>
      <c r="I74" s="25"/>
      <c r="J74" s="25"/>
      <c r="K74" s="26"/>
      <c r="L74" s="57"/>
      <c r="M74" s="22"/>
      <c r="N74" s="22"/>
      <c r="O74" s="34"/>
      <c r="P74" s="34"/>
      <c r="Q74" s="34"/>
      <c r="R74" s="239"/>
      <c r="S74" s="21"/>
      <c r="T74" s="21"/>
      <c r="U74" s="22"/>
      <c r="V74" s="23">
        <f>C74/B73</f>
        <v>0.94</v>
      </c>
      <c r="W74" s="140">
        <v>96</v>
      </c>
      <c r="X74" s="36">
        <f t="shared" ref="X74:X84" si="52">W74/W73</f>
        <v>0.96</v>
      </c>
      <c r="Y74" s="1">
        <f t="shared" ref="Y74:Y84" si="53">100%-X74</f>
        <v>4.0000000000000036E-2</v>
      </c>
      <c r="AG74" s="40" t="s">
        <v>39</v>
      </c>
      <c r="AH74" s="36">
        <f t="shared" si="37"/>
        <v>2.6315789473684181E-2</v>
      </c>
      <c r="AI74" s="36">
        <f t="shared" si="38"/>
        <v>0</v>
      </c>
      <c r="AJ74" s="36">
        <f t="shared" si="39"/>
        <v>5.0000000000000044E-2</v>
      </c>
      <c r="AK74" s="36">
        <f t="shared" si="40"/>
        <v>1.2820512820512775E-2</v>
      </c>
      <c r="AL74" s="36">
        <f t="shared" si="41"/>
        <v>3.703703703703709E-2</v>
      </c>
      <c r="AM74" s="36">
        <f t="shared" si="42"/>
        <v>8.0645161290322509E-3</v>
      </c>
      <c r="AN74" s="36">
        <f t="shared" si="43"/>
        <v>-4.5454545454545414E-2</v>
      </c>
      <c r="AO74" s="36">
        <f t="shared" si="44"/>
        <v>1.538461538461533E-2</v>
      </c>
      <c r="AP74" s="36">
        <f t="shared" si="45"/>
        <v>2.8985507246376829E-2</v>
      </c>
      <c r="AQ74" s="36">
        <f t="shared" si="46"/>
        <v>7.692307692307665E-3</v>
      </c>
      <c r="AR74" s="1" t="s">
        <v>37</v>
      </c>
      <c r="AS74" s="1" t="s">
        <v>37</v>
      </c>
    </row>
    <row r="75" spans="1:59" ht="12.75" customHeight="1" x14ac:dyDescent="0.2">
      <c r="A75" s="231">
        <v>9901</v>
      </c>
      <c r="B75" s="25"/>
      <c r="C75" s="25"/>
      <c r="D75" s="25">
        <v>83</v>
      </c>
      <c r="E75" s="25"/>
      <c r="F75" s="25"/>
      <c r="G75" s="25"/>
      <c r="H75" s="25"/>
      <c r="I75" s="25"/>
      <c r="J75" s="25"/>
      <c r="K75" s="26"/>
      <c r="L75" s="57"/>
      <c r="M75" s="22"/>
      <c r="N75" s="22"/>
      <c r="O75" s="34"/>
      <c r="P75" s="34"/>
      <c r="Q75" s="34"/>
      <c r="R75" s="239"/>
      <c r="S75" s="21"/>
      <c r="T75" s="21"/>
      <c r="U75" s="22"/>
      <c r="V75" s="23">
        <f>D75/C74</f>
        <v>0.88297872340425532</v>
      </c>
      <c r="W75" s="140">
        <v>92</v>
      </c>
      <c r="X75" s="36">
        <f t="shared" si="52"/>
        <v>0.95833333333333337</v>
      </c>
      <c r="Y75" s="1">
        <f t="shared" si="53"/>
        <v>4.166666666666663E-2</v>
      </c>
      <c r="AG75" s="40" t="s">
        <v>40</v>
      </c>
      <c r="AH75" s="36">
        <f t="shared" si="37"/>
        <v>1.3513513513513487E-2</v>
      </c>
      <c r="AI75" s="36">
        <f t="shared" si="38"/>
        <v>7.4626865671642006E-3</v>
      </c>
      <c r="AJ75" s="36">
        <f t="shared" si="39"/>
        <v>0</v>
      </c>
      <c r="AK75" s="36">
        <f t="shared" si="40"/>
        <v>1.9480519480519431E-2</v>
      </c>
      <c r="AL75" s="36">
        <f t="shared" si="41"/>
        <v>0</v>
      </c>
      <c r="AM75" s="36">
        <f t="shared" si="42"/>
        <v>2.4390243902439046E-2</v>
      </c>
      <c r="AN75" s="36">
        <f t="shared" si="43"/>
        <v>2.1739130434782594E-2</v>
      </c>
      <c r="AO75" s="36">
        <f t="shared" si="44"/>
        <v>-7.8125E-3</v>
      </c>
      <c r="AP75" s="36">
        <f t="shared" si="45"/>
        <v>1.4925373134328401E-2</v>
      </c>
      <c r="AQ75" s="36" t="s">
        <v>37</v>
      </c>
      <c r="AR75" s="1" t="s">
        <v>37</v>
      </c>
      <c r="AS75" s="1" t="s">
        <v>37</v>
      </c>
    </row>
    <row r="76" spans="1:59" ht="12.75" customHeight="1" x14ac:dyDescent="0.2">
      <c r="A76" s="231">
        <v>9902</v>
      </c>
      <c r="B76" s="25"/>
      <c r="C76" s="25"/>
      <c r="D76" s="25"/>
      <c r="E76" s="25">
        <v>76</v>
      </c>
      <c r="F76" s="25"/>
      <c r="G76" s="25"/>
      <c r="H76" s="25"/>
      <c r="I76" s="25"/>
      <c r="J76" s="25"/>
      <c r="K76" s="26"/>
      <c r="L76" s="57"/>
      <c r="M76" s="22"/>
      <c r="N76" s="22"/>
      <c r="O76" s="34"/>
      <c r="P76" s="34"/>
      <c r="Q76" s="34"/>
      <c r="R76" s="239"/>
      <c r="S76" s="21"/>
      <c r="T76" s="21"/>
      <c r="U76" s="22"/>
      <c r="V76" s="23">
        <f>E76/D75</f>
        <v>0.91566265060240959</v>
      </c>
      <c r="W76" s="140">
        <v>90</v>
      </c>
      <c r="X76" s="36">
        <f t="shared" si="52"/>
        <v>0.97826086956521741</v>
      </c>
      <c r="Y76" s="1">
        <f t="shared" si="53"/>
        <v>2.1739130434782594E-2</v>
      </c>
      <c r="AG76" s="64"/>
      <c r="AH76" s="48"/>
      <c r="AI76" s="48"/>
      <c r="AJ76" s="48"/>
      <c r="AK76" s="65"/>
      <c r="AL76" s="65"/>
      <c r="AM76" s="65"/>
      <c r="AN76" s="65"/>
      <c r="AO76" s="65"/>
      <c r="AP76" s="65"/>
      <c r="AQ76" s="65"/>
    </row>
    <row r="77" spans="1:59" ht="12.75" customHeight="1" x14ac:dyDescent="0.2">
      <c r="A77" s="40" t="s">
        <v>22</v>
      </c>
      <c r="B77" s="25"/>
      <c r="C77" s="25"/>
      <c r="D77" s="25"/>
      <c r="E77" s="25"/>
      <c r="F77" s="25">
        <v>73</v>
      </c>
      <c r="G77" s="25"/>
      <c r="H77" s="25"/>
      <c r="I77" s="25"/>
      <c r="J77" s="25"/>
      <c r="K77" s="26"/>
      <c r="L77" s="57"/>
      <c r="M77" s="22"/>
      <c r="N77" s="22"/>
      <c r="O77" s="34"/>
      <c r="P77" s="34"/>
      <c r="Q77" s="34"/>
      <c r="R77" s="239"/>
      <c r="S77" s="21"/>
      <c r="T77" s="21"/>
      <c r="U77" s="22"/>
      <c r="V77" s="23">
        <f>F77/E76</f>
        <v>0.96052631578947367</v>
      </c>
      <c r="W77" s="140">
        <v>87</v>
      </c>
      <c r="X77" s="36">
        <f t="shared" si="52"/>
        <v>0.96666666666666667</v>
      </c>
      <c r="Y77" s="1">
        <f t="shared" si="53"/>
        <v>3.3333333333333326E-2</v>
      </c>
      <c r="AG77" s="46"/>
      <c r="AH77" s="48"/>
      <c r="AI77" s="48"/>
      <c r="AJ77" s="65"/>
      <c r="AK77" s="65"/>
      <c r="AL77" s="65"/>
      <c r="AM77" s="65"/>
      <c r="AN77" s="65"/>
      <c r="AO77" s="65"/>
      <c r="AP77" s="65"/>
      <c r="AQ77" s="65"/>
    </row>
    <row r="78" spans="1:59" ht="12.75" customHeight="1" x14ac:dyDescent="0.2">
      <c r="A78" s="40" t="s">
        <v>23</v>
      </c>
      <c r="B78" s="25"/>
      <c r="C78" s="25"/>
      <c r="D78" s="25"/>
      <c r="E78" s="25"/>
      <c r="F78" s="25"/>
      <c r="G78" s="25">
        <v>70</v>
      </c>
      <c r="H78" s="25"/>
      <c r="I78" s="25"/>
      <c r="J78" s="25"/>
      <c r="K78" s="26"/>
      <c r="L78" s="57"/>
      <c r="M78" s="22"/>
      <c r="N78" s="22"/>
      <c r="O78" s="34"/>
      <c r="P78" s="34"/>
      <c r="Q78" s="34"/>
      <c r="R78" s="239"/>
      <c r="S78" s="21"/>
      <c r="T78" s="21"/>
      <c r="U78" s="22"/>
      <c r="V78" s="23">
        <f>G78/F77</f>
        <v>0.95890410958904104</v>
      </c>
      <c r="W78" s="140">
        <v>85</v>
      </c>
      <c r="X78" s="36">
        <f t="shared" si="52"/>
        <v>0.97701149425287359</v>
      </c>
      <c r="Y78" s="1">
        <f t="shared" si="53"/>
        <v>2.2988505747126409E-2</v>
      </c>
      <c r="AG78" s="46"/>
      <c r="AH78" s="48"/>
      <c r="AI78" s="65"/>
      <c r="AJ78" s="65"/>
      <c r="AK78" s="65"/>
      <c r="AL78" s="65"/>
      <c r="AM78" s="65"/>
      <c r="AN78" s="65"/>
      <c r="AO78" s="65"/>
      <c r="AP78" s="65"/>
      <c r="AQ78" s="65"/>
    </row>
    <row r="79" spans="1:59" ht="12.75" customHeight="1" x14ac:dyDescent="0.2">
      <c r="A79" s="40" t="s">
        <v>24</v>
      </c>
      <c r="B79" s="25"/>
      <c r="C79" s="25"/>
      <c r="D79" s="25"/>
      <c r="E79" s="25"/>
      <c r="F79" s="25"/>
      <c r="G79" s="25"/>
      <c r="H79" s="25">
        <v>67</v>
      </c>
      <c r="I79" s="25"/>
      <c r="J79" s="25"/>
      <c r="K79" s="26"/>
      <c r="L79" s="57"/>
      <c r="M79" s="22"/>
      <c r="N79" s="22"/>
      <c r="O79" s="34"/>
      <c r="P79" s="34"/>
      <c r="Q79" s="34"/>
      <c r="R79" s="239"/>
      <c r="S79" s="21"/>
      <c r="T79" s="21"/>
      <c r="U79" s="22"/>
      <c r="V79" s="23">
        <f>H79/G78</f>
        <v>0.95714285714285718</v>
      </c>
      <c r="W79" s="140">
        <v>84</v>
      </c>
      <c r="X79" s="36">
        <f t="shared" si="52"/>
        <v>0.9882352941176471</v>
      </c>
      <c r="Y79" s="1">
        <f t="shared" si="53"/>
        <v>1.1764705882352899E-2</v>
      </c>
      <c r="AG79" s="2"/>
      <c r="AH79" s="14" t="s">
        <v>49</v>
      </c>
      <c r="AI79" s="48"/>
      <c r="AJ79" s="48"/>
      <c r="AK79" s="48"/>
      <c r="AL79" s="48"/>
      <c r="AM79" s="48"/>
      <c r="AN79" s="48"/>
      <c r="AO79" s="48"/>
      <c r="AP79" s="48"/>
      <c r="AQ79" s="48"/>
    </row>
    <row r="80" spans="1:59" ht="12.75" customHeight="1" x14ac:dyDescent="0.2">
      <c r="A80" s="40" t="s">
        <v>25</v>
      </c>
      <c r="B80" s="25"/>
      <c r="C80" s="25"/>
      <c r="D80" s="25"/>
      <c r="E80" s="25"/>
      <c r="F80" s="25"/>
      <c r="G80" s="25"/>
      <c r="H80" s="25"/>
      <c r="I80" s="25">
        <v>66</v>
      </c>
      <c r="J80" s="25"/>
      <c r="K80" s="26"/>
      <c r="L80" s="57"/>
      <c r="M80" s="22"/>
      <c r="N80" s="22"/>
      <c r="O80" s="34"/>
      <c r="P80" s="34"/>
      <c r="Q80" s="34"/>
      <c r="R80" s="239"/>
      <c r="S80" s="21"/>
      <c r="T80" s="21"/>
      <c r="U80" s="22"/>
      <c r="V80" s="23">
        <f>I80/H79</f>
        <v>0.9850746268656716</v>
      </c>
      <c r="W80" s="140">
        <v>80</v>
      </c>
      <c r="X80" s="36">
        <f t="shared" si="52"/>
        <v>0.95238095238095233</v>
      </c>
      <c r="Y80" s="1">
        <f t="shared" si="53"/>
        <v>4.7619047619047672E-2</v>
      </c>
      <c r="AG80" s="66" t="s">
        <v>21</v>
      </c>
      <c r="AH80" s="67">
        <v>9701</v>
      </c>
      <c r="AI80" s="68">
        <v>9702</v>
      </c>
      <c r="AJ80" s="68">
        <v>9801</v>
      </c>
      <c r="AK80" s="68">
        <v>9802</v>
      </c>
      <c r="AL80" s="68">
        <v>9901</v>
      </c>
      <c r="AM80" s="68">
        <v>9902</v>
      </c>
      <c r="AN80" s="69" t="s">
        <v>22</v>
      </c>
      <c r="AO80" s="69" t="s">
        <v>23</v>
      </c>
      <c r="AP80" s="69" t="s">
        <v>24</v>
      </c>
      <c r="AQ80" s="69" t="s">
        <v>25</v>
      </c>
      <c r="AR80" s="69" t="s">
        <v>26</v>
      </c>
      <c r="AS80" s="69" t="s">
        <v>27</v>
      </c>
      <c r="AT80" s="69" t="s">
        <v>28</v>
      </c>
      <c r="AU80" s="69" t="s">
        <v>29</v>
      </c>
      <c r="AV80" s="69" t="s">
        <v>30</v>
      </c>
      <c r="AW80" s="69" t="s">
        <v>31</v>
      </c>
      <c r="AX80" s="69" t="s">
        <v>50</v>
      </c>
      <c r="AY80" s="69" t="s">
        <v>51</v>
      </c>
      <c r="AZ80" s="69" t="s">
        <v>52</v>
      </c>
      <c r="BA80" s="69" t="s">
        <v>53</v>
      </c>
      <c r="BB80" s="69" t="s">
        <v>54</v>
      </c>
      <c r="BC80" s="69" t="s">
        <v>55</v>
      </c>
      <c r="BD80" s="69" t="s">
        <v>56</v>
      </c>
      <c r="BE80" s="69" t="s">
        <v>57</v>
      </c>
      <c r="BF80" s="69" t="s">
        <v>58</v>
      </c>
      <c r="BG80" s="69" t="s">
        <v>59</v>
      </c>
    </row>
    <row r="81" spans="1:59" ht="12.75" customHeight="1" x14ac:dyDescent="0.3">
      <c r="A81" s="40" t="s">
        <v>26</v>
      </c>
      <c r="B81" s="25"/>
      <c r="C81" s="25"/>
      <c r="D81" s="25"/>
      <c r="E81" s="25"/>
      <c r="F81" s="25"/>
      <c r="G81" s="25"/>
      <c r="H81" s="25"/>
      <c r="I81" s="25"/>
      <c r="J81" s="25">
        <v>64</v>
      </c>
      <c r="K81" s="26">
        <v>59</v>
      </c>
      <c r="L81" s="57"/>
      <c r="M81" s="22"/>
      <c r="N81" s="22"/>
      <c r="O81" s="34"/>
      <c r="P81" s="34"/>
      <c r="Q81" s="34"/>
      <c r="R81" s="239"/>
      <c r="S81" s="21"/>
      <c r="T81" s="21"/>
      <c r="U81" s="22"/>
      <c r="V81" s="23">
        <f>J81/I80</f>
        <v>0.96969696969696972</v>
      </c>
      <c r="W81" s="140">
        <v>76</v>
      </c>
      <c r="X81" s="36">
        <f t="shared" si="52"/>
        <v>0.95</v>
      </c>
      <c r="Y81" s="1">
        <f t="shared" si="53"/>
        <v>5.0000000000000044E-2</v>
      </c>
      <c r="AG81" s="70" t="s">
        <v>32</v>
      </c>
      <c r="AH81" s="71">
        <f>W20/W18</f>
        <v>0.82352941176470584</v>
      </c>
      <c r="AI81" s="71">
        <f>W49/W47</f>
        <v>0.90797546012269936</v>
      </c>
      <c r="AJ81" s="71">
        <f>W75/W73</f>
        <v>0.92</v>
      </c>
      <c r="AK81" s="71">
        <f>W100/W98</f>
        <v>0.90810810810810816</v>
      </c>
      <c r="AL81" s="71">
        <f>W125/W123</f>
        <v>0.88</v>
      </c>
      <c r="AM81" s="71">
        <f>W148/W146</f>
        <v>0.83018867924528306</v>
      </c>
      <c r="AN81" s="71">
        <f>W171/W169</f>
        <v>0.84552845528455289</v>
      </c>
      <c r="AO81" s="71">
        <f>W188/W186</f>
        <v>0.89759036144578308</v>
      </c>
      <c r="AP81" s="71">
        <f>W205/W203</f>
        <v>0.80392156862745101</v>
      </c>
      <c r="AQ81" s="71">
        <f>W221/W219</f>
        <v>0.88198757763975155</v>
      </c>
      <c r="AR81" s="71">
        <f>W236/W234</f>
        <v>0.83561643835616439</v>
      </c>
      <c r="AS81" s="71">
        <f>W254/W252</f>
        <v>0.86263736263736268</v>
      </c>
      <c r="AT81" s="71">
        <f>W276/W274</f>
        <v>0.87155963302752293</v>
      </c>
      <c r="AU81" s="71">
        <f>W295/W293</f>
        <v>0.92307692307692313</v>
      </c>
      <c r="AV81" s="71">
        <f>W313/W311</f>
        <v>0.94495412844036697</v>
      </c>
      <c r="AW81" s="71">
        <f>W330/W328</f>
        <v>0.99300699300699302</v>
      </c>
      <c r="AX81" s="71">
        <f>W348/W346</f>
        <v>0.90909090909090906</v>
      </c>
      <c r="AY81" s="71">
        <f>W367/W365</f>
        <v>0.91666666666666663</v>
      </c>
      <c r="AZ81" s="71">
        <f>W385/W383</f>
        <v>0.87012987012987009</v>
      </c>
      <c r="BA81" s="71">
        <f>W404/W402</f>
        <v>0.97368421052631582</v>
      </c>
      <c r="BB81" s="71">
        <f>W422/W420</f>
        <v>0.92405063291139244</v>
      </c>
      <c r="BC81" s="71">
        <f>W438/W436</f>
        <v>0.95121951219512191</v>
      </c>
      <c r="BD81" s="71">
        <f>W453/W451</f>
        <v>0.91139240506329111</v>
      </c>
      <c r="BE81" s="71">
        <f>W470/W468</f>
        <v>0.98750000000000004</v>
      </c>
      <c r="BF81" s="71">
        <f>W486/W484</f>
        <v>0.86419753086419748</v>
      </c>
      <c r="BG81" s="71">
        <f>W505/W503</f>
        <v>0.91891891891891897</v>
      </c>
    </row>
    <row r="82" spans="1:59" ht="12.75" customHeight="1" x14ac:dyDescent="0.3">
      <c r="A82" s="40" t="s">
        <v>27</v>
      </c>
      <c r="B82" s="25"/>
      <c r="C82" s="25"/>
      <c r="D82" s="25"/>
      <c r="E82" s="25"/>
      <c r="F82" s="25"/>
      <c r="G82" s="25"/>
      <c r="H82" s="25"/>
      <c r="I82" s="25"/>
      <c r="J82" s="25"/>
      <c r="K82" s="26">
        <v>4</v>
      </c>
      <c r="L82" s="22">
        <v>11</v>
      </c>
      <c r="M82" s="22">
        <v>25</v>
      </c>
      <c r="N82" s="22">
        <v>27</v>
      </c>
      <c r="O82" s="34">
        <v>11</v>
      </c>
      <c r="P82" s="34">
        <v>25</v>
      </c>
      <c r="Q82" s="34">
        <v>27</v>
      </c>
      <c r="R82" s="136">
        <f t="shared" ref="R82:R85" si="54">SUM(O82:Q82)</f>
        <v>63</v>
      </c>
      <c r="S82" s="21"/>
      <c r="T82" s="21"/>
      <c r="U82" s="22"/>
      <c r="V82" s="23"/>
      <c r="W82" s="140">
        <v>76</v>
      </c>
      <c r="X82" s="36">
        <f t="shared" si="52"/>
        <v>1</v>
      </c>
      <c r="Y82" s="1">
        <f t="shared" si="53"/>
        <v>0</v>
      </c>
      <c r="Z82" s="361" t="s">
        <v>13</v>
      </c>
      <c r="AA82" s="352"/>
      <c r="AG82" s="3"/>
      <c r="AH82" s="14"/>
      <c r="AI82" s="48"/>
      <c r="AJ82" s="48"/>
      <c r="AK82" s="48"/>
      <c r="AL82" s="48"/>
      <c r="AM82" s="48"/>
      <c r="AN82" s="48"/>
      <c r="AO82" s="48"/>
      <c r="AP82" s="48"/>
      <c r="AQ82" s="48"/>
      <c r="AX82" s="71"/>
      <c r="AY82" s="71"/>
    </row>
    <row r="83" spans="1:59" ht="12.75" customHeight="1" x14ac:dyDescent="0.2">
      <c r="A83" s="46" t="s">
        <v>28</v>
      </c>
      <c r="B83" s="2"/>
      <c r="C83" s="2"/>
      <c r="D83" s="2"/>
      <c r="E83" s="2"/>
      <c r="F83" s="2"/>
      <c r="G83" s="2"/>
      <c r="H83" s="2"/>
      <c r="I83" s="2"/>
      <c r="J83" s="2">
        <v>3</v>
      </c>
      <c r="K83" s="45"/>
      <c r="L83" s="2">
        <v>2</v>
      </c>
      <c r="M83" s="2">
        <v>1</v>
      </c>
      <c r="N83" s="2">
        <v>4</v>
      </c>
      <c r="O83" s="45">
        <v>2</v>
      </c>
      <c r="P83" s="45">
        <v>1</v>
      </c>
      <c r="Q83" s="45">
        <v>2</v>
      </c>
      <c r="R83" s="138">
        <f t="shared" si="54"/>
        <v>5</v>
      </c>
      <c r="S83" s="1"/>
      <c r="T83" s="1"/>
      <c r="U83" s="2"/>
      <c r="V83" s="1"/>
      <c r="W83" s="140">
        <v>12</v>
      </c>
      <c r="X83" s="36">
        <f t="shared" si="52"/>
        <v>0.15789473684210525</v>
      </c>
      <c r="Y83" s="1">
        <f t="shared" si="53"/>
        <v>0.84210526315789469</v>
      </c>
    </row>
    <row r="84" spans="1:59" ht="12.75" customHeight="1" x14ac:dyDescent="0.2">
      <c r="A84" s="46" t="s">
        <v>29</v>
      </c>
      <c r="B84" s="2"/>
      <c r="C84" s="2"/>
      <c r="D84" s="2"/>
      <c r="E84" s="2"/>
      <c r="F84" s="2"/>
      <c r="G84" s="2"/>
      <c r="H84" s="2"/>
      <c r="I84" s="2"/>
      <c r="J84" s="2">
        <v>4</v>
      </c>
      <c r="K84" s="45"/>
      <c r="L84" s="2">
        <v>1</v>
      </c>
      <c r="M84" s="2">
        <v>1</v>
      </c>
      <c r="N84" s="2">
        <v>2</v>
      </c>
      <c r="O84" s="45"/>
      <c r="P84" s="45">
        <v>1</v>
      </c>
      <c r="Q84" s="45">
        <v>2</v>
      </c>
      <c r="R84" s="138">
        <f t="shared" si="54"/>
        <v>3</v>
      </c>
      <c r="S84" s="1"/>
      <c r="T84" s="1"/>
      <c r="U84" s="2"/>
      <c r="V84" s="1"/>
      <c r="W84" s="140">
        <v>4</v>
      </c>
      <c r="X84" s="36">
        <f t="shared" si="52"/>
        <v>0.33333333333333331</v>
      </c>
      <c r="Y84" s="1">
        <f t="shared" si="53"/>
        <v>0.66666666666666674</v>
      </c>
      <c r="Z84" s="25">
        <v>9701</v>
      </c>
      <c r="AA84" s="1">
        <f>U34</f>
        <v>0.1470588235294118</v>
      </c>
    </row>
    <row r="85" spans="1:59" ht="12.75" customHeight="1" x14ac:dyDescent="0.2">
      <c r="A85" s="46" t="s">
        <v>30</v>
      </c>
      <c r="B85" s="2"/>
      <c r="C85" s="2"/>
      <c r="D85" s="2"/>
      <c r="E85" s="2"/>
      <c r="F85" s="2"/>
      <c r="G85" s="2"/>
      <c r="H85" s="2"/>
      <c r="I85" s="2"/>
      <c r="J85" s="2">
        <v>3</v>
      </c>
      <c r="K85" s="45"/>
      <c r="L85" s="2"/>
      <c r="M85" s="2">
        <v>1</v>
      </c>
      <c r="N85" s="2">
        <v>1</v>
      </c>
      <c r="O85" s="45"/>
      <c r="P85" s="45">
        <v>1</v>
      </c>
      <c r="Q85" s="45">
        <v>2</v>
      </c>
      <c r="R85" s="138">
        <f t="shared" si="54"/>
        <v>3</v>
      </c>
      <c r="S85" s="1"/>
      <c r="T85" s="1"/>
      <c r="U85" s="2"/>
      <c r="V85" s="1"/>
      <c r="W85" s="140">
        <v>3</v>
      </c>
      <c r="X85" s="36"/>
      <c r="Y85" s="1"/>
      <c r="Z85" s="25">
        <v>9702</v>
      </c>
      <c r="AA85" s="1">
        <f>U62</f>
        <v>6.7484662576687171E-2</v>
      </c>
    </row>
    <row r="86" spans="1:59" ht="12.75" customHeight="1" x14ac:dyDescent="0.2">
      <c r="A86" s="46" t="s">
        <v>31</v>
      </c>
      <c r="B86" s="2"/>
      <c r="C86" s="2"/>
      <c r="D86" s="2"/>
      <c r="E86" s="2"/>
      <c r="F86" s="2"/>
      <c r="G86" s="2"/>
      <c r="H86" s="2"/>
      <c r="I86" s="2"/>
      <c r="J86" s="2">
        <v>1</v>
      </c>
      <c r="K86" s="45"/>
      <c r="L86" s="2"/>
      <c r="M86" s="2"/>
      <c r="N86" s="2"/>
      <c r="O86" s="45"/>
      <c r="P86" s="45"/>
      <c r="Q86" s="45"/>
      <c r="R86" s="138"/>
      <c r="S86" s="1"/>
      <c r="T86" s="1"/>
      <c r="U86" s="2"/>
      <c r="V86" s="1"/>
      <c r="W86" s="140">
        <v>1</v>
      </c>
      <c r="X86" s="36"/>
      <c r="Y86" s="1"/>
      <c r="Z86" s="25">
        <v>9801</v>
      </c>
      <c r="AA86" s="1">
        <f>U88</f>
        <v>0.12</v>
      </c>
    </row>
    <row r="87" spans="1:59" ht="12.75" customHeight="1" x14ac:dyDescent="0.2">
      <c r="A87" s="46" t="s">
        <v>50</v>
      </c>
      <c r="B87" s="2"/>
      <c r="C87" s="2"/>
      <c r="D87" s="2"/>
      <c r="E87" s="2"/>
      <c r="F87" s="2"/>
      <c r="G87" s="2"/>
      <c r="H87" s="2"/>
      <c r="I87" s="2"/>
      <c r="J87" s="2">
        <v>1</v>
      </c>
      <c r="K87" s="45"/>
      <c r="L87" s="2">
        <v>1</v>
      </c>
      <c r="M87" s="2"/>
      <c r="N87" s="2"/>
      <c r="O87" s="45">
        <v>1</v>
      </c>
      <c r="P87" s="45"/>
      <c r="Q87" s="45"/>
      <c r="R87" s="138">
        <f>SUM(O87:Q87)</f>
        <v>1</v>
      </c>
      <c r="S87" s="1"/>
      <c r="T87" s="1"/>
      <c r="U87" s="2"/>
      <c r="V87" s="1"/>
      <c r="W87" s="140">
        <v>1</v>
      </c>
      <c r="X87" s="36"/>
      <c r="Y87" s="1"/>
      <c r="Z87" s="25">
        <v>9802</v>
      </c>
      <c r="AA87" s="1">
        <f>U113</f>
        <v>0.20540540540540542</v>
      </c>
    </row>
    <row r="88" spans="1:59" ht="12.75" customHeight="1" x14ac:dyDescent="0.2">
      <c r="I88" s="20" t="s">
        <v>10</v>
      </c>
      <c r="K88" s="20">
        <f>SUM(K81:K84)</f>
        <v>63</v>
      </c>
      <c r="L88" s="3" t="s">
        <v>37</v>
      </c>
      <c r="M88" s="3"/>
      <c r="N88" s="3"/>
      <c r="O88" s="3"/>
      <c r="P88" s="3"/>
      <c r="Q88" s="3"/>
      <c r="R88" s="246">
        <f>SUM(R82:R87)</f>
        <v>75</v>
      </c>
      <c r="S88" s="1">
        <f>R82/B73</f>
        <v>0.63</v>
      </c>
      <c r="T88" s="1">
        <f>R88/B73</f>
        <v>0.75</v>
      </c>
      <c r="U88" s="1">
        <f>T88-S88</f>
        <v>0.12</v>
      </c>
      <c r="V88" s="1"/>
      <c r="Z88" s="2">
        <v>9901</v>
      </c>
      <c r="AA88" s="1">
        <f>U137</f>
        <v>0.12</v>
      </c>
    </row>
    <row r="89" spans="1:59" ht="12.75" customHeight="1" x14ac:dyDescent="0.2">
      <c r="A89" s="362" t="s">
        <v>41</v>
      </c>
      <c r="B89" s="352"/>
      <c r="C89" s="352"/>
      <c r="D89" s="352"/>
      <c r="I89" s="3"/>
      <c r="J89" s="2"/>
      <c r="K89" s="3"/>
      <c r="L89" s="3"/>
      <c r="M89" s="3"/>
      <c r="N89" s="3"/>
      <c r="O89" s="3"/>
      <c r="P89" s="3"/>
      <c r="Q89" s="3"/>
      <c r="R89" s="246"/>
      <c r="S89" s="1"/>
      <c r="T89" s="1"/>
      <c r="U89" s="1"/>
      <c r="V89" s="1"/>
      <c r="Z89" s="2">
        <v>9902</v>
      </c>
      <c r="AA89" s="1">
        <f>U160</f>
        <v>0.1572327044025158</v>
      </c>
    </row>
    <row r="90" spans="1:59" ht="12.75" customHeight="1" x14ac:dyDescent="0.2">
      <c r="A90" s="46" t="s">
        <v>42</v>
      </c>
      <c r="B90" s="2">
        <v>7</v>
      </c>
      <c r="I90" s="3"/>
      <c r="J90" s="2"/>
      <c r="K90" s="3"/>
      <c r="L90" s="3"/>
      <c r="M90" s="3"/>
      <c r="N90" s="3"/>
      <c r="O90" s="3"/>
      <c r="P90" s="3"/>
      <c r="Q90" s="3"/>
      <c r="R90" s="246"/>
      <c r="S90" s="1"/>
      <c r="T90" s="1"/>
      <c r="U90" s="1"/>
      <c r="V90" s="1"/>
      <c r="Z90" s="40" t="s">
        <v>22</v>
      </c>
      <c r="AA90" s="1">
        <f>U182</f>
        <v>0.10569105691056901</v>
      </c>
    </row>
    <row r="91" spans="1:59" ht="12.75" customHeight="1" x14ac:dyDescent="0.2">
      <c r="A91" s="363" t="s">
        <v>43</v>
      </c>
      <c r="B91" s="352"/>
      <c r="C91" s="352"/>
      <c r="D91" s="352"/>
      <c r="E91" s="352"/>
      <c r="F91" s="352"/>
      <c r="G91" s="352"/>
      <c r="H91" s="52">
        <f>(B90/R88)*100%</f>
        <v>9.3333333333333338E-2</v>
      </c>
      <c r="I91" s="3"/>
      <c r="J91" s="2"/>
      <c r="K91" s="3"/>
      <c r="L91" s="3"/>
      <c r="M91" s="3"/>
      <c r="N91" s="3"/>
      <c r="O91" s="3"/>
      <c r="P91" s="3"/>
      <c r="Q91" s="3"/>
      <c r="R91" s="246"/>
      <c r="S91" s="1"/>
      <c r="T91" s="1"/>
      <c r="U91" s="1"/>
      <c r="V91" s="1"/>
      <c r="Z91" s="40" t="s">
        <v>23</v>
      </c>
      <c r="AA91" s="1">
        <f>U198</f>
        <v>8.43373493975903E-2</v>
      </c>
    </row>
    <row r="92" spans="1:59" ht="12.75" customHeight="1" x14ac:dyDescent="0.2">
      <c r="I92" s="3"/>
      <c r="J92" s="2"/>
      <c r="K92" s="3"/>
      <c r="L92" s="3"/>
      <c r="M92" s="3"/>
      <c r="N92" s="3"/>
      <c r="O92" s="3"/>
      <c r="P92" s="3"/>
      <c r="Q92" s="3"/>
      <c r="R92" s="246"/>
      <c r="S92" s="1"/>
      <c r="T92" s="1"/>
      <c r="U92" s="1"/>
      <c r="V92" s="1"/>
      <c r="Z92" s="40" t="s">
        <v>24</v>
      </c>
      <c r="AA92" s="1">
        <f>U215</f>
        <v>0</v>
      </c>
    </row>
    <row r="93" spans="1:59" ht="12.75" customHeight="1" x14ac:dyDescent="0.2">
      <c r="A93" s="232" t="s">
        <v>44</v>
      </c>
      <c r="G93" s="2">
        <f>((R82*10)+(R83*11)+(R84*12)+(R85*13)+(R87*15))/R88</f>
        <v>10.333333333333334</v>
      </c>
      <c r="S93" s="1"/>
      <c r="T93" s="1"/>
      <c r="V93" s="1"/>
      <c r="Z93" s="40" t="s">
        <v>25</v>
      </c>
      <c r="AA93" s="1">
        <f>U230</f>
        <v>0</v>
      </c>
    </row>
    <row r="94" spans="1:59" ht="12.75" customHeight="1" x14ac:dyDescent="0.2">
      <c r="S94" s="1"/>
      <c r="T94" s="1"/>
      <c r="V94" s="1"/>
      <c r="Z94" s="40" t="s">
        <v>26</v>
      </c>
      <c r="AA94" s="1">
        <f>U248</f>
        <v>0.13013698630136983</v>
      </c>
    </row>
    <row r="95" spans="1:59" ht="12.75" customHeight="1" x14ac:dyDescent="0.3">
      <c r="A95" s="233" t="s">
        <v>60</v>
      </c>
      <c r="S95" s="1"/>
      <c r="T95" s="1"/>
      <c r="V95" s="1"/>
      <c r="Z95" s="40" t="s">
        <v>27</v>
      </c>
    </row>
    <row r="96" spans="1:59" ht="102.75" customHeight="1" x14ac:dyDescent="0.2">
      <c r="B96" s="358" t="s">
        <v>3</v>
      </c>
      <c r="C96" s="359"/>
      <c r="D96" s="359"/>
      <c r="E96" s="359"/>
      <c r="F96" s="359"/>
      <c r="G96" s="359"/>
      <c r="H96" s="359"/>
      <c r="I96" s="359"/>
      <c r="J96" s="359"/>
      <c r="K96" s="359"/>
      <c r="L96" s="63" t="s">
        <v>125</v>
      </c>
      <c r="M96" s="63" t="s">
        <v>126</v>
      </c>
      <c r="N96" s="63" t="s">
        <v>127</v>
      </c>
      <c r="O96" s="9" t="s">
        <v>125</v>
      </c>
      <c r="P96" s="9" t="s">
        <v>126</v>
      </c>
      <c r="Q96" s="9" t="s">
        <v>127</v>
      </c>
      <c r="R96" s="237" t="s">
        <v>10</v>
      </c>
      <c r="S96" s="10" t="s">
        <v>11</v>
      </c>
      <c r="T96" s="10" t="s">
        <v>12</v>
      </c>
      <c r="U96" s="11" t="s">
        <v>13</v>
      </c>
      <c r="V96" s="10" t="s">
        <v>14</v>
      </c>
      <c r="W96" s="12" t="s">
        <v>15</v>
      </c>
      <c r="X96" s="12" t="s">
        <v>16</v>
      </c>
      <c r="Y96" s="13" t="s">
        <v>17</v>
      </c>
    </row>
    <row r="97" spans="1:25" ht="12.75" customHeight="1" x14ac:dyDescent="0.2">
      <c r="A97" s="230" t="s">
        <v>18</v>
      </c>
      <c r="B97" s="16">
        <v>1</v>
      </c>
      <c r="C97" s="16">
        <v>2</v>
      </c>
      <c r="D97" s="16">
        <v>3</v>
      </c>
      <c r="E97" s="16">
        <v>4</v>
      </c>
      <c r="F97" s="16">
        <v>5</v>
      </c>
      <c r="G97" s="16">
        <v>6</v>
      </c>
      <c r="H97" s="16">
        <v>7</v>
      </c>
      <c r="I97" s="16">
        <v>8</v>
      </c>
      <c r="J97" s="16">
        <v>9</v>
      </c>
      <c r="K97" s="17" t="s">
        <v>19</v>
      </c>
      <c r="L97" s="373">
        <v>10</v>
      </c>
      <c r="M97" s="374"/>
      <c r="N97" s="375"/>
      <c r="O97" s="20"/>
      <c r="P97" s="20"/>
      <c r="Q97" s="20"/>
      <c r="R97" s="138"/>
      <c r="S97" s="21"/>
      <c r="T97" s="21"/>
      <c r="U97" s="22"/>
      <c r="V97" s="23"/>
      <c r="W97" s="24"/>
      <c r="X97" s="24"/>
      <c r="Y97" s="1"/>
    </row>
    <row r="98" spans="1:25" ht="12.75" customHeight="1" x14ac:dyDescent="0.2">
      <c r="A98" s="231">
        <v>9802</v>
      </c>
      <c r="B98" s="25">
        <v>185</v>
      </c>
      <c r="C98" s="25"/>
      <c r="D98" s="25"/>
      <c r="E98" s="25"/>
      <c r="F98" s="25"/>
      <c r="G98" s="25"/>
      <c r="H98" s="25"/>
      <c r="I98" s="25"/>
      <c r="J98" s="25"/>
      <c r="K98" s="26"/>
      <c r="L98" s="57"/>
      <c r="M98" s="22"/>
      <c r="N98" s="22"/>
      <c r="O98" s="34"/>
      <c r="P98" s="34"/>
      <c r="Q98" s="34"/>
      <c r="R98" s="239"/>
      <c r="S98" s="21"/>
      <c r="T98" s="21"/>
      <c r="U98" s="22"/>
      <c r="V98" s="23"/>
      <c r="W98" s="29">
        <f>B98</f>
        <v>185</v>
      </c>
      <c r="X98" s="24"/>
      <c r="Y98" s="1"/>
    </row>
    <row r="99" spans="1:25" ht="12.75" customHeight="1" x14ac:dyDescent="0.2">
      <c r="A99" s="231">
        <v>9901</v>
      </c>
      <c r="B99" s="25"/>
      <c r="C99" s="25">
        <v>172</v>
      </c>
      <c r="D99" s="25"/>
      <c r="E99" s="25"/>
      <c r="F99" s="25"/>
      <c r="G99" s="25"/>
      <c r="H99" s="25"/>
      <c r="I99" s="25"/>
      <c r="J99" s="25"/>
      <c r="K99" s="26"/>
      <c r="L99" s="57"/>
      <c r="M99" s="22"/>
      <c r="N99" s="22"/>
      <c r="O99" s="34"/>
      <c r="P99" s="34"/>
      <c r="Q99" s="34"/>
      <c r="R99" s="239"/>
      <c r="S99" s="21"/>
      <c r="T99" s="21"/>
      <c r="U99" s="22"/>
      <c r="V99" s="23">
        <f>C99/B98</f>
        <v>0.92972972972972978</v>
      </c>
      <c r="W99" s="35">
        <v>174</v>
      </c>
      <c r="X99" s="36">
        <f t="shared" ref="X99:X108" si="55">W99/W98</f>
        <v>0.94054054054054059</v>
      </c>
      <c r="Y99" s="1">
        <f t="shared" ref="Y99:Y108" si="56">100%-X99</f>
        <v>5.9459459459459407E-2</v>
      </c>
    </row>
    <row r="100" spans="1:25" ht="12.75" customHeight="1" x14ac:dyDescent="0.2">
      <c r="A100" s="231">
        <v>9902</v>
      </c>
      <c r="B100" s="25"/>
      <c r="C100" s="25"/>
      <c r="D100" s="25">
        <v>162</v>
      </c>
      <c r="E100" s="25">
        <v>1</v>
      </c>
      <c r="F100" s="25"/>
      <c r="G100" s="25"/>
      <c r="H100" s="25"/>
      <c r="I100" s="25"/>
      <c r="J100" s="25"/>
      <c r="K100" s="26"/>
      <c r="L100" s="57"/>
      <c r="M100" s="22"/>
      <c r="N100" s="22"/>
      <c r="O100" s="34"/>
      <c r="P100" s="34"/>
      <c r="Q100" s="34"/>
      <c r="R100" s="239"/>
      <c r="S100" s="21"/>
      <c r="T100" s="21"/>
      <c r="U100" s="22"/>
      <c r="V100" s="23">
        <f>D100/C99</f>
        <v>0.94186046511627908</v>
      </c>
      <c r="W100" s="35">
        <v>168</v>
      </c>
      <c r="X100" s="36">
        <f t="shared" si="55"/>
        <v>0.96551724137931039</v>
      </c>
      <c r="Y100" s="1">
        <f t="shared" si="56"/>
        <v>3.4482758620689613E-2</v>
      </c>
    </row>
    <row r="101" spans="1:25" ht="12.75" customHeight="1" x14ac:dyDescent="0.2">
      <c r="A101" s="40" t="s">
        <v>22</v>
      </c>
      <c r="B101" s="25"/>
      <c r="C101" s="25"/>
      <c r="D101" s="25"/>
      <c r="E101" s="25">
        <v>153</v>
      </c>
      <c r="F101" s="25">
        <v>1</v>
      </c>
      <c r="G101" s="25"/>
      <c r="H101" s="25"/>
      <c r="I101" s="25"/>
      <c r="J101" s="25"/>
      <c r="K101" s="26"/>
      <c r="L101" s="57"/>
      <c r="M101" s="22"/>
      <c r="N101" s="22"/>
      <c r="O101" s="34"/>
      <c r="P101" s="34"/>
      <c r="Q101" s="34"/>
      <c r="R101" s="239"/>
      <c r="S101" s="21"/>
      <c r="T101" s="21"/>
      <c r="U101" s="22"/>
      <c r="V101" s="23">
        <f>E101/D100</f>
        <v>0.94444444444444442</v>
      </c>
      <c r="W101" s="35">
        <v>163</v>
      </c>
      <c r="X101" s="36">
        <f t="shared" si="55"/>
        <v>0.97023809523809523</v>
      </c>
      <c r="Y101" s="1">
        <f t="shared" si="56"/>
        <v>2.9761904761904767E-2</v>
      </c>
    </row>
    <row r="102" spans="1:25" ht="12.75" customHeight="1" x14ac:dyDescent="0.2">
      <c r="A102" s="40" t="s">
        <v>23</v>
      </c>
      <c r="B102" s="25"/>
      <c r="C102" s="25"/>
      <c r="D102" s="25"/>
      <c r="E102" s="25"/>
      <c r="F102" s="25">
        <v>147</v>
      </c>
      <c r="G102" s="25">
        <v>1</v>
      </c>
      <c r="H102" s="25"/>
      <c r="I102" s="25"/>
      <c r="J102" s="25"/>
      <c r="K102" s="26"/>
      <c r="L102" s="57"/>
      <c r="M102" s="22"/>
      <c r="N102" s="22"/>
      <c r="O102" s="34"/>
      <c r="P102" s="34"/>
      <c r="Q102" s="34"/>
      <c r="R102" s="239"/>
      <c r="S102" s="21"/>
      <c r="T102" s="21"/>
      <c r="U102" s="22"/>
      <c r="V102" s="23">
        <f>F102/E101</f>
        <v>0.96078431372549022</v>
      </c>
      <c r="W102" s="35">
        <v>160</v>
      </c>
      <c r="X102" s="36">
        <f t="shared" si="55"/>
        <v>0.98159509202453987</v>
      </c>
      <c r="Y102" s="1">
        <f t="shared" si="56"/>
        <v>1.8404907975460127E-2</v>
      </c>
    </row>
    <row r="103" spans="1:25" ht="12.75" customHeight="1" x14ac:dyDescent="0.2">
      <c r="A103" s="40" t="s">
        <v>24</v>
      </c>
      <c r="B103" s="25"/>
      <c r="C103" s="25"/>
      <c r="D103" s="25"/>
      <c r="E103" s="25"/>
      <c r="F103" s="25"/>
      <c r="G103" s="25">
        <v>138</v>
      </c>
      <c r="H103" s="25">
        <v>1</v>
      </c>
      <c r="I103" s="25"/>
      <c r="J103" s="25"/>
      <c r="K103" s="26"/>
      <c r="L103" s="57"/>
      <c r="M103" s="22"/>
      <c r="N103" s="22"/>
      <c r="O103" s="34"/>
      <c r="P103" s="34"/>
      <c r="Q103" s="34"/>
      <c r="R103" s="239"/>
      <c r="S103" s="21"/>
      <c r="T103" s="21"/>
      <c r="U103" s="22"/>
      <c r="V103" s="23">
        <f>G103/F102</f>
        <v>0.93877551020408168</v>
      </c>
      <c r="W103" s="35">
        <v>158</v>
      </c>
      <c r="X103" s="36">
        <f t="shared" si="55"/>
        <v>0.98750000000000004</v>
      </c>
      <c r="Y103" s="1">
        <f t="shared" si="56"/>
        <v>1.2499999999999956E-2</v>
      </c>
    </row>
    <row r="104" spans="1:25" ht="12.75" customHeight="1" x14ac:dyDescent="0.2">
      <c r="A104" s="40" t="s">
        <v>25</v>
      </c>
      <c r="B104" s="25"/>
      <c r="C104" s="25"/>
      <c r="D104" s="25"/>
      <c r="E104" s="25"/>
      <c r="F104" s="25"/>
      <c r="G104" s="25"/>
      <c r="H104" s="25">
        <v>131</v>
      </c>
      <c r="I104" s="25">
        <v>1</v>
      </c>
      <c r="J104" s="25"/>
      <c r="K104" s="26"/>
      <c r="L104" s="57"/>
      <c r="M104" s="22"/>
      <c r="N104" s="22"/>
      <c r="O104" s="34"/>
      <c r="P104" s="34"/>
      <c r="Q104" s="34"/>
      <c r="R104" s="239"/>
      <c r="S104" s="21"/>
      <c r="T104" s="21"/>
      <c r="U104" s="22"/>
      <c r="V104" s="23">
        <f>H104/G103</f>
        <v>0.94927536231884058</v>
      </c>
      <c r="W104" s="35">
        <v>156</v>
      </c>
      <c r="X104" s="36">
        <f t="shared" si="55"/>
        <v>0.98734177215189878</v>
      </c>
      <c r="Y104" s="1">
        <f t="shared" si="56"/>
        <v>1.2658227848101222E-2</v>
      </c>
    </row>
    <row r="105" spans="1:25" ht="12.75" customHeight="1" x14ac:dyDescent="0.2">
      <c r="A105" s="40" t="s">
        <v>26</v>
      </c>
      <c r="B105" s="25"/>
      <c r="C105" s="25"/>
      <c r="D105" s="25"/>
      <c r="E105" s="25"/>
      <c r="F105" s="25"/>
      <c r="G105" s="25"/>
      <c r="H105" s="25"/>
      <c r="I105" s="25">
        <v>126</v>
      </c>
      <c r="J105" s="25">
        <v>1</v>
      </c>
      <c r="K105" s="26"/>
      <c r="L105" s="57"/>
      <c r="M105" s="22"/>
      <c r="N105" s="22"/>
      <c r="O105" s="34"/>
      <c r="P105" s="34"/>
      <c r="Q105" s="34"/>
      <c r="R105" s="239"/>
      <c r="S105" s="21"/>
      <c r="T105" s="21"/>
      <c r="U105" s="22"/>
      <c r="V105" s="23">
        <f>I105/H104</f>
        <v>0.96183206106870234</v>
      </c>
      <c r="W105" s="35">
        <v>154</v>
      </c>
      <c r="X105" s="36">
        <f t="shared" si="55"/>
        <v>0.98717948717948723</v>
      </c>
      <c r="Y105" s="1">
        <f t="shared" si="56"/>
        <v>1.2820512820512775E-2</v>
      </c>
    </row>
    <row r="106" spans="1:25" ht="12.75" customHeight="1" x14ac:dyDescent="0.2">
      <c r="A106" s="40" t="s">
        <v>27</v>
      </c>
      <c r="B106" s="25"/>
      <c r="C106" s="25"/>
      <c r="D106" s="25"/>
      <c r="E106" s="25"/>
      <c r="F106" s="25"/>
      <c r="G106" s="25"/>
      <c r="H106" s="25"/>
      <c r="I106" s="25"/>
      <c r="J106" s="25">
        <v>126</v>
      </c>
      <c r="K106" s="26">
        <v>1</v>
      </c>
      <c r="L106" s="57">
        <v>1</v>
      </c>
      <c r="M106" s="22"/>
      <c r="N106" s="22"/>
      <c r="O106" s="34">
        <v>1</v>
      </c>
      <c r="P106" s="34"/>
      <c r="Q106" s="34"/>
      <c r="R106" s="138">
        <f t="shared" ref="R106:R112" si="57">SUM(O106:Q106)</f>
        <v>1</v>
      </c>
      <c r="S106" s="21"/>
      <c r="T106" s="21"/>
      <c r="U106" s="22"/>
      <c r="V106" s="23">
        <f>J106/I105</f>
        <v>1</v>
      </c>
      <c r="W106" s="35">
        <v>151</v>
      </c>
      <c r="X106" s="36">
        <f t="shared" si="55"/>
        <v>0.98051948051948057</v>
      </c>
      <c r="Y106" s="1">
        <f t="shared" si="56"/>
        <v>1.9480519480519431E-2</v>
      </c>
    </row>
    <row r="107" spans="1:25" ht="12.75" customHeight="1" x14ac:dyDescent="0.2">
      <c r="A107" s="46" t="s">
        <v>28</v>
      </c>
      <c r="B107" s="2"/>
      <c r="C107" s="2"/>
      <c r="D107" s="2"/>
      <c r="E107" s="2"/>
      <c r="F107" s="2"/>
      <c r="G107" s="2"/>
      <c r="H107" s="2"/>
      <c r="I107" s="2"/>
      <c r="J107" s="2">
        <v>12</v>
      </c>
      <c r="K107" s="45"/>
      <c r="L107" s="2">
        <v>36</v>
      </c>
      <c r="M107" s="2">
        <v>37</v>
      </c>
      <c r="N107" s="2">
        <v>51</v>
      </c>
      <c r="O107" s="45">
        <v>35</v>
      </c>
      <c r="P107" s="45">
        <v>33</v>
      </c>
      <c r="Q107" s="45">
        <v>34</v>
      </c>
      <c r="R107" s="138">
        <f t="shared" si="57"/>
        <v>102</v>
      </c>
      <c r="S107" s="1"/>
      <c r="T107" s="1"/>
      <c r="U107" s="2"/>
      <c r="V107" s="1"/>
      <c r="W107" s="35">
        <v>147</v>
      </c>
      <c r="X107" s="36">
        <f t="shared" si="55"/>
        <v>0.97350993377483441</v>
      </c>
      <c r="Y107" s="1">
        <f t="shared" si="56"/>
        <v>2.6490066225165587E-2</v>
      </c>
    </row>
    <row r="108" spans="1:25" ht="12.75" customHeight="1" x14ac:dyDescent="0.2">
      <c r="A108" s="46" t="s">
        <v>29</v>
      </c>
      <c r="B108" s="2"/>
      <c r="C108" s="2"/>
      <c r="D108" s="2"/>
      <c r="E108" s="2"/>
      <c r="F108" s="2"/>
      <c r="G108" s="2"/>
      <c r="H108" s="2"/>
      <c r="I108" s="2"/>
      <c r="J108" s="2">
        <v>19</v>
      </c>
      <c r="K108" s="45"/>
      <c r="L108" s="2">
        <v>9</v>
      </c>
      <c r="M108" s="2">
        <v>5</v>
      </c>
      <c r="N108" s="2">
        <v>2</v>
      </c>
      <c r="O108" s="45"/>
      <c r="P108" s="45">
        <v>4</v>
      </c>
      <c r="Q108" s="45">
        <v>15</v>
      </c>
      <c r="R108" s="138">
        <f t="shared" si="57"/>
        <v>19</v>
      </c>
      <c r="S108" s="1"/>
      <c r="T108" s="1"/>
      <c r="U108" s="2"/>
      <c r="V108" s="1"/>
      <c r="W108" s="35">
        <v>19</v>
      </c>
      <c r="X108" s="36">
        <f t="shared" si="55"/>
        <v>0.12925170068027211</v>
      </c>
      <c r="Y108" s="1">
        <f t="shared" si="56"/>
        <v>0.87074829931972786</v>
      </c>
    </row>
    <row r="109" spans="1:25" ht="12.75" customHeight="1" x14ac:dyDescent="0.2">
      <c r="A109" s="46" t="s">
        <v>30</v>
      </c>
      <c r="B109" s="2"/>
      <c r="C109" s="2"/>
      <c r="D109" s="2"/>
      <c r="E109" s="2"/>
      <c r="F109" s="2"/>
      <c r="G109" s="2"/>
      <c r="H109" s="2"/>
      <c r="I109" s="2"/>
      <c r="J109" s="2">
        <v>6</v>
      </c>
      <c r="K109" s="45"/>
      <c r="L109" s="2">
        <v>2</v>
      </c>
      <c r="M109" s="2">
        <v>7</v>
      </c>
      <c r="N109" s="2">
        <v>2</v>
      </c>
      <c r="O109" s="45">
        <v>1</v>
      </c>
      <c r="P109" s="45">
        <v>5</v>
      </c>
      <c r="Q109" s="45"/>
      <c r="R109" s="138">
        <f t="shared" si="57"/>
        <v>6</v>
      </c>
      <c r="S109" s="1"/>
      <c r="T109" s="1"/>
      <c r="U109" s="2"/>
      <c r="V109" s="1"/>
      <c r="W109" s="35">
        <v>11</v>
      </c>
      <c r="X109" s="36"/>
      <c r="Y109" s="1"/>
    </row>
    <row r="110" spans="1:25" ht="12.75" customHeight="1" x14ac:dyDescent="0.2">
      <c r="A110" s="46" t="s">
        <v>31</v>
      </c>
      <c r="B110" s="2"/>
      <c r="C110" s="2"/>
      <c r="D110" s="2"/>
      <c r="E110" s="2"/>
      <c r="F110" s="2"/>
      <c r="G110" s="2"/>
      <c r="H110" s="2"/>
      <c r="I110" s="2"/>
      <c r="J110" s="2">
        <v>8</v>
      </c>
      <c r="K110" s="45">
        <v>3</v>
      </c>
      <c r="L110" s="2">
        <v>2</v>
      </c>
      <c r="M110" s="2">
        <v>4</v>
      </c>
      <c r="N110" s="2">
        <v>2</v>
      </c>
      <c r="O110" s="45">
        <v>2</v>
      </c>
      <c r="P110" s="45">
        <v>4</v>
      </c>
      <c r="Q110" s="45">
        <v>2</v>
      </c>
      <c r="R110" s="138">
        <f t="shared" si="57"/>
        <v>8</v>
      </c>
      <c r="S110" s="1"/>
      <c r="T110" s="1"/>
      <c r="U110" s="2"/>
      <c r="V110" s="1"/>
      <c r="W110" s="35">
        <v>8</v>
      </c>
      <c r="X110" s="36"/>
      <c r="Y110" s="1"/>
    </row>
    <row r="111" spans="1:25" ht="12.75" customHeight="1" x14ac:dyDescent="0.2">
      <c r="A111" s="46" t="s">
        <v>50</v>
      </c>
      <c r="B111" s="2"/>
      <c r="C111" s="2"/>
      <c r="D111" s="2"/>
      <c r="E111" s="2"/>
      <c r="F111" s="2"/>
      <c r="G111" s="2"/>
      <c r="H111" s="2"/>
      <c r="I111" s="2"/>
      <c r="J111" s="2">
        <v>1</v>
      </c>
      <c r="K111" s="45"/>
      <c r="L111" s="2">
        <v>2</v>
      </c>
      <c r="M111" s="2">
        <v>1</v>
      </c>
      <c r="N111" s="2"/>
      <c r="O111" s="45">
        <v>2</v>
      </c>
      <c r="P111" s="45">
        <v>1</v>
      </c>
      <c r="Q111" s="45"/>
      <c r="R111" s="138">
        <f t="shared" si="57"/>
        <v>3</v>
      </c>
      <c r="S111" s="1"/>
      <c r="T111" s="1"/>
      <c r="U111" s="2"/>
      <c r="V111" s="1"/>
      <c r="W111" s="35"/>
      <c r="X111" s="36"/>
      <c r="Y111" s="1"/>
    </row>
    <row r="112" spans="1:25" ht="12.75" customHeight="1" x14ac:dyDescent="0.2">
      <c r="A112" s="46" t="s">
        <v>51</v>
      </c>
      <c r="B112" s="2"/>
      <c r="C112" s="2"/>
      <c r="D112" s="2"/>
      <c r="E112" s="2"/>
      <c r="F112" s="2"/>
      <c r="G112" s="2"/>
      <c r="H112" s="2"/>
      <c r="I112" s="2"/>
      <c r="J112" s="2"/>
      <c r="K112" s="45"/>
      <c r="L112" s="2">
        <v>1</v>
      </c>
      <c r="M112" s="2"/>
      <c r="N112" s="2"/>
      <c r="O112" s="45">
        <v>1</v>
      </c>
      <c r="P112" s="45"/>
      <c r="Q112" s="45"/>
      <c r="R112" s="138">
        <f t="shared" si="57"/>
        <v>1</v>
      </c>
      <c r="S112" s="1"/>
      <c r="T112" s="1"/>
      <c r="U112" s="2"/>
      <c r="V112" s="1"/>
      <c r="W112" s="35"/>
      <c r="X112" s="36"/>
      <c r="Y112" s="1"/>
    </row>
    <row r="113" spans="1:25" ht="12.75" customHeight="1" x14ac:dyDescent="0.2">
      <c r="K113" s="2">
        <f>SUM(K106:K111)</f>
        <v>4</v>
      </c>
      <c r="L113" s="2"/>
      <c r="M113" s="2"/>
      <c r="N113" s="2"/>
      <c r="O113" s="2"/>
      <c r="P113" s="2"/>
      <c r="Q113" s="2" t="s">
        <v>10</v>
      </c>
      <c r="R113" s="245">
        <f>SUM(R106:R112)</f>
        <v>140</v>
      </c>
      <c r="S113" s="1">
        <f>R107/B98</f>
        <v>0.55135135135135138</v>
      </c>
      <c r="T113" s="1">
        <f>R113/B98</f>
        <v>0.7567567567567568</v>
      </c>
      <c r="U113" s="1">
        <f>T113-S113</f>
        <v>0.20540540540540542</v>
      </c>
      <c r="V113" s="1"/>
      <c r="W113" s="35"/>
      <c r="X113" s="36"/>
      <c r="Y113" s="1"/>
    </row>
    <row r="114" spans="1:25" ht="12.75" customHeight="1" x14ac:dyDescent="0.2">
      <c r="A114" s="362" t="s">
        <v>41</v>
      </c>
      <c r="B114" s="352"/>
      <c r="C114" s="352"/>
      <c r="D114" s="352"/>
      <c r="L114" s="2"/>
      <c r="M114" s="2"/>
      <c r="N114" s="2"/>
      <c r="O114" s="2"/>
      <c r="P114" s="2"/>
      <c r="Q114" s="2"/>
      <c r="S114" s="1"/>
      <c r="T114" s="1"/>
      <c r="U114" s="1"/>
      <c r="V114" s="1"/>
      <c r="W114" s="2"/>
      <c r="X114" s="36"/>
      <c r="Y114" s="1"/>
    </row>
    <row r="115" spans="1:25" ht="12.75" customHeight="1" x14ac:dyDescent="0.2">
      <c r="A115" s="46" t="s">
        <v>42</v>
      </c>
      <c r="B115" s="2">
        <v>22</v>
      </c>
      <c r="L115" s="2"/>
      <c r="M115" s="2"/>
      <c r="N115" s="2"/>
      <c r="O115" s="2"/>
      <c r="P115" s="2"/>
      <c r="Q115" s="2"/>
      <c r="S115" s="1"/>
      <c r="T115" s="1"/>
      <c r="U115" s="1"/>
      <c r="V115" s="1"/>
      <c r="W115" s="2"/>
      <c r="X115" s="36"/>
      <c r="Y115" s="1"/>
    </row>
    <row r="116" spans="1:25" ht="12.75" customHeight="1" x14ac:dyDescent="0.2">
      <c r="A116" s="363" t="s">
        <v>43</v>
      </c>
      <c r="B116" s="352"/>
      <c r="C116" s="352"/>
      <c r="D116" s="352"/>
      <c r="E116" s="352"/>
      <c r="F116" s="352"/>
      <c r="G116" s="352"/>
      <c r="H116" s="52">
        <f>(B115/R113)*100%</f>
        <v>0.15714285714285714</v>
      </c>
      <c r="L116" s="2"/>
      <c r="M116" s="2"/>
      <c r="N116" s="2"/>
      <c r="O116" s="2"/>
      <c r="P116" s="2"/>
      <c r="Q116" s="2"/>
      <c r="S116" s="1"/>
      <c r="T116" s="1"/>
      <c r="U116" s="1"/>
      <c r="V116" s="1"/>
      <c r="W116" s="2"/>
      <c r="X116" s="36"/>
      <c r="Y116" s="1"/>
    </row>
    <row r="117" spans="1:25" ht="12.75" customHeight="1" x14ac:dyDescent="0.2">
      <c r="L117" s="2"/>
      <c r="M117" s="2"/>
      <c r="N117" s="2"/>
      <c r="O117" s="2"/>
      <c r="P117" s="2"/>
      <c r="Q117" s="2"/>
      <c r="S117" s="1"/>
      <c r="T117" s="1"/>
      <c r="U117" s="1"/>
      <c r="V117" s="1"/>
      <c r="W117" s="2"/>
      <c r="X117" s="36"/>
      <c r="Y117" s="1"/>
    </row>
    <row r="118" spans="1:25" ht="12.75" customHeight="1" x14ac:dyDescent="0.2">
      <c r="A118" s="232" t="s">
        <v>44</v>
      </c>
      <c r="G118" s="2">
        <f>((R107*10)+(R108*11)+(R109*12)*(R110*13)+(R111*14))/R113</f>
        <v>62.564285714285717</v>
      </c>
      <c r="S118" s="1"/>
      <c r="T118" s="1"/>
      <c r="V118" s="1"/>
    </row>
    <row r="119" spans="1:25" ht="12.75" customHeight="1" x14ac:dyDescent="0.2">
      <c r="S119" s="1"/>
      <c r="T119" s="1"/>
      <c r="V119" s="1"/>
    </row>
    <row r="120" spans="1:25" ht="12.75" customHeight="1" x14ac:dyDescent="0.3">
      <c r="A120" s="233" t="s">
        <v>61</v>
      </c>
      <c r="S120" s="1"/>
      <c r="T120" s="1"/>
      <c r="V120" s="1"/>
    </row>
    <row r="121" spans="1:25" ht="102.75" customHeight="1" x14ac:dyDescent="0.2">
      <c r="B121" s="358" t="s">
        <v>3</v>
      </c>
      <c r="C121" s="359"/>
      <c r="D121" s="359"/>
      <c r="E121" s="359"/>
      <c r="F121" s="359"/>
      <c r="G121" s="359"/>
      <c r="H121" s="359"/>
      <c r="I121" s="359"/>
      <c r="J121" s="359"/>
      <c r="K121" s="359"/>
      <c r="L121" s="63" t="s">
        <v>125</v>
      </c>
      <c r="M121" s="63" t="s">
        <v>126</v>
      </c>
      <c r="N121" s="63" t="s">
        <v>127</v>
      </c>
      <c r="O121" s="9" t="s">
        <v>125</v>
      </c>
      <c r="P121" s="9" t="s">
        <v>126</v>
      </c>
      <c r="Q121" s="9" t="s">
        <v>127</v>
      </c>
      <c r="R121" s="237" t="s">
        <v>10</v>
      </c>
      <c r="S121" s="10" t="s">
        <v>11</v>
      </c>
      <c r="T121" s="10" t="s">
        <v>12</v>
      </c>
      <c r="U121" s="11" t="s">
        <v>13</v>
      </c>
      <c r="V121" s="10" t="s">
        <v>14</v>
      </c>
      <c r="W121" s="12" t="s">
        <v>15</v>
      </c>
      <c r="X121" s="12" t="s">
        <v>16</v>
      </c>
      <c r="Y121" s="13" t="s">
        <v>17</v>
      </c>
    </row>
    <row r="122" spans="1:25" ht="12.75" customHeight="1" x14ac:dyDescent="0.2">
      <c r="A122" s="230" t="s">
        <v>18</v>
      </c>
      <c r="B122" s="16">
        <v>1</v>
      </c>
      <c r="C122" s="16">
        <v>2</v>
      </c>
      <c r="D122" s="16">
        <v>3</v>
      </c>
      <c r="E122" s="16">
        <v>4</v>
      </c>
      <c r="F122" s="16">
        <v>5</v>
      </c>
      <c r="G122" s="16">
        <v>6</v>
      </c>
      <c r="H122" s="16">
        <v>7</v>
      </c>
      <c r="I122" s="16">
        <v>8</v>
      </c>
      <c r="J122" s="16">
        <v>9</v>
      </c>
      <c r="K122" s="26"/>
      <c r="L122" s="373">
        <v>10</v>
      </c>
      <c r="M122" s="374"/>
      <c r="N122" s="375"/>
      <c r="O122" s="20"/>
      <c r="P122" s="20"/>
      <c r="Q122" s="20"/>
      <c r="R122" s="138"/>
      <c r="S122" s="21"/>
      <c r="T122" s="21"/>
      <c r="U122" s="22"/>
      <c r="V122" s="23"/>
      <c r="W122" s="24"/>
      <c r="X122" s="24"/>
      <c r="Y122" s="1"/>
    </row>
    <row r="123" spans="1:25" ht="12.75" customHeight="1" x14ac:dyDescent="0.2">
      <c r="A123" s="231">
        <v>9901</v>
      </c>
      <c r="B123" s="25">
        <v>100</v>
      </c>
      <c r="C123" s="25"/>
      <c r="D123" s="25"/>
      <c r="E123" s="25"/>
      <c r="F123" s="25"/>
      <c r="G123" s="25"/>
      <c r="H123" s="25"/>
      <c r="I123" s="25"/>
      <c r="J123" s="25"/>
      <c r="K123" s="45"/>
      <c r="L123" s="57"/>
      <c r="M123" s="57"/>
      <c r="N123" s="57"/>
      <c r="O123" s="34"/>
      <c r="P123" s="34"/>
      <c r="Q123" s="34"/>
      <c r="R123" s="239"/>
      <c r="S123" s="21"/>
      <c r="T123" s="21"/>
      <c r="U123" s="22"/>
      <c r="V123" s="23"/>
      <c r="W123" s="29">
        <f>B123</f>
        <v>100</v>
      </c>
      <c r="X123" s="24"/>
      <c r="Y123" s="1"/>
    </row>
    <row r="124" spans="1:25" ht="12.75" customHeight="1" x14ac:dyDescent="0.2">
      <c r="A124" s="231">
        <v>9902</v>
      </c>
      <c r="B124" s="25"/>
      <c r="C124" s="25">
        <v>91</v>
      </c>
      <c r="D124" s="25"/>
      <c r="E124" s="25"/>
      <c r="F124" s="25"/>
      <c r="G124" s="25"/>
      <c r="H124" s="25"/>
      <c r="I124" s="25"/>
      <c r="J124" s="25"/>
      <c r="K124" s="45"/>
      <c r="L124" s="57"/>
      <c r="M124" s="57"/>
      <c r="N124" s="57"/>
      <c r="O124" s="34"/>
      <c r="P124" s="34"/>
      <c r="Q124" s="34"/>
      <c r="R124" s="239"/>
      <c r="S124" s="21"/>
      <c r="T124" s="21"/>
      <c r="U124" s="22"/>
      <c r="V124" s="23">
        <f>C124/B123</f>
        <v>0.91</v>
      </c>
      <c r="W124" s="35">
        <v>93</v>
      </c>
      <c r="X124" s="36">
        <f t="shared" ref="X124:X131" si="58">W124/W123</f>
        <v>0.93</v>
      </c>
      <c r="Y124" s="1">
        <f t="shared" ref="Y124:Y131" si="59">100%-X124</f>
        <v>6.9999999999999951E-2</v>
      </c>
    </row>
    <row r="125" spans="1:25" ht="12.75" customHeight="1" x14ac:dyDescent="0.2">
      <c r="A125" s="40" t="s">
        <v>22</v>
      </c>
      <c r="B125" s="25"/>
      <c r="C125" s="25"/>
      <c r="D125" s="25">
        <v>85</v>
      </c>
      <c r="E125" s="25"/>
      <c r="F125" s="25"/>
      <c r="G125" s="25"/>
      <c r="H125" s="25"/>
      <c r="I125" s="25"/>
      <c r="J125" s="25"/>
      <c r="K125" s="26"/>
      <c r="L125" s="57"/>
      <c r="M125" s="57"/>
      <c r="N125" s="57"/>
      <c r="O125" s="34"/>
      <c r="P125" s="34"/>
      <c r="Q125" s="34"/>
      <c r="R125" s="239"/>
      <c r="S125" s="21"/>
      <c r="T125" s="21"/>
      <c r="U125" s="22"/>
      <c r="V125" s="23">
        <f>D125/C124</f>
        <v>0.93406593406593408</v>
      </c>
      <c r="W125" s="35">
        <v>88</v>
      </c>
      <c r="X125" s="36">
        <f t="shared" si="58"/>
        <v>0.94623655913978499</v>
      </c>
      <c r="Y125" s="1">
        <f t="shared" si="59"/>
        <v>5.3763440860215006E-2</v>
      </c>
    </row>
    <row r="126" spans="1:25" ht="12.75" customHeight="1" x14ac:dyDescent="0.2">
      <c r="A126" s="40" t="s">
        <v>23</v>
      </c>
      <c r="B126" s="25"/>
      <c r="C126" s="25"/>
      <c r="D126" s="25"/>
      <c r="E126" s="25">
        <v>78</v>
      </c>
      <c r="F126" s="25"/>
      <c r="G126" s="25"/>
      <c r="H126" s="25"/>
      <c r="I126" s="25"/>
      <c r="J126" s="25"/>
      <c r="K126" s="45"/>
      <c r="L126" s="57"/>
      <c r="M126" s="57"/>
      <c r="N126" s="57"/>
      <c r="O126" s="34"/>
      <c r="P126" s="34"/>
      <c r="Q126" s="34"/>
      <c r="R126" s="239"/>
      <c r="S126" s="21"/>
      <c r="T126" s="21"/>
      <c r="U126" s="22"/>
      <c r="V126" s="23">
        <f>E126/D125</f>
        <v>0.91764705882352937</v>
      </c>
      <c r="W126" s="35">
        <v>83</v>
      </c>
      <c r="X126" s="36">
        <f t="shared" si="58"/>
        <v>0.94318181818181823</v>
      </c>
      <c r="Y126" s="1">
        <f t="shared" si="59"/>
        <v>5.6818181818181768E-2</v>
      </c>
    </row>
    <row r="127" spans="1:25" ht="12.75" customHeight="1" x14ac:dyDescent="0.2">
      <c r="A127" s="40" t="s">
        <v>24</v>
      </c>
      <c r="B127" s="25"/>
      <c r="C127" s="25"/>
      <c r="D127" s="25"/>
      <c r="E127" s="25"/>
      <c r="F127" s="25">
        <v>72</v>
      </c>
      <c r="G127" s="25"/>
      <c r="H127" s="25"/>
      <c r="I127" s="25"/>
      <c r="J127" s="25"/>
      <c r="K127" s="45"/>
      <c r="L127" s="57"/>
      <c r="M127" s="57"/>
      <c r="N127" s="57"/>
      <c r="O127" s="34"/>
      <c r="P127" s="34"/>
      <c r="Q127" s="34"/>
      <c r="R127" s="239"/>
      <c r="S127" s="21"/>
      <c r="T127" s="21"/>
      <c r="U127" s="22"/>
      <c r="V127" s="23">
        <f>F127/E126</f>
        <v>0.92307692307692313</v>
      </c>
      <c r="W127" s="35">
        <v>82</v>
      </c>
      <c r="X127" s="36">
        <f t="shared" si="58"/>
        <v>0.98795180722891562</v>
      </c>
      <c r="Y127" s="1">
        <f t="shared" si="59"/>
        <v>1.2048192771084376E-2</v>
      </c>
    </row>
    <row r="128" spans="1:25" ht="12.75" customHeight="1" x14ac:dyDescent="0.2">
      <c r="A128" s="40" t="s">
        <v>25</v>
      </c>
      <c r="B128" s="25"/>
      <c r="C128" s="25"/>
      <c r="D128" s="25"/>
      <c r="E128" s="25"/>
      <c r="F128" s="25"/>
      <c r="G128" s="25">
        <v>68</v>
      </c>
      <c r="H128" s="25"/>
      <c r="I128" s="25"/>
      <c r="J128" s="25"/>
      <c r="K128" s="26"/>
      <c r="L128" s="57"/>
      <c r="M128" s="57"/>
      <c r="N128" s="57"/>
      <c r="O128" s="34"/>
      <c r="P128" s="34"/>
      <c r="Q128" s="34"/>
      <c r="R128" s="239"/>
      <c r="S128" s="21"/>
      <c r="T128" s="21"/>
      <c r="U128" s="22"/>
      <c r="V128" s="23">
        <f>G128/F127</f>
        <v>0.94444444444444442</v>
      </c>
      <c r="W128" s="35">
        <v>81</v>
      </c>
      <c r="X128" s="36">
        <f t="shared" si="58"/>
        <v>0.98780487804878048</v>
      </c>
      <c r="Y128" s="1">
        <f t="shared" si="59"/>
        <v>1.2195121951219523E-2</v>
      </c>
    </row>
    <row r="129" spans="1:25" ht="12.75" customHeight="1" x14ac:dyDescent="0.2">
      <c r="A129" s="40" t="s">
        <v>26</v>
      </c>
      <c r="B129" s="25"/>
      <c r="C129" s="25"/>
      <c r="D129" s="25"/>
      <c r="E129" s="25"/>
      <c r="F129" s="25"/>
      <c r="G129" s="25"/>
      <c r="H129" s="25">
        <v>68</v>
      </c>
      <c r="I129" s="25"/>
      <c r="J129" s="25"/>
      <c r="K129" s="45"/>
      <c r="L129" s="57"/>
      <c r="M129" s="57"/>
      <c r="N129" s="57"/>
      <c r="O129" s="34"/>
      <c r="P129" s="34"/>
      <c r="Q129" s="34"/>
      <c r="R129" s="239"/>
      <c r="S129" s="21"/>
      <c r="T129" s="21"/>
      <c r="U129" s="22"/>
      <c r="V129" s="23">
        <f>H129/G128</f>
        <v>1</v>
      </c>
      <c r="W129" s="35">
        <v>81</v>
      </c>
      <c r="X129" s="36">
        <f t="shared" si="58"/>
        <v>1</v>
      </c>
      <c r="Y129" s="1">
        <f t="shared" si="59"/>
        <v>0</v>
      </c>
    </row>
    <row r="130" spans="1:25" ht="12.75" customHeight="1" x14ac:dyDescent="0.2">
      <c r="A130" s="40" t="s">
        <v>27</v>
      </c>
      <c r="B130" s="25"/>
      <c r="C130" s="25"/>
      <c r="D130" s="25"/>
      <c r="E130" s="25"/>
      <c r="F130" s="25"/>
      <c r="G130" s="25"/>
      <c r="H130" s="25"/>
      <c r="I130" s="25">
        <v>67</v>
      </c>
      <c r="J130" s="25"/>
      <c r="K130" s="45"/>
      <c r="L130" s="57"/>
      <c r="M130" s="57"/>
      <c r="N130" s="57"/>
      <c r="O130" s="34"/>
      <c r="P130" s="34"/>
      <c r="Q130" s="34"/>
      <c r="R130" s="239"/>
      <c r="S130" s="21"/>
      <c r="T130" s="21"/>
      <c r="U130" s="22"/>
      <c r="V130" s="23">
        <f>I130/H129</f>
        <v>0.98529411764705888</v>
      </c>
      <c r="W130" s="35">
        <v>78</v>
      </c>
      <c r="X130" s="36">
        <f t="shared" si="58"/>
        <v>0.96296296296296291</v>
      </c>
      <c r="Y130" s="1">
        <f t="shared" si="59"/>
        <v>3.703703703703709E-2</v>
      </c>
    </row>
    <row r="131" spans="1:25" ht="12.75" customHeight="1" x14ac:dyDescent="0.2">
      <c r="A131" s="46" t="s">
        <v>28</v>
      </c>
      <c r="B131" s="2"/>
      <c r="C131" s="2"/>
      <c r="D131" s="2"/>
      <c r="E131" s="2"/>
      <c r="F131" s="2"/>
      <c r="G131" s="2"/>
      <c r="H131" s="2"/>
      <c r="I131" s="2"/>
      <c r="J131" s="2">
        <v>67</v>
      </c>
      <c r="K131" s="26"/>
      <c r="L131" s="57"/>
      <c r="M131" s="57"/>
      <c r="N131" s="57"/>
      <c r="O131" s="45"/>
      <c r="P131" s="45"/>
      <c r="Q131" s="45"/>
      <c r="R131" s="249"/>
      <c r="S131" s="1"/>
      <c r="T131" s="1"/>
      <c r="U131" s="2"/>
      <c r="V131" s="1">
        <f>J131/I130</f>
        <v>1</v>
      </c>
      <c r="W131" s="35">
        <v>78</v>
      </c>
      <c r="X131" s="36">
        <f t="shared" si="58"/>
        <v>1</v>
      </c>
      <c r="Y131" s="1">
        <f t="shared" si="59"/>
        <v>0</v>
      </c>
    </row>
    <row r="132" spans="1:25" ht="12.75" customHeight="1" x14ac:dyDescent="0.2">
      <c r="A132" s="46" t="s">
        <v>29</v>
      </c>
      <c r="B132" s="2"/>
      <c r="C132" s="2"/>
      <c r="D132" s="2"/>
      <c r="E132" s="2"/>
      <c r="F132" s="2"/>
      <c r="G132" s="2"/>
      <c r="H132" s="2"/>
      <c r="I132" s="2"/>
      <c r="J132" s="2">
        <v>67</v>
      </c>
      <c r="K132" s="45"/>
      <c r="L132" s="57">
        <v>16</v>
      </c>
      <c r="M132" s="57">
        <v>16</v>
      </c>
      <c r="N132" s="57">
        <v>37</v>
      </c>
      <c r="O132" s="45">
        <v>15</v>
      </c>
      <c r="P132" s="45">
        <v>16</v>
      </c>
      <c r="Q132" s="45">
        <v>34</v>
      </c>
      <c r="R132" s="138">
        <f t="shared" ref="R132:R135" si="60">SUM(O132:Q132)</f>
        <v>65</v>
      </c>
      <c r="S132" s="1"/>
      <c r="T132" s="1"/>
      <c r="U132" s="2"/>
      <c r="V132" s="1"/>
      <c r="W132" s="35">
        <v>67</v>
      </c>
      <c r="X132" s="36" t="s">
        <v>37</v>
      </c>
      <c r="Y132" s="1" t="s">
        <v>37</v>
      </c>
    </row>
    <row r="133" spans="1:25" ht="12.75" customHeight="1" x14ac:dyDescent="0.2">
      <c r="A133" s="46" t="s">
        <v>30</v>
      </c>
      <c r="B133" s="2"/>
      <c r="C133" s="2"/>
      <c r="D133" s="2"/>
      <c r="E133" s="2"/>
      <c r="F133" s="2"/>
      <c r="G133" s="2"/>
      <c r="H133" s="2"/>
      <c r="I133" s="2"/>
      <c r="J133" s="2">
        <v>12</v>
      </c>
      <c r="K133" s="45"/>
      <c r="L133" s="57">
        <v>5</v>
      </c>
      <c r="M133" s="57">
        <v>1</v>
      </c>
      <c r="N133" s="57">
        <v>6</v>
      </c>
      <c r="O133" s="45">
        <v>3</v>
      </c>
      <c r="P133" s="45">
        <v>1</v>
      </c>
      <c r="Q133" s="45">
        <v>4</v>
      </c>
      <c r="R133" s="138">
        <f t="shared" si="60"/>
        <v>8</v>
      </c>
      <c r="S133" s="1"/>
      <c r="T133" s="1"/>
      <c r="U133" s="2"/>
      <c r="V133" s="1"/>
      <c r="W133" s="35">
        <v>12</v>
      </c>
      <c r="X133" s="36"/>
      <c r="Y133" s="1"/>
    </row>
    <row r="134" spans="1:25" ht="12.75" customHeight="1" x14ac:dyDescent="0.2">
      <c r="A134" s="46" t="s">
        <v>31</v>
      </c>
      <c r="B134" s="2"/>
      <c r="C134" s="2"/>
      <c r="D134" s="2"/>
      <c r="E134" s="2"/>
      <c r="F134" s="2"/>
      <c r="G134" s="2"/>
      <c r="H134" s="2"/>
      <c r="I134" s="2"/>
      <c r="J134" s="2">
        <v>4</v>
      </c>
      <c r="K134" s="26"/>
      <c r="L134" s="57">
        <v>2</v>
      </c>
      <c r="M134" s="57"/>
      <c r="N134" s="57">
        <v>2</v>
      </c>
      <c r="O134" s="45">
        <v>2</v>
      </c>
      <c r="P134" s="45"/>
      <c r="Q134" s="45">
        <v>2</v>
      </c>
      <c r="R134" s="138">
        <f t="shared" si="60"/>
        <v>4</v>
      </c>
      <c r="S134" s="1"/>
      <c r="T134" s="1"/>
      <c r="U134" s="2"/>
      <c r="V134" s="1"/>
      <c r="W134" s="35">
        <v>4</v>
      </c>
      <c r="X134" s="36"/>
      <c r="Y134" s="1"/>
    </row>
    <row r="135" spans="1:25" ht="12.75" customHeight="1" x14ac:dyDescent="0.2">
      <c r="A135" s="46" t="s">
        <v>50</v>
      </c>
      <c r="B135" s="2"/>
      <c r="C135" s="2"/>
      <c r="D135" s="2"/>
      <c r="E135" s="2"/>
      <c r="F135" s="2"/>
      <c r="G135" s="2"/>
      <c r="H135" s="2"/>
      <c r="I135" s="2"/>
      <c r="J135" s="2">
        <v>1</v>
      </c>
      <c r="K135" s="45">
        <v>1</v>
      </c>
      <c r="L135" s="2"/>
      <c r="M135" s="2">
        <v>1</v>
      </c>
      <c r="N135" s="2"/>
      <c r="O135" s="45"/>
      <c r="P135" s="45">
        <v>1</v>
      </c>
      <c r="Q135" s="45"/>
      <c r="R135" s="138">
        <f t="shared" si="60"/>
        <v>1</v>
      </c>
      <c r="S135" s="1"/>
      <c r="T135" s="1"/>
      <c r="U135" s="2"/>
      <c r="V135" s="1"/>
      <c r="W135" s="35">
        <v>1</v>
      </c>
      <c r="X135" s="36"/>
      <c r="Y135" s="1"/>
    </row>
    <row r="136" spans="1:25" ht="12.75" customHeight="1" x14ac:dyDescent="0.2">
      <c r="A136" s="46" t="s">
        <v>51</v>
      </c>
      <c r="B136" s="2"/>
      <c r="C136" s="2"/>
      <c r="D136" s="2"/>
      <c r="E136" s="2"/>
      <c r="F136" s="2"/>
      <c r="G136" s="2"/>
      <c r="H136" s="2"/>
      <c r="I136" s="2"/>
      <c r="J136" s="2"/>
      <c r="K136" s="45"/>
      <c r="L136" s="2">
        <v>1</v>
      </c>
      <c r="M136" s="2"/>
      <c r="N136" s="2"/>
      <c r="O136" s="45"/>
      <c r="P136" s="45"/>
      <c r="Q136" s="45"/>
      <c r="R136" s="249"/>
      <c r="S136" s="1"/>
      <c r="T136" s="1"/>
      <c r="U136" s="2"/>
      <c r="V136" s="1"/>
      <c r="W136" s="35"/>
      <c r="X136" s="36"/>
      <c r="Y136" s="1"/>
    </row>
    <row r="137" spans="1:25" ht="12.75" customHeight="1" x14ac:dyDescent="0.2">
      <c r="L137" s="2"/>
      <c r="M137" s="2"/>
      <c r="N137" s="2"/>
      <c r="O137" s="2"/>
      <c r="P137" s="2"/>
      <c r="Q137" s="2"/>
      <c r="R137" s="245">
        <f>SUM(R132:R134)</f>
        <v>77</v>
      </c>
      <c r="S137" s="1">
        <f>R132/B123</f>
        <v>0.65</v>
      </c>
      <c r="T137" s="1">
        <f>R137/B123</f>
        <v>0.77</v>
      </c>
      <c r="U137" s="1">
        <f>T137-S137</f>
        <v>0.12</v>
      </c>
      <c r="V137" s="1"/>
      <c r="W137" s="35"/>
      <c r="X137" s="36"/>
      <c r="Y137" s="1"/>
    </row>
    <row r="138" spans="1:25" ht="12.75" customHeight="1" x14ac:dyDescent="0.2">
      <c r="A138" s="362" t="s">
        <v>41</v>
      </c>
      <c r="B138" s="352"/>
      <c r="C138" s="352"/>
      <c r="D138" s="352"/>
      <c r="L138" s="2"/>
      <c r="M138" s="2"/>
      <c r="N138" s="2"/>
      <c r="O138" s="2"/>
      <c r="P138" s="2"/>
      <c r="Q138" s="2"/>
      <c r="R138" s="245"/>
      <c r="S138" s="1"/>
      <c r="T138" s="1"/>
      <c r="U138" s="1"/>
      <c r="V138" s="1"/>
      <c r="W138" s="2"/>
      <c r="X138" s="36"/>
      <c r="Y138" s="1"/>
    </row>
    <row r="139" spans="1:25" ht="12.75" customHeight="1" x14ac:dyDescent="0.2">
      <c r="A139" s="46" t="s">
        <v>42</v>
      </c>
      <c r="B139" s="2">
        <v>6</v>
      </c>
      <c r="L139" s="2"/>
      <c r="M139" s="2"/>
      <c r="N139" s="2"/>
      <c r="O139" s="2"/>
      <c r="P139" s="2"/>
      <c r="Q139" s="2"/>
      <c r="R139" s="245"/>
      <c r="S139" s="1"/>
      <c r="T139" s="1"/>
      <c r="U139" s="1"/>
      <c r="V139" s="1"/>
      <c r="W139" s="2"/>
      <c r="X139" s="36"/>
      <c r="Y139" s="1"/>
    </row>
    <row r="140" spans="1:25" ht="12.75" customHeight="1" x14ac:dyDescent="0.2">
      <c r="A140" s="363" t="s">
        <v>43</v>
      </c>
      <c r="B140" s="352"/>
      <c r="C140" s="352"/>
      <c r="D140" s="352"/>
      <c r="E140" s="352"/>
      <c r="F140" s="352"/>
      <c r="G140" s="352"/>
      <c r="H140" s="52">
        <f>(B139/R137)*100%</f>
        <v>7.792207792207792E-2</v>
      </c>
      <c r="L140" s="2"/>
      <c r="M140" s="2"/>
      <c r="N140" s="2"/>
      <c r="O140" s="2"/>
      <c r="P140" s="2"/>
      <c r="Q140" s="2"/>
      <c r="R140" s="245"/>
      <c r="S140" s="1"/>
      <c r="T140" s="1"/>
      <c r="U140" s="1"/>
      <c r="V140" s="1"/>
      <c r="W140" s="2"/>
      <c r="X140" s="36"/>
      <c r="Y140" s="1"/>
    </row>
    <row r="141" spans="1:25" ht="12.75" customHeight="1" x14ac:dyDescent="0.2">
      <c r="A141" s="232" t="s">
        <v>44</v>
      </c>
      <c r="G141" s="2">
        <f>((R132*10)+(R133*11)+(R134*12))/R137</f>
        <v>10.207792207792208</v>
      </c>
      <c r="L141" s="2"/>
      <c r="M141" s="2"/>
      <c r="N141" s="2"/>
      <c r="O141" s="2"/>
      <c r="P141" s="2"/>
      <c r="Q141" s="2"/>
      <c r="R141" s="245"/>
      <c r="S141" s="1"/>
      <c r="T141" s="1"/>
      <c r="U141" s="1"/>
      <c r="V141" s="1"/>
      <c r="W141" s="2"/>
      <c r="X141" s="36"/>
      <c r="Y141" s="1"/>
    </row>
    <row r="142" spans="1:25" ht="12.75" customHeight="1" x14ac:dyDescent="0.2">
      <c r="S142" s="1"/>
      <c r="T142" s="1"/>
      <c r="V142" s="1"/>
    </row>
    <row r="143" spans="1:25" ht="12.75" customHeight="1" x14ac:dyDescent="0.3">
      <c r="A143" s="233" t="s">
        <v>62</v>
      </c>
      <c r="S143" s="1"/>
      <c r="T143" s="1"/>
      <c r="V143" s="1"/>
    </row>
    <row r="144" spans="1:25" ht="66.75" customHeight="1" x14ac:dyDescent="0.2">
      <c r="B144" s="358" t="s">
        <v>3</v>
      </c>
      <c r="C144" s="359"/>
      <c r="D144" s="359"/>
      <c r="E144" s="359"/>
      <c r="F144" s="359"/>
      <c r="G144" s="359"/>
      <c r="H144" s="359"/>
      <c r="I144" s="359"/>
      <c r="J144" s="359"/>
      <c r="K144" s="359"/>
      <c r="L144" s="63" t="s">
        <v>125</v>
      </c>
      <c r="M144" s="63" t="s">
        <v>126</v>
      </c>
      <c r="N144" s="63" t="s">
        <v>127</v>
      </c>
      <c r="O144" s="9" t="s">
        <v>125</v>
      </c>
      <c r="P144" s="9" t="s">
        <v>126</v>
      </c>
      <c r="Q144" s="9" t="s">
        <v>127</v>
      </c>
      <c r="R144" s="237" t="s">
        <v>10</v>
      </c>
      <c r="S144" s="10" t="s">
        <v>11</v>
      </c>
      <c r="T144" s="10" t="s">
        <v>12</v>
      </c>
      <c r="U144" s="11" t="s">
        <v>13</v>
      </c>
      <c r="V144" s="10" t="s">
        <v>14</v>
      </c>
      <c r="W144" s="12" t="s">
        <v>15</v>
      </c>
      <c r="X144" s="12" t="s">
        <v>16</v>
      </c>
      <c r="Y144" s="13" t="s">
        <v>17</v>
      </c>
    </row>
    <row r="145" spans="1:25" ht="12.75" customHeight="1" x14ac:dyDescent="0.2">
      <c r="A145" s="230" t="s">
        <v>18</v>
      </c>
      <c r="B145" s="16">
        <v>1</v>
      </c>
      <c r="C145" s="16">
        <v>2</v>
      </c>
      <c r="D145" s="16">
        <v>3</v>
      </c>
      <c r="E145" s="16">
        <v>4</v>
      </c>
      <c r="F145" s="16">
        <v>5</v>
      </c>
      <c r="G145" s="16">
        <v>6</v>
      </c>
      <c r="H145" s="16">
        <v>7</v>
      </c>
      <c r="I145" s="16">
        <v>8</v>
      </c>
      <c r="J145" s="16">
        <v>9</v>
      </c>
      <c r="K145" s="45"/>
      <c r="L145" s="373">
        <v>10</v>
      </c>
      <c r="M145" s="374"/>
      <c r="N145" s="375"/>
      <c r="O145" s="20"/>
      <c r="P145" s="20"/>
      <c r="Q145" s="20"/>
      <c r="R145" s="138"/>
      <c r="S145" s="21"/>
      <c r="T145" s="21"/>
      <c r="U145" s="22"/>
      <c r="V145" s="23"/>
      <c r="W145" s="24"/>
      <c r="X145" s="24"/>
      <c r="Y145" s="1"/>
    </row>
    <row r="146" spans="1:25" ht="12.75" customHeight="1" x14ac:dyDescent="0.2">
      <c r="A146" s="231">
        <v>9902</v>
      </c>
      <c r="B146" s="25">
        <v>159</v>
      </c>
      <c r="C146" s="25"/>
      <c r="D146" s="25"/>
      <c r="E146" s="25"/>
      <c r="F146" s="25"/>
      <c r="G146" s="25"/>
      <c r="H146" s="25"/>
      <c r="I146" s="25"/>
      <c r="J146" s="25"/>
      <c r="K146" s="45"/>
      <c r="L146" s="57"/>
      <c r="M146" s="57"/>
      <c r="N146" s="57"/>
      <c r="O146" s="34"/>
      <c r="P146" s="34"/>
      <c r="Q146" s="34"/>
      <c r="R146" s="239"/>
      <c r="S146" s="21"/>
      <c r="T146" s="21"/>
      <c r="U146" s="22"/>
      <c r="V146" s="23"/>
      <c r="W146" s="29">
        <f>B146</f>
        <v>159</v>
      </c>
      <c r="X146" s="24"/>
      <c r="Y146" s="1"/>
    </row>
    <row r="147" spans="1:25" ht="12.75" customHeight="1" x14ac:dyDescent="0.2">
      <c r="A147" s="40" t="s">
        <v>22</v>
      </c>
      <c r="B147" s="25"/>
      <c r="C147" s="25">
        <v>137</v>
      </c>
      <c r="D147" s="25"/>
      <c r="E147" s="25"/>
      <c r="F147" s="25"/>
      <c r="G147" s="25"/>
      <c r="H147" s="25"/>
      <c r="I147" s="25"/>
      <c r="J147" s="25"/>
      <c r="K147" s="45"/>
      <c r="L147" s="57"/>
      <c r="M147" s="57"/>
      <c r="N147" s="57"/>
      <c r="O147" s="34"/>
      <c r="P147" s="34"/>
      <c r="Q147" s="34"/>
      <c r="R147" s="239"/>
      <c r="S147" s="21"/>
      <c r="T147" s="21"/>
      <c r="U147" s="22"/>
      <c r="V147" s="23">
        <f>C147/B146</f>
        <v>0.86163522012578619</v>
      </c>
      <c r="W147" s="140">
        <v>141</v>
      </c>
      <c r="X147" s="36">
        <f t="shared" ref="X147:X154" si="61">W147/W146</f>
        <v>0.8867924528301887</v>
      </c>
      <c r="Y147" s="1">
        <f t="shared" ref="Y147:Y154" si="62">100%-X147</f>
        <v>0.1132075471698113</v>
      </c>
    </row>
    <row r="148" spans="1:25" ht="12.75" customHeight="1" x14ac:dyDescent="0.2">
      <c r="A148" s="40" t="s">
        <v>23</v>
      </c>
      <c r="B148" s="25"/>
      <c r="C148" s="25"/>
      <c r="D148" s="25">
        <v>117</v>
      </c>
      <c r="E148" s="25"/>
      <c r="F148" s="25"/>
      <c r="G148" s="25"/>
      <c r="H148" s="25"/>
      <c r="I148" s="25"/>
      <c r="J148" s="25"/>
      <c r="K148" s="45"/>
      <c r="L148" s="57"/>
      <c r="M148" s="57"/>
      <c r="N148" s="57"/>
      <c r="O148" s="34"/>
      <c r="P148" s="34"/>
      <c r="Q148" s="34"/>
      <c r="R148" s="239"/>
      <c r="S148" s="21"/>
      <c r="T148" s="21"/>
      <c r="U148" s="22"/>
      <c r="V148" s="23">
        <f>D148/C147</f>
        <v>0.85401459854014594</v>
      </c>
      <c r="W148" s="140">
        <v>132</v>
      </c>
      <c r="X148" s="36">
        <f t="shared" si="61"/>
        <v>0.93617021276595747</v>
      </c>
      <c r="Y148" s="1">
        <f t="shared" si="62"/>
        <v>6.3829787234042534E-2</v>
      </c>
    </row>
    <row r="149" spans="1:25" ht="12.75" customHeight="1" x14ac:dyDescent="0.2">
      <c r="A149" s="40" t="s">
        <v>24</v>
      </c>
      <c r="B149" s="25"/>
      <c r="C149" s="25"/>
      <c r="D149" s="25"/>
      <c r="E149" s="25">
        <v>107</v>
      </c>
      <c r="F149" s="25"/>
      <c r="G149" s="25"/>
      <c r="H149" s="25"/>
      <c r="I149" s="25"/>
      <c r="J149" s="25"/>
      <c r="K149" s="45"/>
      <c r="L149" s="57"/>
      <c r="M149" s="57"/>
      <c r="N149" s="57"/>
      <c r="O149" s="34"/>
      <c r="P149" s="34"/>
      <c r="Q149" s="34"/>
      <c r="R149" s="239"/>
      <c r="S149" s="21"/>
      <c r="T149" s="21"/>
      <c r="U149" s="22"/>
      <c r="V149" s="23">
        <f>E149/D148</f>
        <v>0.9145299145299145</v>
      </c>
      <c r="W149" s="140">
        <v>132</v>
      </c>
      <c r="X149" s="36">
        <f t="shared" si="61"/>
        <v>1</v>
      </c>
      <c r="Y149" s="1">
        <f t="shared" si="62"/>
        <v>0</v>
      </c>
    </row>
    <row r="150" spans="1:25" ht="12.75" customHeight="1" x14ac:dyDescent="0.2">
      <c r="A150" s="40" t="s">
        <v>25</v>
      </c>
      <c r="B150" s="25"/>
      <c r="C150" s="25"/>
      <c r="D150" s="25"/>
      <c r="E150" s="25"/>
      <c r="F150" s="25">
        <v>104</v>
      </c>
      <c r="G150" s="25"/>
      <c r="H150" s="25"/>
      <c r="I150" s="25"/>
      <c r="J150" s="25"/>
      <c r="K150" s="45"/>
      <c r="L150" s="57"/>
      <c r="M150" s="57"/>
      <c r="N150" s="57"/>
      <c r="O150" s="34"/>
      <c r="P150" s="34"/>
      <c r="Q150" s="34"/>
      <c r="R150" s="239"/>
      <c r="S150" s="21"/>
      <c r="T150" s="21"/>
      <c r="U150" s="22"/>
      <c r="V150" s="23">
        <f>F150/E149</f>
        <v>0.9719626168224299</v>
      </c>
      <c r="W150" s="140">
        <v>128</v>
      </c>
      <c r="X150" s="36">
        <f t="shared" si="61"/>
        <v>0.96969696969696972</v>
      </c>
      <c r="Y150" s="1">
        <f t="shared" si="62"/>
        <v>3.0303030303030276E-2</v>
      </c>
    </row>
    <row r="151" spans="1:25" ht="12.75" customHeight="1" x14ac:dyDescent="0.2">
      <c r="A151" s="40" t="s">
        <v>26</v>
      </c>
      <c r="B151" s="25"/>
      <c r="C151" s="25"/>
      <c r="D151" s="25"/>
      <c r="E151" s="25"/>
      <c r="F151" s="25"/>
      <c r="G151" s="25">
        <v>104</v>
      </c>
      <c r="H151" s="25"/>
      <c r="I151" s="25"/>
      <c r="J151" s="25"/>
      <c r="K151" s="45"/>
      <c r="L151" s="57"/>
      <c r="M151" s="57"/>
      <c r="N151" s="57"/>
      <c r="O151" s="34"/>
      <c r="P151" s="34"/>
      <c r="Q151" s="34"/>
      <c r="R151" s="239"/>
      <c r="S151" s="21"/>
      <c r="T151" s="21"/>
      <c r="U151" s="22"/>
      <c r="V151" s="23">
        <f>G151/F150</f>
        <v>1</v>
      </c>
      <c r="W151" s="140">
        <v>125</v>
      </c>
      <c r="X151" s="36">
        <f t="shared" si="61"/>
        <v>0.9765625</v>
      </c>
      <c r="Y151" s="1">
        <f t="shared" si="62"/>
        <v>2.34375E-2</v>
      </c>
    </row>
    <row r="152" spans="1:25" ht="12.75" customHeight="1" x14ac:dyDescent="0.2">
      <c r="A152" s="40" t="s">
        <v>27</v>
      </c>
      <c r="B152" s="25"/>
      <c r="C152" s="25"/>
      <c r="D152" s="25"/>
      <c r="E152" s="25"/>
      <c r="F152" s="25"/>
      <c r="G152" s="25"/>
      <c r="H152" s="25">
        <v>103</v>
      </c>
      <c r="I152" s="25"/>
      <c r="J152" s="25"/>
      <c r="K152" s="45"/>
      <c r="L152" s="57"/>
      <c r="M152" s="57"/>
      <c r="N152" s="57"/>
      <c r="O152" s="34"/>
      <c r="P152" s="34"/>
      <c r="Q152" s="34"/>
      <c r="R152" s="239"/>
      <c r="S152" s="21"/>
      <c r="T152" s="21"/>
      <c r="U152" s="22"/>
      <c r="V152" s="23">
        <f>H152/G151</f>
        <v>0.99038461538461542</v>
      </c>
      <c r="W152" s="140">
        <v>124</v>
      </c>
      <c r="X152" s="36">
        <f t="shared" si="61"/>
        <v>0.99199999999999999</v>
      </c>
      <c r="Y152" s="1">
        <f t="shared" si="62"/>
        <v>8.0000000000000071E-3</v>
      </c>
    </row>
    <row r="153" spans="1:25" ht="12.75" customHeight="1" x14ac:dyDescent="0.2">
      <c r="A153" s="46" t="s">
        <v>28</v>
      </c>
      <c r="B153" s="2"/>
      <c r="C153" s="2"/>
      <c r="D153" s="2"/>
      <c r="E153" s="2"/>
      <c r="F153" s="2"/>
      <c r="G153" s="2"/>
      <c r="H153" s="2"/>
      <c r="I153" s="2">
        <v>101</v>
      </c>
      <c r="J153" s="2"/>
      <c r="K153" s="45"/>
      <c r="L153" s="57"/>
      <c r="M153" s="57"/>
      <c r="N153" s="57"/>
      <c r="O153" s="45"/>
      <c r="P153" s="45"/>
      <c r="Q153" s="45"/>
      <c r="R153" s="249"/>
      <c r="S153" s="1"/>
      <c r="T153" s="1"/>
      <c r="U153" s="2"/>
      <c r="V153" s="1">
        <f>I153/H152</f>
        <v>0.98058252427184467</v>
      </c>
      <c r="W153" s="140">
        <v>123</v>
      </c>
      <c r="X153" s="36">
        <f t="shared" si="61"/>
        <v>0.99193548387096775</v>
      </c>
      <c r="Y153" s="1">
        <f t="shared" si="62"/>
        <v>8.0645161290322509E-3</v>
      </c>
    </row>
    <row r="154" spans="1:25" ht="12.75" customHeight="1" x14ac:dyDescent="0.2">
      <c r="A154" s="46" t="s">
        <v>29</v>
      </c>
      <c r="B154" s="2"/>
      <c r="C154" s="2"/>
      <c r="D154" s="2"/>
      <c r="E154" s="2"/>
      <c r="F154" s="2"/>
      <c r="G154" s="2"/>
      <c r="H154" s="2"/>
      <c r="I154" s="2"/>
      <c r="J154" s="2">
        <v>101</v>
      </c>
      <c r="K154" s="45"/>
      <c r="L154" s="57">
        <v>1</v>
      </c>
      <c r="M154" s="57"/>
      <c r="N154" s="57"/>
      <c r="O154" s="45"/>
      <c r="P154" s="45"/>
      <c r="Q154" s="45"/>
      <c r="R154" s="138">
        <f>SUM(L154:Q154)</f>
        <v>1</v>
      </c>
      <c r="S154" s="1"/>
      <c r="T154" s="1"/>
      <c r="U154" s="2"/>
      <c r="V154" s="1">
        <f>J154/I153</f>
        <v>1</v>
      </c>
      <c r="W154" s="140">
        <v>120</v>
      </c>
      <c r="X154" s="36">
        <f t="shared" si="61"/>
        <v>0.97560975609756095</v>
      </c>
      <c r="Y154" s="1">
        <f t="shared" si="62"/>
        <v>2.4390243902439046E-2</v>
      </c>
    </row>
    <row r="155" spans="1:25" ht="12.75" customHeight="1" x14ac:dyDescent="0.2">
      <c r="A155" s="46" t="s">
        <v>30</v>
      </c>
      <c r="B155" s="2"/>
      <c r="C155" s="2"/>
      <c r="D155" s="2"/>
      <c r="E155" s="2"/>
      <c r="F155" s="2"/>
      <c r="G155" s="2"/>
      <c r="H155" s="2"/>
      <c r="I155" s="2"/>
      <c r="J155" s="2">
        <v>101</v>
      </c>
      <c r="K155" s="45"/>
      <c r="L155" s="57">
        <v>30</v>
      </c>
      <c r="M155" s="57">
        <v>27</v>
      </c>
      <c r="N155" s="57">
        <v>50</v>
      </c>
      <c r="O155" s="45">
        <v>26</v>
      </c>
      <c r="P155" s="45">
        <v>24</v>
      </c>
      <c r="Q155" s="45">
        <v>49</v>
      </c>
      <c r="R155" s="138">
        <f t="shared" ref="R155:R159" si="63">SUM(O155:Q155)</f>
        <v>99</v>
      </c>
      <c r="S155" s="1"/>
      <c r="T155" s="1"/>
      <c r="U155" s="2"/>
      <c r="V155" s="1"/>
      <c r="W155" s="140">
        <v>107</v>
      </c>
    </row>
    <row r="156" spans="1:25" ht="12.75" customHeight="1" x14ac:dyDescent="0.2">
      <c r="A156" s="46" t="s">
        <v>31</v>
      </c>
      <c r="B156" s="2"/>
      <c r="C156" s="2"/>
      <c r="D156" s="2"/>
      <c r="E156" s="2"/>
      <c r="F156" s="2"/>
      <c r="G156" s="2"/>
      <c r="H156" s="2"/>
      <c r="I156" s="2"/>
      <c r="J156" s="2">
        <v>19</v>
      </c>
      <c r="K156" s="45"/>
      <c r="L156" s="57"/>
      <c r="M156" s="57">
        <v>10</v>
      </c>
      <c r="N156" s="57">
        <v>4</v>
      </c>
      <c r="O156" s="45">
        <v>7</v>
      </c>
      <c r="P156" s="45">
        <v>5</v>
      </c>
      <c r="Q156" s="45">
        <v>4</v>
      </c>
      <c r="R156" s="138">
        <f t="shared" si="63"/>
        <v>16</v>
      </c>
      <c r="S156" s="1"/>
      <c r="T156" s="1"/>
      <c r="U156" s="2"/>
      <c r="V156" s="1"/>
      <c r="W156" s="140">
        <v>19</v>
      </c>
    </row>
    <row r="157" spans="1:25" ht="12.75" customHeight="1" x14ac:dyDescent="0.2">
      <c r="A157" s="46" t="s">
        <v>50</v>
      </c>
      <c r="B157" s="2"/>
      <c r="C157" s="2"/>
      <c r="D157" s="2"/>
      <c r="E157" s="2"/>
      <c r="F157" s="2"/>
      <c r="G157" s="2"/>
      <c r="H157" s="2"/>
      <c r="I157" s="2"/>
      <c r="J157" s="2">
        <v>6</v>
      </c>
      <c r="K157" s="45"/>
      <c r="L157" s="2">
        <v>4</v>
      </c>
      <c r="M157" s="2"/>
      <c r="N157" s="2">
        <v>2</v>
      </c>
      <c r="O157" s="45">
        <v>3</v>
      </c>
      <c r="P157" s="45"/>
      <c r="Q157" s="45">
        <v>2</v>
      </c>
      <c r="R157" s="138">
        <f t="shared" si="63"/>
        <v>5</v>
      </c>
      <c r="S157" s="1"/>
      <c r="T157" s="1"/>
      <c r="U157" s="2"/>
      <c r="V157" s="1"/>
      <c r="W157" s="140">
        <v>6</v>
      </c>
    </row>
    <row r="158" spans="1:25" ht="12.75" customHeight="1" x14ac:dyDescent="0.2">
      <c r="A158" s="46" t="s">
        <v>51</v>
      </c>
      <c r="B158" s="2"/>
      <c r="C158" s="2"/>
      <c r="D158" s="2"/>
      <c r="E158" s="2"/>
      <c r="F158" s="2"/>
      <c r="G158" s="2"/>
      <c r="H158" s="2"/>
      <c r="I158" s="2"/>
      <c r="J158" s="2">
        <v>3</v>
      </c>
      <c r="K158" s="45"/>
      <c r="L158" s="2">
        <v>1</v>
      </c>
      <c r="M158" s="2">
        <v>1</v>
      </c>
      <c r="N158" s="2">
        <v>1</v>
      </c>
      <c r="O158" s="45">
        <v>1</v>
      </c>
      <c r="P158" s="45"/>
      <c r="Q158" s="45">
        <v>1</v>
      </c>
      <c r="R158" s="138">
        <f t="shared" si="63"/>
        <v>2</v>
      </c>
      <c r="S158" s="1"/>
      <c r="T158" s="1"/>
      <c r="U158" s="2"/>
      <c r="V158" s="1"/>
      <c r="W158" s="140">
        <v>3</v>
      </c>
    </row>
    <row r="159" spans="1:25" ht="12.75" customHeight="1" x14ac:dyDescent="0.2">
      <c r="A159" s="46" t="s">
        <v>52</v>
      </c>
      <c r="B159" s="2"/>
      <c r="C159" s="2"/>
      <c r="D159" s="2"/>
      <c r="E159" s="2"/>
      <c r="F159" s="2"/>
      <c r="G159" s="2"/>
      <c r="H159" s="2"/>
      <c r="I159" s="2"/>
      <c r="J159" s="2"/>
      <c r="K159" s="45"/>
      <c r="L159" s="2"/>
      <c r="M159" s="2">
        <v>1</v>
      </c>
      <c r="N159" s="2"/>
      <c r="O159" s="45"/>
      <c r="P159" s="45">
        <v>1</v>
      </c>
      <c r="Q159" s="45"/>
      <c r="R159" s="138">
        <f t="shared" si="63"/>
        <v>1</v>
      </c>
      <c r="S159" s="1"/>
      <c r="T159" s="1"/>
      <c r="U159" s="2"/>
      <c r="V159" s="1"/>
      <c r="W159" s="35"/>
    </row>
    <row r="160" spans="1:25" ht="12.75" customHeight="1" x14ac:dyDescent="0.2">
      <c r="L160" s="2"/>
      <c r="M160" s="2"/>
      <c r="N160" s="2"/>
      <c r="O160" s="2"/>
      <c r="P160" s="2"/>
      <c r="Q160" s="2"/>
      <c r="R160" s="245">
        <f>SUM(R154:R159)</f>
        <v>124</v>
      </c>
      <c r="S160" s="1">
        <f>R155/B146</f>
        <v>0.62264150943396224</v>
      </c>
      <c r="T160" s="1">
        <f>R160/B146</f>
        <v>0.77987421383647804</v>
      </c>
      <c r="U160" s="1">
        <f>T160-S160</f>
        <v>0.1572327044025158</v>
      </c>
      <c r="V160" s="1"/>
    </row>
    <row r="161" spans="1:25" ht="12.75" customHeight="1" x14ac:dyDescent="0.2">
      <c r="A161" s="362" t="s">
        <v>41</v>
      </c>
      <c r="B161" s="352"/>
      <c r="C161" s="352"/>
      <c r="D161" s="352"/>
      <c r="L161" s="2"/>
      <c r="M161" s="2"/>
      <c r="N161" s="2"/>
      <c r="O161" s="2"/>
      <c r="P161" s="2"/>
      <c r="Q161" s="2"/>
      <c r="R161" s="245"/>
      <c r="S161" s="1"/>
      <c r="T161" s="1"/>
      <c r="V161" s="1"/>
    </row>
    <row r="162" spans="1:25" ht="12.75" customHeight="1" x14ac:dyDescent="0.2">
      <c r="A162" s="46" t="s">
        <v>42</v>
      </c>
      <c r="B162" s="2">
        <v>1</v>
      </c>
      <c r="L162" s="2"/>
      <c r="M162" s="2"/>
      <c r="N162" s="2"/>
      <c r="O162" s="2"/>
      <c r="P162" s="2"/>
      <c r="Q162" s="2"/>
      <c r="R162" s="245"/>
      <c r="S162" s="1"/>
      <c r="T162" s="1"/>
      <c r="V162" s="1"/>
    </row>
    <row r="163" spans="1:25" ht="12.75" customHeight="1" x14ac:dyDescent="0.2">
      <c r="A163" s="363" t="s">
        <v>43</v>
      </c>
      <c r="B163" s="352"/>
      <c r="C163" s="352"/>
      <c r="D163" s="352"/>
      <c r="E163" s="352"/>
      <c r="F163" s="352"/>
      <c r="G163" s="352"/>
      <c r="H163" s="52">
        <f>(B162/R160)*100%</f>
        <v>8.0645161290322578E-3</v>
      </c>
      <c r="L163" s="2"/>
      <c r="M163" s="2"/>
      <c r="N163" s="2"/>
      <c r="O163" s="2"/>
      <c r="P163" s="2"/>
      <c r="Q163" s="2"/>
      <c r="R163" s="245"/>
      <c r="S163" s="1"/>
      <c r="T163" s="141">
        <f>B146+B169</f>
        <v>282</v>
      </c>
      <c r="U163" s="54">
        <f>R155+R178+R177</f>
        <v>173</v>
      </c>
      <c r="V163" s="142">
        <f>U163/T163</f>
        <v>0.61347517730496459</v>
      </c>
    </row>
    <row r="164" spans="1:25" ht="12.75" customHeight="1" x14ac:dyDescent="0.2">
      <c r="A164" s="232" t="s">
        <v>44</v>
      </c>
      <c r="G164" s="2">
        <f>((R155*10)+(R156*11)+(R157*12))/R160</f>
        <v>9.887096774193548</v>
      </c>
      <c r="H164" s="52"/>
      <c r="L164" s="2"/>
      <c r="M164" s="2"/>
      <c r="N164" s="2"/>
      <c r="O164" s="2"/>
      <c r="P164" s="2"/>
      <c r="Q164" s="2"/>
      <c r="R164" s="245"/>
      <c r="S164" s="1"/>
      <c r="T164" s="1"/>
      <c r="V164" s="1"/>
    </row>
    <row r="165" spans="1:25" ht="12.75" customHeight="1" x14ac:dyDescent="0.2">
      <c r="L165" s="2"/>
      <c r="M165" s="2"/>
      <c r="N165" s="2"/>
      <c r="O165" s="2"/>
      <c r="P165" s="2"/>
      <c r="Q165" s="2"/>
      <c r="R165" s="245"/>
      <c r="S165" s="1"/>
      <c r="T165" s="1"/>
      <c r="V165" s="1"/>
    </row>
    <row r="166" spans="1:25" ht="12.75" customHeight="1" x14ac:dyDescent="0.3">
      <c r="A166" s="233" t="s">
        <v>63</v>
      </c>
      <c r="S166" s="1"/>
      <c r="T166" s="1"/>
      <c r="V166" s="1"/>
    </row>
    <row r="167" spans="1:25" ht="102.75" customHeight="1" x14ac:dyDescent="0.2">
      <c r="B167" s="358" t="s">
        <v>3</v>
      </c>
      <c r="C167" s="359"/>
      <c r="D167" s="359"/>
      <c r="E167" s="359"/>
      <c r="F167" s="359"/>
      <c r="G167" s="359"/>
      <c r="H167" s="359"/>
      <c r="I167" s="359"/>
      <c r="J167" s="359"/>
      <c r="K167" s="359"/>
      <c r="L167" s="63" t="s">
        <v>125</v>
      </c>
      <c r="M167" s="63" t="s">
        <v>126</v>
      </c>
      <c r="N167" s="63" t="s">
        <v>127</v>
      </c>
      <c r="O167" s="9" t="s">
        <v>125</v>
      </c>
      <c r="P167" s="9" t="s">
        <v>126</v>
      </c>
      <c r="Q167" s="9" t="s">
        <v>127</v>
      </c>
      <c r="R167" s="237" t="s">
        <v>10</v>
      </c>
      <c r="S167" s="10" t="s">
        <v>11</v>
      </c>
      <c r="T167" s="10" t="s">
        <v>12</v>
      </c>
      <c r="U167" s="11" t="s">
        <v>13</v>
      </c>
      <c r="V167" s="10" t="s">
        <v>14</v>
      </c>
      <c r="W167" s="12" t="s">
        <v>15</v>
      </c>
      <c r="X167" s="12" t="s">
        <v>16</v>
      </c>
      <c r="Y167" s="13" t="s">
        <v>17</v>
      </c>
    </row>
    <row r="168" spans="1:25" ht="12.75" customHeight="1" x14ac:dyDescent="0.2">
      <c r="A168" s="230" t="s">
        <v>18</v>
      </c>
      <c r="B168" s="16">
        <v>1</v>
      </c>
      <c r="C168" s="16">
        <v>2</v>
      </c>
      <c r="D168" s="16">
        <v>3</v>
      </c>
      <c r="E168" s="16">
        <v>4</v>
      </c>
      <c r="F168" s="16">
        <v>5</v>
      </c>
      <c r="G168" s="16">
        <v>6</v>
      </c>
      <c r="H168" s="16">
        <v>7</v>
      </c>
      <c r="I168" s="16">
        <v>8</v>
      </c>
      <c r="J168" s="16">
        <v>9</v>
      </c>
      <c r="K168" s="45"/>
      <c r="L168" s="373">
        <v>10</v>
      </c>
      <c r="M168" s="374"/>
      <c r="N168" s="375"/>
      <c r="O168" s="20"/>
      <c r="P168" s="20"/>
      <c r="Q168" s="20"/>
      <c r="R168" s="138"/>
      <c r="S168" s="21"/>
      <c r="T168" s="21"/>
      <c r="U168" s="22"/>
      <c r="V168" s="23"/>
      <c r="W168" s="24"/>
      <c r="X168" s="24"/>
      <c r="Y168" s="1"/>
    </row>
    <row r="169" spans="1:25" ht="12.75" customHeight="1" x14ac:dyDescent="0.2">
      <c r="A169" s="40" t="s">
        <v>22</v>
      </c>
      <c r="B169" s="25">
        <v>123</v>
      </c>
      <c r="C169" s="25"/>
      <c r="D169" s="25"/>
      <c r="E169" s="25"/>
      <c r="F169" s="25"/>
      <c r="G169" s="25"/>
      <c r="H169" s="25"/>
      <c r="I169" s="25"/>
      <c r="J169" s="25"/>
      <c r="K169" s="45"/>
      <c r="L169" s="57"/>
      <c r="M169" s="57"/>
      <c r="N169" s="57"/>
      <c r="O169" s="34"/>
      <c r="P169" s="34"/>
      <c r="Q169" s="34"/>
      <c r="R169" s="239"/>
      <c r="S169" s="21"/>
      <c r="T169" s="21"/>
      <c r="U169" s="22"/>
      <c r="V169" s="23"/>
      <c r="W169" s="29">
        <f>B169</f>
        <v>123</v>
      </c>
      <c r="X169" s="24"/>
      <c r="Y169" s="1"/>
    </row>
    <row r="170" spans="1:25" ht="12.75" customHeight="1" x14ac:dyDescent="0.2">
      <c r="A170" s="40" t="s">
        <v>23</v>
      </c>
      <c r="B170" s="25"/>
      <c r="C170" s="25">
        <v>103</v>
      </c>
      <c r="D170" s="25"/>
      <c r="E170" s="25"/>
      <c r="F170" s="25"/>
      <c r="G170" s="25"/>
      <c r="H170" s="25"/>
      <c r="I170" s="25"/>
      <c r="J170" s="25"/>
      <c r="K170" s="45"/>
      <c r="L170" s="57"/>
      <c r="M170" s="57"/>
      <c r="N170" s="57"/>
      <c r="O170" s="34"/>
      <c r="P170" s="34"/>
      <c r="Q170" s="34"/>
      <c r="R170" s="239"/>
      <c r="S170" s="21"/>
      <c r="T170" s="21"/>
      <c r="U170" s="22"/>
      <c r="V170" s="23">
        <f>C170/B169</f>
        <v>0.83739837398373984</v>
      </c>
      <c r="W170" s="35">
        <v>107</v>
      </c>
      <c r="X170" s="36">
        <f t="shared" ref="X170:X177" si="64">W170/W169</f>
        <v>0.86991869918699183</v>
      </c>
      <c r="Y170" s="1">
        <f t="shared" ref="Y170:Y177" si="65">100%-X170</f>
        <v>0.13008130081300817</v>
      </c>
    </row>
    <row r="171" spans="1:25" ht="12.75" customHeight="1" x14ac:dyDescent="0.2">
      <c r="A171" s="40" t="s">
        <v>24</v>
      </c>
      <c r="B171" s="25"/>
      <c r="C171" s="25"/>
      <c r="D171" s="25">
        <v>92</v>
      </c>
      <c r="E171" s="25"/>
      <c r="F171" s="25"/>
      <c r="G171" s="25"/>
      <c r="H171" s="25"/>
      <c r="I171" s="25"/>
      <c r="J171" s="25"/>
      <c r="K171" s="45"/>
      <c r="L171" s="57"/>
      <c r="M171" s="57"/>
      <c r="N171" s="57"/>
      <c r="O171" s="34"/>
      <c r="P171" s="34"/>
      <c r="Q171" s="34"/>
      <c r="R171" s="239"/>
      <c r="S171" s="21"/>
      <c r="T171" s="21"/>
      <c r="U171" s="22"/>
      <c r="V171" s="23">
        <f>D171/C170</f>
        <v>0.89320388349514568</v>
      </c>
      <c r="W171" s="35">
        <v>104</v>
      </c>
      <c r="X171" s="36">
        <f t="shared" si="64"/>
        <v>0.9719626168224299</v>
      </c>
      <c r="Y171" s="1">
        <f t="shared" si="65"/>
        <v>2.8037383177570097E-2</v>
      </c>
    </row>
    <row r="172" spans="1:25" ht="12.75" customHeight="1" x14ac:dyDescent="0.2">
      <c r="A172" s="40" t="s">
        <v>25</v>
      </c>
      <c r="B172" s="25"/>
      <c r="C172" s="25"/>
      <c r="D172" s="25"/>
      <c r="E172" s="25">
        <v>88</v>
      </c>
      <c r="F172" s="25"/>
      <c r="G172" s="25"/>
      <c r="H172" s="25"/>
      <c r="I172" s="25"/>
      <c r="J172" s="25"/>
      <c r="K172" s="45"/>
      <c r="L172" s="57"/>
      <c r="M172" s="57"/>
      <c r="N172" s="57"/>
      <c r="O172" s="34"/>
      <c r="P172" s="34"/>
      <c r="Q172" s="34"/>
      <c r="R172" s="239"/>
      <c r="S172" s="21"/>
      <c r="T172" s="21"/>
      <c r="U172" s="22"/>
      <c r="V172" s="23">
        <f>E172/D171</f>
        <v>0.95652173913043481</v>
      </c>
      <c r="W172" s="35">
        <v>102</v>
      </c>
      <c r="X172" s="36">
        <f t="shared" si="64"/>
        <v>0.98076923076923073</v>
      </c>
      <c r="Y172" s="1">
        <f t="shared" si="65"/>
        <v>1.9230769230769273E-2</v>
      </c>
    </row>
    <row r="173" spans="1:25" ht="12.75" customHeight="1" x14ac:dyDescent="0.2">
      <c r="A173" s="40" t="s">
        <v>26</v>
      </c>
      <c r="B173" s="25"/>
      <c r="C173" s="25"/>
      <c r="D173" s="25"/>
      <c r="E173" s="25"/>
      <c r="F173" s="25">
        <v>83</v>
      </c>
      <c r="G173" s="25"/>
      <c r="H173" s="25"/>
      <c r="I173" s="25"/>
      <c r="J173" s="25"/>
      <c r="K173" s="45"/>
      <c r="L173" s="57"/>
      <c r="M173" s="57"/>
      <c r="N173" s="57"/>
      <c r="O173" s="34"/>
      <c r="P173" s="34"/>
      <c r="Q173" s="34"/>
      <c r="R173" s="239"/>
      <c r="S173" s="21"/>
      <c r="T173" s="21"/>
      <c r="U173" s="22"/>
      <c r="V173" s="23">
        <f>F173/E172</f>
        <v>0.94318181818181823</v>
      </c>
      <c r="W173" s="35">
        <v>95</v>
      </c>
      <c r="X173" s="36">
        <f t="shared" si="64"/>
        <v>0.93137254901960786</v>
      </c>
      <c r="Y173" s="1">
        <f t="shared" si="65"/>
        <v>6.8627450980392135E-2</v>
      </c>
    </row>
    <row r="174" spans="1:25" ht="12.75" customHeight="1" x14ac:dyDescent="0.2">
      <c r="A174" s="40" t="s">
        <v>27</v>
      </c>
      <c r="B174" s="25"/>
      <c r="C174" s="25"/>
      <c r="D174" s="25"/>
      <c r="E174" s="25"/>
      <c r="F174" s="25"/>
      <c r="G174" s="25">
        <v>78</v>
      </c>
      <c r="H174" s="25"/>
      <c r="I174" s="25"/>
      <c r="J174" s="25"/>
      <c r="K174" s="45"/>
      <c r="L174" s="57"/>
      <c r="M174" s="57"/>
      <c r="N174" s="57"/>
      <c r="O174" s="34"/>
      <c r="P174" s="34"/>
      <c r="Q174" s="34"/>
      <c r="R174" s="239"/>
      <c r="S174" s="21"/>
      <c r="T174" s="21"/>
      <c r="U174" s="22"/>
      <c r="V174" s="23">
        <f>G174/F173</f>
        <v>0.93975903614457834</v>
      </c>
      <c r="W174" s="35">
        <v>86</v>
      </c>
      <c r="X174" s="36">
        <f t="shared" si="64"/>
        <v>0.90526315789473688</v>
      </c>
      <c r="Y174" s="1">
        <f t="shared" si="65"/>
        <v>9.4736842105263119E-2</v>
      </c>
    </row>
    <row r="175" spans="1:25" ht="12.75" customHeight="1" x14ac:dyDescent="0.2">
      <c r="A175" s="46" t="s">
        <v>28</v>
      </c>
      <c r="B175" s="2"/>
      <c r="C175" s="2"/>
      <c r="D175" s="2"/>
      <c r="E175" s="2"/>
      <c r="F175" s="2"/>
      <c r="G175" s="2"/>
      <c r="H175" s="2">
        <v>75</v>
      </c>
      <c r="I175" s="2"/>
      <c r="J175" s="2"/>
      <c r="K175" s="45"/>
      <c r="L175" s="57"/>
      <c r="M175" s="57"/>
      <c r="N175" s="57"/>
      <c r="O175" s="45"/>
      <c r="P175" s="45"/>
      <c r="Q175" s="45"/>
      <c r="R175" s="249"/>
      <c r="S175" s="1"/>
      <c r="T175" s="1"/>
      <c r="U175" s="2"/>
      <c r="V175" s="1">
        <f>H175/G174</f>
        <v>0.96153846153846156</v>
      </c>
      <c r="W175" s="35">
        <v>88</v>
      </c>
      <c r="X175" s="36">
        <f t="shared" si="64"/>
        <v>1.0232558139534884</v>
      </c>
      <c r="Y175" s="1">
        <f t="shared" si="65"/>
        <v>-2.3255813953488413E-2</v>
      </c>
    </row>
    <row r="176" spans="1:25" ht="12.75" customHeight="1" x14ac:dyDescent="0.2">
      <c r="A176" s="46" t="s">
        <v>29</v>
      </c>
      <c r="B176" s="2"/>
      <c r="C176" s="2"/>
      <c r="D176" s="2"/>
      <c r="E176" s="2"/>
      <c r="F176" s="2"/>
      <c r="G176" s="2"/>
      <c r="H176" s="2"/>
      <c r="I176" s="2">
        <v>75</v>
      </c>
      <c r="J176" s="2"/>
      <c r="K176" s="45"/>
      <c r="L176" s="57"/>
      <c r="M176" s="57"/>
      <c r="N176" s="57"/>
      <c r="O176" s="45"/>
      <c r="P176" s="45"/>
      <c r="Q176" s="45"/>
      <c r="R176" s="249"/>
      <c r="S176" s="1"/>
      <c r="T176" s="1"/>
      <c r="U176" s="2"/>
      <c r="V176" s="1">
        <f>I176/H175</f>
        <v>1</v>
      </c>
      <c r="W176" s="35">
        <v>92</v>
      </c>
      <c r="X176" s="36">
        <f t="shared" si="64"/>
        <v>1.0454545454545454</v>
      </c>
      <c r="Y176" s="1">
        <f t="shared" si="65"/>
        <v>-4.5454545454545414E-2</v>
      </c>
    </row>
    <row r="177" spans="1:25" ht="12.75" customHeight="1" x14ac:dyDescent="0.2">
      <c r="A177" s="46" t="s">
        <v>30</v>
      </c>
      <c r="B177" s="2"/>
      <c r="C177" s="2"/>
      <c r="D177" s="2"/>
      <c r="E177" s="2"/>
      <c r="F177" s="2"/>
      <c r="G177" s="2"/>
      <c r="H177" s="2"/>
      <c r="I177" s="2"/>
      <c r="J177" s="2">
        <v>75</v>
      </c>
      <c r="K177" s="45"/>
      <c r="L177" s="57">
        <v>21</v>
      </c>
      <c r="M177" s="57">
        <v>1</v>
      </c>
      <c r="N177" s="57">
        <v>24</v>
      </c>
      <c r="O177" s="45"/>
      <c r="P177" s="45">
        <v>1</v>
      </c>
      <c r="Q177" s="45"/>
      <c r="R177" s="138">
        <f t="shared" ref="R177:R180" si="66">SUM(O177:Q177)</f>
        <v>1</v>
      </c>
      <c r="S177" s="1"/>
      <c r="T177" s="1"/>
      <c r="U177" s="2"/>
      <c r="V177" s="1">
        <f>J177/I176</f>
        <v>1</v>
      </c>
      <c r="W177" s="35">
        <v>90</v>
      </c>
      <c r="X177" s="36">
        <f t="shared" si="64"/>
        <v>0.97826086956521741</v>
      </c>
      <c r="Y177" s="1">
        <f t="shared" si="65"/>
        <v>2.1739130434782594E-2</v>
      </c>
    </row>
    <row r="178" spans="1:25" ht="12.75" customHeight="1" x14ac:dyDescent="0.2">
      <c r="A178" s="46" t="s">
        <v>31</v>
      </c>
      <c r="B178" s="2"/>
      <c r="C178" s="2"/>
      <c r="D178" s="2"/>
      <c r="E178" s="2"/>
      <c r="F178" s="2"/>
      <c r="G178" s="2"/>
      <c r="H178" s="2"/>
      <c r="I178" s="2"/>
      <c r="J178" s="2">
        <v>75</v>
      </c>
      <c r="K178" s="45"/>
      <c r="L178" s="57">
        <v>37</v>
      </c>
      <c r="M178" s="57">
        <v>12</v>
      </c>
      <c r="N178" s="57">
        <v>31</v>
      </c>
      <c r="O178" s="45">
        <v>35</v>
      </c>
      <c r="P178" s="45">
        <v>8</v>
      </c>
      <c r="Q178" s="45">
        <v>30</v>
      </c>
      <c r="R178" s="138">
        <f t="shared" si="66"/>
        <v>73</v>
      </c>
      <c r="S178" s="1"/>
      <c r="T178" s="1"/>
      <c r="U178" s="2"/>
      <c r="V178" s="1"/>
      <c r="W178" s="35">
        <f>31+12+37</f>
        <v>80</v>
      </c>
      <c r="X178" s="36"/>
      <c r="Y178" s="1"/>
    </row>
    <row r="179" spans="1:25" ht="12.75" customHeight="1" x14ac:dyDescent="0.2">
      <c r="A179" s="46" t="s">
        <v>50</v>
      </c>
      <c r="B179" s="2"/>
      <c r="C179" s="2"/>
      <c r="D179" s="2"/>
      <c r="E179" s="2"/>
      <c r="F179" s="2"/>
      <c r="G179" s="2"/>
      <c r="H179" s="2"/>
      <c r="I179" s="2"/>
      <c r="J179" s="2">
        <v>10</v>
      </c>
      <c r="K179" s="45"/>
      <c r="L179" s="2">
        <v>5</v>
      </c>
      <c r="M179" s="2">
        <v>4</v>
      </c>
      <c r="N179" s="2">
        <v>1</v>
      </c>
      <c r="O179" s="45">
        <v>3</v>
      </c>
      <c r="P179" s="45">
        <v>4</v>
      </c>
      <c r="Q179" s="45">
        <v>1</v>
      </c>
      <c r="R179" s="138">
        <f t="shared" si="66"/>
        <v>8</v>
      </c>
      <c r="S179" s="1"/>
      <c r="T179" s="1"/>
      <c r="U179" s="2"/>
      <c r="V179" s="1"/>
      <c r="W179" s="35">
        <v>10</v>
      </c>
      <c r="X179" s="36"/>
      <c r="Y179" s="1"/>
    </row>
    <row r="180" spans="1:25" ht="12.75" customHeight="1" x14ac:dyDescent="0.2">
      <c r="A180" s="46" t="s">
        <v>51</v>
      </c>
      <c r="B180" s="2"/>
      <c r="C180" s="2"/>
      <c r="D180" s="2"/>
      <c r="E180" s="2"/>
      <c r="F180" s="2"/>
      <c r="G180" s="2"/>
      <c r="H180" s="2"/>
      <c r="I180" s="2"/>
      <c r="J180" s="2">
        <v>5</v>
      </c>
      <c r="K180" s="45"/>
      <c r="L180" s="2">
        <v>4</v>
      </c>
      <c r="M180" s="2">
        <v>1</v>
      </c>
      <c r="N180" s="2"/>
      <c r="O180" s="45">
        <v>4</v>
      </c>
      <c r="P180" s="45">
        <v>1</v>
      </c>
      <c r="Q180" s="45"/>
      <c r="R180" s="138">
        <f t="shared" si="66"/>
        <v>5</v>
      </c>
      <c r="S180" s="1"/>
      <c r="T180" s="1"/>
      <c r="U180" s="2"/>
      <c r="V180" s="1"/>
      <c r="W180" s="35">
        <v>5</v>
      </c>
      <c r="X180" s="36"/>
      <c r="Y180" s="1"/>
    </row>
    <row r="181" spans="1:25" ht="12.75" customHeight="1" x14ac:dyDescent="0.2">
      <c r="A181" s="46" t="s">
        <v>52</v>
      </c>
      <c r="B181" s="2"/>
      <c r="C181" s="2"/>
      <c r="D181" s="2"/>
      <c r="E181" s="2"/>
      <c r="F181" s="2"/>
      <c r="G181" s="2"/>
      <c r="H181" s="2"/>
      <c r="I181" s="2"/>
      <c r="J181" s="2"/>
      <c r="K181" s="45"/>
      <c r="L181" s="2"/>
      <c r="M181" s="2"/>
      <c r="N181" s="2"/>
      <c r="O181" s="45"/>
      <c r="P181" s="45"/>
      <c r="Q181" s="45"/>
      <c r="R181" s="249"/>
      <c r="S181" s="1"/>
      <c r="T181" s="1"/>
      <c r="U181" s="2"/>
      <c r="V181" s="1"/>
      <c r="W181" s="35"/>
      <c r="X181" s="36"/>
      <c r="Y181" s="1"/>
    </row>
    <row r="182" spans="1:25" ht="12.75" customHeight="1" x14ac:dyDescent="0.2">
      <c r="L182" s="2"/>
      <c r="M182" s="2"/>
      <c r="N182" s="2"/>
      <c r="O182" s="2"/>
      <c r="P182" s="2"/>
      <c r="Q182" s="2"/>
      <c r="R182" s="245">
        <f>SUM(R177:R180)</f>
        <v>87</v>
      </c>
      <c r="S182" s="1">
        <f>SUM(R177:R178)/B169</f>
        <v>0.60162601626016265</v>
      </c>
      <c r="T182" s="1">
        <f>R182/B169</f>
        <v>0.70731707317073167</v>
      </c>
      <c r="U182" s="1">
        <f>T182-S182</f>
        <v>0.10569105691056901</v>
      </c>
      <c r="V182" s="1"/>
    </row>
    <row r="183" spans="1:25" ht="12.75" customHeight="1" x14ac:dyDescent="0.3">
      <c r="A183" s="233" t="s">
        <v>64</v>
      </c>
      <c r="S183" s="1"/>
      <c r="T183" s="1"/>
      <c r="V183" s="1"/>
    </row>
    <row r="184" spans="1:25" ht="102.75" customHeight="1" x14ac:dyDescent="0.2">
      <c r="B184" s="358" t="s">
        <v>3</v>
      </c>
      <c r="C184" s="359"/>
      <c r="D184" s="359"/>
      <c r="E184" s="359"/>
      <c r="F184" s="359"/>
      <c r="G184" s="359"/>
      <c r="H184" s="359"/>
      <c r="I184" s="359"/>
      <c r="J184" s="359"/>
      <c r="K184" s="359"/>
      <c r="L184" s="63" t="s">
        <v>125</v>
      </c>
      <c r="M184" s="63" t="s">
        <v>126</v>
      </c>
      <c r="N184" s="63" t="s">
        <v>127</v>
      </c>
      <c r="O184" s="9" t="s">
        <v>125</v>
      </c>
      <c r="P184" s="9" t="s">
        <v>126</v>
      </c>
      <c r="Q184" s="9" t="s">
        <v>127</v>
      </c>
      <c r="R184" s="237" t="s">
        <v>10</v>
      </c>
      <c r="S184" s="10" t="s">
        <v>11</v>
      </c>
      <c r="T184" s="10" t="s">
        <v>12</v>
      </c>
      <c r="U184" s="11" t="s">
        <v>13</v>
      </c>
      <c r="V184" s="10" t="s">
        <v>14</v>
      </c>
      <c r="W184" s="12" t="s">
        <v>15</v>
      </c>
      <c r="X184" s="12" t="s">
        <v>16</v>
      </c>
      <c r="Y184" s="13" t="s">
        <v>17</v>
      </c>
    </row>
    <row r="185" spans="1:25" ht="12.75" customHeight="1" x14ac:dyDescent="0.2">
      <c r="A185" s="230" t="s">
        <v>18</v>
      </c>
      <c r="B185" s="16">
        <v>1</v>
      </c>
      <c r="C185" s="16">
        <v>2</v>
      </c>
      <c r="D185" s="16">
        <v>3</v>
      </c>
      <c r="E185" s="16">
        <v>4</v>
      </c>
      <c r="F185" s="16">
        <v>5</v>
      </c>
      <c r="G185" s="16">
        <v>6</v>
      </c>
      <c r="H185" s="16">
        <v>7</v>
      </c>
      <c r="I185" s="16">
        <v>8</v>
      </c>
      <c r="J185" s="16">
        <v>9</v>
      </c>
      <c r="K185" s="45"/>
      <c r="L185" s="373">
        <v>10</v>
      </c>
      <c r="M185" s="374"/>
      <c r="N185" s="375"/>
      <c r="O185" s="20"/>
      <c r="P185" s="20"/>
      <c r="Q185" s="20"/>
      <c r="R185" s="138"/>
      <c r="S185" s="21"/>
      <c r="T185" s="21"/>
      <c r="U185" s="22"/>
      <c r="V185" s="23"/>
      <c r="W185" s="24"/>
      <c r="X185" s="24"/>
      <c r="Y185" s="1"/>
    </row>
    <row r="186" spans="1:25" ht="12.75" customHeight="1" x14ac:dyDescent="0.2">
      <c r="A186" s="40" t="s">
        <v>23</v>
      </c>
      <c r="B186" s="25">
        <v>166</v>
      </c>
      <c r="C186" s="25"/>
      <c r="D186" s="25"/>
      <c r="E186" s="25"/>
      <c r="F186" s="25"/>
      <c r="G186" s="25"/>
      <c r="H186" s="25"/>
      <c r="I186" s="25"/>
      <c r="J186" s="25"/>
      <c r="K186" s="45"/>
      <c r="L186" s="57"/>
      <c r="M186" s="57"/>
      <c r="N186" s="57"/>
      <c r="O186" s="34"/>
      <c r="P186" s="34"/>
      <c r="Q186" s="34"/>
      <c r="R186" s="239"/>
      <c r="S186" s="21"/>
      <c r="T186" s="21"/>
      <c r="U186" s="22"/>
      <c r="V186" s="23"/>
      <c r="W186" s="29">
        <f>B186</f>
        <v>166</v>
      </c>
      <c r="X186" s="24"/>
      <c r="Y186" s="1"/>
    </row>
    <row r="187" spans="1:25" ht="12.75" customHeight="1" x14ac:dyDescent="0.2">
      <c r="A187" s="40" t="s">
        <v>24</v>
      </c>
      <c r="B187" s="25"/>
      <c r="C187" s="25">
        <v>152</v>
      </c>
      <c r="D187" s="25"/>
      <c r="E187" s="25"/>
      <c r="F187" s="25"/>
      <c r="G187" s="25"/>
      <c r="H187" s="25"/>
      <c r="I187" s="25"/>
      <c r="J187" s="25"/>
      <c r="K187" s="45"/>
      <c r="L187" s="57"/>
      <c r="M187" s="57"/>
      <c r="N187" s="57"/>
      <c r="O187" s="34"/>
      <c r="P187" s="34"/>
      <c r="Q187" s="34"/>
      <c r="R187" s="239"/>
      <c r="S187" s="21"/>
      <c r="T187" s="21"/>
      <c r="U187" s="22"/>
      <c r="V187" s="23">
        <f>C187/B186</f>
        <v>0.91566265060240959</v>
      </c>
      <c r="W187" s="35">
        <v>156</v>
      </c>
      <c r="X187" s="36">
        <f t="shared" ref="X187:X194" si="67">W187/W186</f>
        <v>0.93975903614457834</v>
      </c>
      <c r="Y187" s="1">
        <f t="shared" ref="Y187:Y194" si="68">100%-X187</f>
        <v>6.0240963855421659E-2</v>
      </c>
    </row>
    <row r="188" spans="1:25" ht="12.75" customHeight="1" x14ac:dyDescent="0.2">
      <c r="A188" s="40" t="s">
        <v>25</v>
      </c>
      <c r="B188" s="25"/>
      <c r="C188" s="25"/>
      <c r="D188" s="25">
        <v>134</v>
      </c>
      <c r="E188" s="25"/>
      <c r="F188" s="25"/>
      <c r="G188" s="25"/>
      <c r="H188" s="25"/>
      <c r="I188" s="25"/>
      <c r="J188" s="25"/>
      <c r="K188" s="45"/>
      <c r="L188" s="57"/>
      <c r="M188" s="57"/>
      <c r="N188" s="57"/>
      <c r="O188" s="34"/>
      <c r="P188" s="34"/>
      <c r="Q188" s="34"/>
      <c r="R188" s="239"/>
      <c r="S188" s="21"/>
      <c r="T188" s="21"/>
      <c r="U188" s="22"/>
      <c r="V188" s="23">
        <f>D188/C187</f>
        <v>0.88157894736842102</v>
      </c>
      <c r="W188" s="35">
        <v>149</v>
      </c>
      <c r="X188" s="36">
        <f t="shared" si="67"/>
        <v>0.95512820512820518</v>
      </c>
      <c r="Y188" s="1">
        <f t="shared" si="68"/>
        <v>4.4871794871794823E-2</v>
      </c>
    </row>
    <row r="189" spans="1:25" ht="12.75" customHeight="1" x14ac:dyDescent="0.2">
      <c r="A189" s="40" t="s">
        <v>26</v>
      </c>
      <c r="B189" s="25"/>
      <c r="C189" s="25"/>
      <c r="D189" s="25"/>
      <c r="E189" s="25">
        <v>124</v>
      </c>
      <c r="F189" s="25"/>
      <c r="G189" s="25"/>
      <c r="H189" s="25"/>
      <c r="I189" s="25"/>
      <c r="J189" s="25"/>
      <c r="K189" s="45"/>
      <c r="L189" s="57"/>
      <c r="M189" s="57"/>
      <c r="N189" s="57"/>
      <c r="O189" s="34"/>
      <c r="P189" s="34"/>
      <c r="Q189" s="34"/>
      <c r="R189" s="239"/>
      <c r="S189" s="21"/>
      <c r="T189" s="21"/>
      <c r="U189" s="22"/>
      <c r="V189" s="23">
        <f>E189/D188</f>
        <v>0.92537313432835822</v>
      </c>
      <c r="W189" s="35">
        <v>135</v>
      </c>
      <c r="X189" s="36">
        <f t="shared" si="67"/>
        <v>0.90604026845637586</v>
      </c>
      <c r="Y189" s="1">
        <f t="shared" si="68"/>
        <v>9.3959731543624136E-2</v>
      </c>
    </row>
    <row r="190" spans="1:25" ht="12.75" customHeight="1" x14ac:dyDescent="0.2">
      <c r="A190" s="40" t="s">
        <v>27</v>
      </c>
      <c r="B190" s="25"/>
      <c r="C190" s="25"/>
      <c r="D190" s="25"/>
      <c r="E190" s="25"/>
      <c r="F190" s="25">
        <v>120</v>
      </c>
      <c r="G190" s="25"/>
      <c r="H190" s="25"/>
      <c r="I190" s="25"/>
      <c r="J190" s="25"/>
      <c r="K190" s="45"/>
      <c r="L190" s="57"/>
      <c r="M190" s="57"/>
      <c r="N190" s="57"/>
      <c r="O190" s="34"/>
      <c r="P190" s="34"/>
      <c r="Q190" s="34"/>
      <c r="R190" s="239"/>
      <c r="S190" s="21"/>
      <c r="T190" s="21"/>
      <c r="U190" s="22"/>
      <c r="V190" s="23">
        <f>F190/E189</f>
        <v>0.967741935483871</v>
      </c>
      <c r="W190" s="35">
        <v>132</v>
      </c>
      <c r="X190" s="36">
        <f t="shared" si="67"/>
        <v>0.97777777777777775</v>
      </c>
      <c r="Y190" s="1">
        <f t="shared" si="68"/>
        <v>2.2222222222222254E-2</v>
      </c>
    </row>
    <row r="191" spans="1:25" ht="12.75" customHeight="1" x14ac:dyDescent="0.2">
      <c r="A191" s="46" t="s">
        <v>28</v>
      </c>
      <c r="B191" s="2"/>
      <c r="C191" s="2"/>
      <c r="D191" s="2"/>
      <c r="E191" s="2"/>
      <c r="F191" s="2"/>
      <c r="G191" s="2">
        <v>117</v>
      </c>
      <c r="H191" s="2"/>
      <c r="I191" s="2"/>
      <c r="J191" s="2"/>
      <c r="K191" s="45"/>
      <c r="L191" s="57"/>
      <c r="M191" s="57"/>
      <c r="N191" s="57"/>
      <c r="O191" s="45"/>
      <c r="P191" s="45"/>
      <c r="Q191" s="45"/>
      <c r="R191" s="249"/>
      <c r="S191" s="1"/>
      <c r="T191" s="1"/>
      <c r="U191" s="2"/>
      <c r="V191" s="1">
        <f>G191/F190</f>
        <v>0.97499999999999998</v>
      </c>
      <c r="W191" s="35">
        <v>131</v>
      </c>
      <c r="X191" s="36">
        <f t="shared" si="67"/>
        <v>0.99242424242424243</v>
      </c>
      <c r="Y191" s="1">
        <f t="shared" si="68"/>
        <v>7.575757575757569E-3</v>
      </c>
    </row>
    <row r="192" spans="1:25" ht="12.75" customHeight="1" x14ac:dyDescent="0.2">
      <c r="A192" s="46" t="s">
        <v>29</v>
      </c>
      <c r="B192" s="2"/>
      <c r="C192" s="2"/>
      <c r="D192" s="2"/>
      <c r="E192" s="2"/>
      <c r="F192" s="2"/>
      <c r="G192" s="2"/>
      <c r="H192" s="2">
        <v>117</v>
      </c>
      <c r="I192" s="2"/>
      <c r="J192" s="2"/>
      <c r="K192" s="45"/>
      <c r="L192" s="57"/>
      <c r="M192" s="57"/>
      <c r="N192" s="57"/>
      <c r="O192" s="45"/>
      <c r="P192" s="45"/>
      <c r="Q192" s="45"/>
      <c r="R192" s="249"/>
      <c r="S192" s="1"/>
      <c r="T192" s="1"/>
      <c r="U192" s="2"/>
      <c r="V192" s="1">
        <f>H192/G191</f>
        <v>1</v>
      </c>
      <c r="W192" s="35">
        <v>130</v>
      </c>
      <c r="X192" s="36">
        <f t="shared" si="67"/>
        <v>0.99236641221374045</v>
      </c>
      <c r="Y192" s="1">
        <f t="shared" si="68"/>
        <v>7.6335877862595547E-3</v>
      </c>
    </row>
    <row r="193" spans="1:25" ht="12.75" customHeight="1" x14ac:dyDescent="0.2">
      <c r="A193" s="46" t="s">
        <v>30</v>
      </c>
      <c r="B193" s="2"/>
      <c r="C193" s="2"/>
      <c r="D193" s="2"/>
      <c r="E193" s="2"/>
      <c r="F193" s="2"/>
      <c r="G193" s="2"/>
      <c r="H193" s="2"/>
      <c r="I193" s="2">
        <v>117</v>
      </c>
      <c r="J193" s="2"/>
      <c r="K193" s="45"/>
      <c r="L193" s="57">
        <v>1</v>
      </c>
      <c r="M193" s="57"/>
      <c r="N193" s="57"/>
      <c r="O193" s="45"/>
      <c r="P193" s="45"/>
      <c r="Q193" s="45"/>
      <c r="R193" s="249"/>
      <c r="S193" s="1"/>
      <c r="T193" s="1"/>
      <c r="U193" s="2"/>
      <c r="V193" s="1">
        <f>I193/H192</f>
        <v>1</v>
      </c>
      <c r="W193" s="35">
        <v>128</v>
      </c>
      <c r="X193" s="36">
        <f t="shared" si="67"/>
        <v>0.98461538461538467</v>
      </c>
      <c r="Y193" s="1">
        <f t="shared" si="68"/>
        <v>1.538461538461533E-2</v>
      </c>
    </row>
    <row r="194" spans="1:25" ht="12.75" customHeight="1" x14ac:dyDescent="0.2">
      <c r="A194" s="46" t="s">
        <v>31</v>
      </c>
      <c r="B194" s="2"/>
      <c r="C194" s="2"/>
      <c r="D194" s="2"/>
      <c r="E194" s="2"/>
      <c r="F194" s="2"/>
      <c r="G194" s="2"/>
      <c r="H194" s="2"/>
      <c r="I194" s="2"/>
      <c r="J194" s="2">
        <v>117</v>
      </c>
      <c r="K194" s="45"/>
      <c r="L194" s="57">
        <v>26</v>
      </c>
      <c r="M194" s="57">
        <v>18</v>
      </c>
      <c r="N194" s="57">
        <v>27</v>
      </c>
      <c r="O194" s="45"/>
      <c r="P194" s="45"/>
      <c r="Q194" s="45"/>
      <c r="R194" s="249"/>
      <c r="S194" s="1"/>
      <c r="T194" s="1"/>
      <c r="U194" s="2"/>
      <c r="V194" s="1">
        <f>J194/I193</f>
        <v>1</v>
      </c>
      <c r="W194" s="35">
        <v>129</v>
      </c>
      <c r="X194" s="36">
        <f t="shared" si="67"/>
        <v>1.0078125</v>
      </c>
      <c r="Y194" s="1">
        <f t="shared" si="68"/>
        <v>-7.8125E-3</v>
      </c>
    </row>
    <row r="195" spans="1:25" ht="12.75" customHeight="1" x14ac:dyDescent="0.2">
      <c r="A195" s="46" t="s">
        <v>50</v>
      </c>
      <c r="B195" s="2"/>
      <c r="C195" s="2"/>
      <c r="D195" s="2"/>
      <c r="E195" s="2"/>
      <c r="F195" s="2"/>
      <c r="G195" s="2"/>
      <c r="H195" s="2"/>
      <c r="I195" s="2"/>
      <c r="J195" s="2">
        <v>115</v>
      </c>
      <c r="K195" s="45">
        <v>1</v>
      </c>
      <c r="L195" s="2">
        <v>40</v>
      </c>
      <c r="M195" s="2">
        <v>35</v>
      </c>
      <c r="N195" s="2">
        <v>40</v>
      </c>
      <c r="O195" s="45">
        <v>40</v>
      </c>
      <c r="P195" s="45">
        <v>35</v>
      </c>
      <c r="Q195" s="45">
        <v>38</v>
      </c>
      <c r="R195" s="138">
        <f t="shared" ref="R195:R197" si="69">SUM(O195:Q195)</f>
        <v>113</v>
      </c>
      <c r="S195" s="1"/>
      <c r="T195" s="1"/>
      <c r="U195" s="2"/>
      <c r="V195" s="1"/>
      <c r="W195" s="35">
        <v>115</v>
      </c>
      <c r="X195" s="36"/>
      <c r="Y195" s="1"/>
    </row>
    <row r="196" spans="1:25" ht="12.75" customHeight="1" x14ac:dyDescent="0.2">
      <c r="A196" s="46" t="s">
        <v>51</v>
      </c>
      <c r="B196" s="2"/>
      <c r="C196" s="2"/>
      <c r="D196" s="2"/>
      <c r="E196" s="2"/>
      <c r="F196" s="2"/>
      <c r="G196" s="2"/>
      <c r="H196" s="2"/>
      <c r="I196" s="2"/>
      <c r="J196" s="2">
        <v>14</v>
      </c>
      <c r="K196" s="45"/>
      <c r="L196" s="2">
        <v>2</v>
      </c>
      <c r="M196" s="2">
        <v>5</v>
      </c>
      <c r="N196" s="2">
        <v>7</v>
      </c>
      <c r="O196" s="45">
        <v>2</v>
      </c>
      <c r="P196" s="45">
        <v>4</v>
      </c>
      <c r="Q196" s="45">
        <v>5</v>
      </c>
      <c r="R196" s="138">
        <f t="shared" si="69"/>
        <v>11</v>
      </c>
      <c r="S196" s="1"/>
      <c r="T196" s="1"/>
      <c r="U196" s="2"/>
      <c r="V196" s="1"/>
      <c r="W196" s="35">
        <v>15</v>
      </c>
      <c r="X196" s="36"/>
      <c r="Y196" s="1"/>
    </row>
    <row r="197" spans="1:25" ht="12.75" customHeight="1" x14ac:dyDescent="0.2">
      <c r="A197" s="46" t="s">
        <v>52</v>
      </c>
      <c r="B197" s="2"/>
      <c r="C197" s="2"/>
      <c r="D197" s="2"/>
      <c r="E197" s="2"/>
      <c r="F197" s="2"/>
      <c r="G197" s="2"/>
      <c r="H197" s="2"/>
      <c r="I197" s="2"/>
      <c r="J197" s="2">
        <v>3</v>
      </c>
      <c r="K197" s="45"/>
      <c r="L197" s="2">
        <v>1</v>
      </c>
      <c r="M197" s="2">
        <v>1</v>
      </c>
      <c r="N197" s="2">
        <v>1</v>
      </c>
      <c r="O197" s="45">
        <v>1</v>
      </c>
      <c r="P197" s="45">
        <v>1</v>
      </c>
      <c r="Q197" s="45">
        <v>1</v>
      </c>
      <c r="R197" s="138">
        <f t="shared" si="69"/>
        <v>3</v>
      </c>
      <c r="S197" s="1"/>
      <c r="T197" s="1"/>
      <c r="U197" s="2"/>
      <c r="V197" s="1"/>
      <c r="W197" s="35">
        <v>3</v>
      </c>
      <c r="X197" s="36"/>
      <c r="Y197" s="1"/>
    </row>
    <row r="198" spans="1:25" ht="12.75" customHeight="1" x14ac:dyDescent="0.2">
      <c r="L198" s="2"/>
      <c r="M198" s="2"/>
      <c r="N198" s="2"/>
      <c r="O198" s="2"/>
      <c r="P198" s="2"/>
      <c r="Q198" s="2"/>
      <c r="R198" s="245">
        <f>SUM(R195:R197)</f>
        <v>127</v>
      </c>
      <c r="S198" s="1">
        <f>R195/B186</f>
        <v>0.68072289156626509</v>
      </c>
      <c r="T198" s="1">
        <f>R198/B186</f>
        <v>0.76506024096385539</v>
      </c>
      <c r="U198" s="1">
        <f>T198-S198</f>
        <v>8.43373493975903E-2</v>
      </c>
      <c r="V198" s="1"/>
    </row>
    <row r="199" spans="1:25" ht="12.75" customHeight="1" x14ac:dyDescent="0.2">
      <c r="L199" s="2"/>
      <c r="M199" s="2"/>
      <c r="N199" s="2"/>
      <c r="O199" s="2"/>
      <c r="P199" s="2"/>
      <c r="Q199" s="2"/>
      <c r="R199" s="245"/>
      <c r="S199" s="1"/>
      <c r="T199" s="1"/>
      <c r="U199" s="1"/>
      <c r="V199" s="1"/>
    </row>
    <row r="200" spans="1:25" ht="12.75" customHeight="1" x14ac:dyDescent="0.3">
      <c r="A200" s="233" t="s">
        <v>65</v>
      </c>
      <c r="S200" s="1"/>
      <c r="T200" s="1"/>
      <c r="V200" s="1"/>
    </row>
    <row r="201" spans="1:25" ht="102.75" customHeight="1" x14ac:dyDescent="0.2">
      <c r="B201" s="358" t="s">
        <v>3</v>
      </c>
      <c r="C201" s="359"/>
      <c r="D201" s="359"/>
      <c r="E201" s="359"/>
      <c r="F201" s="359"/>
      <c r="G201" s="359"/>
      <c r="H201" s="359"/>
      <c r="I201" s="359"/>
      <c r="J201" s="359"/>
      <c r="K201" s="359"/>
      <c r="L201" s="63" t="s">
        <v>125</v>
      </c>
      <c r="M201" s="63" t="s">
        <v>126</v>
      </c>
      <c r="N201" s="63" t="s">
        <v>127</v>
      </c>
      <c r="O201" s="9" t="s">
        <v>125</v>
      </c>
      <c r="P201" s="9" t="s">
        <v>126</v>
      </c>
      <c r="Q201" s="9" t="s">
        <v>127</v>
      </c>
      <c r="R201" s="237" t="s">
        <v>10</v>
      </c>
      <c r="S201" s="10" t="s">
        <v>11</v>
      </c>
      <c r="T201" s="10" t="s">
        <v>12</v>
      </c>
      <c r="U201" s="11" t="s">
        <v>13</v>
      </c>
      <c r="V201" s="10" t="s">
        <v>14</v>
      </c>
      <c r="W201" s="12" t="s">
        <v>15</v>
      </c>
      <c r="X201" s="12" t="s">
        <v>16</v>
      </c>
      <c r="Y201" s="13" t="s">
        <v>17</v>
      </c>
    </row>
    <row r="202" spans="1:25" ht="12.75" customHeight="1" x14ac:dyDescent="0.2">
      <c r="A202" s="230" t="s">
        <v>18</v>
      </c>
      <c r="B202" s="16">
        <v>1</v>
      </c>
      <c r="C202" s="16">
        <v>2</v>
      </c>
      <c r="D202" s="16">
        <v>3</v>
      </c>
      <c r="E202" s="16">
        <v>4</v>
      </c>
      <c r="F202" s="16">
        <v>5</v>
      </c>
      <c r="G202" s="16">
        <v>6</v>
      </c>
      <c r="H202" s="16">
        <v>7</v>
      </c>
      <c r="I202" s="16">
        <v>8</v>
      </c>
      <c r="J202" s="16">
        <v>9</v>
      </c>
      <c r="K202" s="45"/>
      <c r="L202" s="373">
        <v>10</v>
      </c>
      <c r="M202" s="374"/>
      <c r="N202" s="375"/>
      <c r="O202" s="20"/>
      <c r="P202" s="20"/>
      <c r="Q202" s="20"/>
      <c r="R202" s="138"/>
      <c r="S202" s="21"/>
      <c r="T202" s="21"/>
      <c r="U202" s="22"/>
      <c r="V202" s="23"/>
      <c r="W202" s="24"/>
      <c r="X202" s="24"/>
      <c r="Y202" s="1"/>
    </row>
    <row r="203" spans="1:25" ht="12.75" customHeight="1" x14ac:dyDescent="0.2">
      <c r="A203" s="40" t="s">
        <v>24</v>
      </c>
      <c r="B203" s="25">
        <v>102</v>
      </c>
      <c r="C203" s="25"/>
      <c r="D203" s="25"/>
      <c r="E203" s="25"/>
      <c r="F203" s="25"/>
      <c r="G203" s="25"/>
      <c r="H203" s="25"/>
      <c r="I203" s="25"/>
      <c r="J203" s="25"/>
      <c r="K203" s="45"/>
      <c r="L203" s="57"/>
      <c r="M203" s="57"/>
      <c r="N203" s="57"/>
      <c r="O203" s="34"/>
      <c r="P203" s="34"/>
      <c r="Q203" s="34"/>
      <c r="R203" s="239"/>
      <c r="S203" s="21"/>
      <c r="T203" s="21"/>
      <c r="U203" s="22"/>
      <c r="V203" s="23"/>
      <c r="W203" s="29">
        <f>B203</f>
        <v>102</v>
      </c>
      <c r="X203" s="24"/>
      <c r="Y203" s="1"/>
    </row>
    <row r="204" spans="1:25" ht="12.75" customHeight="1" x14ac:dyDescent="0.2">
      <c r="A204" s="40" t="s">
        <v>25</v>
      </c>
      <c r="B204" s="25"/>
      <c r="C204" s="25">
        <v>82</v>
      </c>
      <c r="D204" s="25"/>
      <c r="E204" s="25"/>
      <c r="F204" s="25"/>
      <c r="G204" s="25"/>
      <c r="H204" s="25"/>
      <c r="I204" s="25"/>
      <c r="J204" s="25"/>
      <c r="K204" s="45"/>
      <c r="L204" s="57"/>
      <c r="M204" s="57"/>
      <c r="N204" s="57"/>
      <c r="O204" s="34"/>
      <c r="P204" s="34"/>
      <c r="Q204" s="34"/>
      <c r="R204" s="239"/>
      <c r="S204" s="21"/>
      <c r="T204" s="21"/>
      <c r="U204" s="22"/>
      <c r="V204" s="23">
        <f>C204/B203</f>
        <v>0.80392156862745101</v>
      </c>
      <c r="W204" s="35">
        <v>88</v>
      </c>
      <c r="X204" s="36">
        <f t="shared" ref="X204:X211" si="70">W204/W203</f>
        <v>0.86274509803921573</v>
      </c>
      <c r="Y204" s="1">
        <f t="shared" ref="Y204:Y211" si="71">100%-X204</f>
        <v>0.13725490196078427</v>
      </c>
    </row>
    <row r="205" spans="1:25" ht="12.75" customHeight="1" x14ac:dyDescent="0.2">
      <c r="A205" s="40" t="s">
        <v>26</v>
      </c>
      <c r="B205" s="25"/>
      <c r="C205" s="25"/>
      <c r="D205" s="25">
        <v>73</v>
      </c>
      <c r="E205" s="25"/>
      <c r="F205" s="25"/>
      <c r="G205" s="25"/>
      <c r="H205" s="25"/>
      <c r="I205" s="25"/>
      <c r="J205" s="25"/>
      <c r="K205" s="45"/>
      <c r="L205" s="57"/>
      <c r="M205" s="57"/>
      <c r="N205" s="57"/>
      <c r="O205" s="34"/>
      <c r="P205" s="34"/>
      <c r="Q205" s="34"/>
      <c r="R205" s="239"/>
      <c r="S205" s="21"/>
      <c r="T205" s="21"/>
      <c r="U205" s="22"/>
      <c r="V205" s="23">
        <f>D205/C204</f>
        <v>0.8902439024390244</v>
      </c>
      <c r="W205" s="35">
        <v>82</v>
      </c>
      <c r="X205" s="36">
        <f t="shared" si="70"/>
        <v>0.93181818181818177</v>
      </c>
      <c r="Y205" s="1">
        <f t="shared" si="71"/>
        <v>6.8181818181818232E-2</v>
      </c>
    </row>
    <row r="206" spans="1:25" ht="12.75" customHeight="1" x14ac:dyDescent="0.2">
      <c r="A206" s="40" t="s">
        <v>27</v>
      </c>
      <c r="B206" s="25"/>
      <c r="C206" s="25"/>
      <c r="D206" s="25"/>
      <c r="E206" s="25">
        <v>70</v>
      </c>
      <c r="F206" s="25"/>
      <c r="G206" s="25"/>
      <c r="H206" s="25"/>
      <c r="I206" s="25"/>
      <c r="J206" s="25"/>
      <c r="K206" s="45"/>
      <c r="L206" s="57"/>
      <c r="M206" s="57"/>
      <c r="N206" s="57"/>
      <c r="O206" s="34"/>
      <c r="P206" s="34"/>
      <c r="Q206" s="34"/>
      <c r="R206" s="239"/>
      <c r="S206" s="21"/>
      <c r="T206" s="21"/>
      <c r="U206" s="22"/>
      <c r="V206" s="23">
        <f>E206/D205</f>
        <v>0.95890410958904104</v>
      </c>
      <c r="W206" s="35">
        <v>78</v>
      </c>
      <c r="X206" s="36">
        <f t="shared" si="70"/>
        <v>0.95121951219512191</v>
      </c>
      <c r="Y206" s="1">
        <f t="shared" si="71"/>
        <v>4.8780487804878092E-2</v>
      </c>
    </row>
    <row r="207" spans="1:25" ht="12.75" customHeight="1" x14ac:dyDescent="0.2">
      <c r="A207" s="46" t="s">
        <v>28</v>
      </c>
      <c r="B207" s="2"/>
      <c r="C207" s="2"/>
      <c r="D207" s="2"/>
      <c r="E207" s="2"/>
      <c r="F207" s="2">
        <v>68</v>
      </c>
      <c r="G207" s="2"/>
      <c r="H207" s="2"/>
      <c r="I207" s="2"/>
      <c r="J207" s="2"/>
      <c r="K207" s="45"/>
      <c r="L207" s="57"/>
      <c r="M207" s="57"/>
      <c r="N207" s="57"/>
      <c r="O207" s="45"/>
      <c r="P207" s="45"/>
      <c r="Q207" s="45"/>
      <c r="R207" s="249"/>
      <c r="S207" s="1"/>
      <c r="T207" s="1"/>
      <c r="U207" s="2"/>
      <c r="V207" s="1">
        <f>F207/E206</f>
        <v>0.97142857142857142</v>
      </c>
      <c r="W207" s="35">
        <v>77</v>
      </c>
      <c r="X207" s="36">
        <f t="shared" si="70"/>
        <v>0.98717948717948723</v>
      </c>
      <c r="Y207" s="1">
        <f t="shared" si="71"/>
        <v>1.2820512820512775E-2</v>
      </c>
    </row>
    <row r="208" spans="1:25" ht="12.75" customHeight="1" x14ac:dyDescent="0.2">
      <c r="A208" s="46" t="s">
        <v>29</v>
      </c>
      <c r="B208" s="2"/>
      <c r="C208" s="2"/>
      <c r="D208" s="2"/>
      <c r="E208" s="2"/>
      <c r="F208" s="2"/>
      <c r="G208" s="2">
        <v>63</v>
      </c>
      <c r="H208" s="2"/>
      <c r="I208" s="2"/>
      <c r="J208" s="2"/>
      <c r="K208" s="45"/>
      <c r="L208" s="57"/>
      <c r="M208" s="57"/>
      <c r="N208" s="57"/>
      <c r="O208" s="45"/>
      <c r="P208" s="45"/>
      <c r="Q208" s="45"/>
      <c r="R208" s="249"/>
      <c r="S208" s="1"/>
      <c r="T208" s="1"/>
      <c r="U208" s="2"/>
      <c r="V208" s="1">
        <f>G208/F207</f>
        <v>0.92647058823529416</v>
      </c>
      <c r="W208" s="35">
        <v>71</v>
      </c>
      <c r="X208" s="36">
        <f t="shared" si="70"/>
        <v>0.92207792207792205</v>
      </c>
      <c r="Y208" s="1">
        <f t="shared" si="71"/>
        <v>7.7922077922077948E-2</v>
      </c>
    </row>
    <row r="209" spans="1:25" ht="12.75" customHeight="1" x14ac:dyDescent="0.2">
      <c r="A209" s="46" t="s">
        <v>30</v>
      </c>
      <c r="B209" s="2"/>
      <c r="C209" s="2"/>
      <c r="D209" s="2"/>
      <c r="E209" s="2"/>
      <c r="F209" s="2"/>
      <c r="G209" s="2"/>
      <c r="H209" s="2">
        <v>63</v>
      </c>
      <c r="I209" s="2"/>
      <c r="J209" s="2"/>
      <c r="K209" s="45"/>
      <c r="L209" s="57">
        <v>1</v>
      </c>
      <c r="M209" s="57"/>
      <c r="N209" s="57"/>
      <c r="O209" s="45"/>
      <c r="P209" s="45"/>
      <c r="Q209" s="45"/>
      <c r="R209" s="249"/>
      <c r="S209" s="1"/>
      <c r="T209" s="1"/>
      <c r="U209" s="2"/>
      <c r="V209" s="1">
        <f>H209/G208</f>
        <v>1</v>
      </c>
      <c r="W209" s="35">
        <v>69</v>
      </c>
      <c r="X209" s="36">
        <f t="shared" si="70"/>
        <v>0.971830985915493</v>
      </c>
      <c r="Y209" s="1">
        <f t="shared" si="71"/>
        <v>2.8169014084507005E-2</v>
      </c>
    </row>
    <row r="210" spans="1:25" ht="12.75" customHeight="1" x14ac:dyDescent="0.2">
      <c r="A210" s="46" t="s">
        <v>31</v>
      </c>
      <c r="B210" s="2"/>
      <c r="C210" s="2"/>
      <c r="D210" s="2"/>
      <c r="E210" s="2"/>
      <c r="F210" s="2"/>
      <c r="G210" s="2"/>
      <c r="H210" s="2"/>
      <c r="I210" s="2">
        <v>62</v>
      </c>
      <c r="J210" s="2"/>
      <c r="K210" s="45"/>
      <c r="L210" s="57"/>
      <c r="M210" s="57"/>
      <c r="N210" s="57"/>
      <c r="O210" s="45"/>
      <c r="P210" s="45"/>
      <c r="Q210" s="45"/>
      <c r="R210" s="249"/>
      <c r="S210" s="1"/>
      <c r="T210" s="1"/>
      <c r="U210" s="2"/>
      <c r="V210" s="1">
        <f>I210/H209</f>
        <v>0.98412698412698407</v>
      </c>
      <c r="W210" s="35">
        <v>67</v>
      </c>
      <c r="X210" s="36">
        <f t="shared" si="70"/>
        <v>0.97101449275362317</v>
      </c>
      <c r="Y210" s="1">
        <f t="shared" si="71"/>
        <v>2.8985507246376829E-2</v>
      </c>
    </row>
    <row r="211" spans="1:25" ht="12.75" customHeight="1" x14ac:dyDescent="0.2">
      <c r="A211" s="46" t="s">
        <v>50</v>
      </c>
      <c r="B211" s="2"/>
      <c r="C211" s="2"/>
      <c r="D211" s="2"/>
      <c r="E211" s="2"/>
      <c r="F211" s="2"/>
      <c r="G211" s="2"/>
      <c r="H211" s="2"/>
      <c r="I211" s="2"/>
      <c r="J211" s="2">
        <v>57</v>
      </c>
      <c r="K211" s="45"/>
      <c r="L211" s="2">
        <v>12</v>
      </c>
      <c r="M211" s="2"/>
      <c r="N211" s="2">
        <v>7</v>
      </c>
      <c r="O211" s="45">
        <v>1</v>
      </c>
      <c r="P211" s="45"/>
      <c r="Q211" s="45"/>
      <c r="R211" s="138">
        <f t="shared" ref="R211:R213" si="72">SUM(O211:Q211)</f>
        <v>1</v>
      </c>
      <c r="S211" s="1"/>
      <c r="T211" s="1"/>
      <c r="U211" s="2"/>
      <c r="V211" s="1">
        <f>J211/I210</f>
        <v>0.91935483870967738</v>
      </c>
      <c r="W211" s="35">
        <v>66</v>
      </c>
      <c r="X211" s="36">
        <f t="shared" si="70"/>
        <v>0.9850746268656716</v>
      </c>
      <c r="Y211" s="1">
        <f t="shared" si="71"/>
        <v>1.4925373134328401E-2</v>
      </c>
    </row>
    <row r="212" spans="1:25" ht="12.75" customHeight="1" x14ac:dyDescent="0.2">
      <c r="A212" s="46" t="s">
        <v>51</v>
      </c>
      <c r="B212" s="2"/>
      <c r="C212" s="2"/>
      <c r="D212" s="2"/>
      <c r="E212" s="2"/>
      <c r="F212" s="2"/>
      <c r="G212" s="2"/>
      <c r="H212" s="2"/>
      <c r="I212" s="2"/>
      <c r="J212" s="2">
        <v>57</v>
      </c>
      <c r="K212" s="45"/>
      <c r="L212" s="2">
        <v>25</v>
      </c>
      <c r="M212" s="2">
        <v>12</v>
      </c>
      <c r="N212" s="2">
        <v>21</v>
      </c>
      <c r="O212" s="45">
        <v>25</v>
      </c>
      <c r="P212" s="45">
        <v>10</v>
      </c>
      <c r="Q212" s="45">
        <v>19</v>
      </c>
      <c r="R212" s="138">
        <f t="shared" si="72"/>
        <v>54</v>
      </c>
      <c r="S212" s="1"/>
      <c r="T212" s="1"/>
      <c r="U212" s="2"/>
      <c r="V212" s="1"/>
      <c r="W212" s="35">
        <v>57</v>
      </c>
      <c r="X212" s="36"/>
      <c r="Y212" s="1"/>
    </row>
    <row r="213" spans="1:25" ht="12.75" customHeight="1" x14ac:dyDescent="0.2">
      <c r="A213" s="46" t="s">
        <v>52</v>
      </c>
      <c r="B213" s="2"/>
      <c r="C213" s="2"/>
      <c r="D213" s="2"/>
      <c r="E213" s="2"/>
      <c r="F213" s="2"/>
      <c r="G213" s="2"/>
      <c r="H213" s="2"/>
      <c r="I213" s="2"/>
      <c r="J213" s="2">
        <v>11</v>
      </c>
      <c r="K213" s="45"/>
      <c r="L213" s="2">
        <v>3</v>
      </c>
      <c r="M213" s="2">
        <v>5</v>
      </c>
      <c r="N213" s="2">
        <v>3</v>
      </c>
      <c r="O213" s="45">
        <v>3</v>
      </c>
      <c r="P213" s="45">
        <v>5</v>
      </c>
      <c r="Q213" s="45">
        <v>3</v>
      </c>
      <c r="R213" s="138">
        <f t="shared" si="72"/>
        <v>11</v>
      </c>
      <c r="S213" s="1"/>
      <c r="T213" s="1"/>
      <c r="U213" s="2"/>
      <c r="V213" s="1"/>
      <c r="W213" s="35">
        <v>11</v>
      </c>
      <c r="X213" s="36"/>
      <c r="Y213" s="1"/>
    </row>
    <row r="214" spans="1:25" ht="12.75" customHeight="1" x14ac:dyDescent="0.2">
      <c r="A214" s="46" t="s">
        <v>54</v>
      </c>
      <c r="B214" s="2"/>
      <c r="C214" s="2"/>
      <c r="D214" s="2"/>
      <c r="E214" s="2"/>
      <c r="F214" s="2"/>
      <c r="G214" s="2"/>
      <c r="H214" s="2"/>
      <c r="I214" s="2"/>
      <c r="J214" s="2"/>
      <c r="K214" s="45"/>
      <c r="L214" s="2"/>
      <c r="M214" s="2"/>
      <c r="N214" s="2"/>
      <c r="O214" s="45"/>
      <c r="P214" s="45"/>
      <c r="Q214" s="45"/>
      <c r="R214" s="249"/>
      <c r="S214" s="1"/>
      <c r="T214" s="1"/>
      <c r="U214" s="2"/>
      <c r="V214" s="1"/>
      <c r="W214" s="35"/>
      <c r="X214" s="36"/>
      <c r="Y214" s="1"/>
    </row>
    <row r="215" spans="1:25" ht="12.75" customHeight="1" x14ac:dyDescent="0.2">
      <c r="L215" s="2"/>
      <c r="M215" s="2"/>
      <c r="N215" s="2"/>
      <c r="O215" s="2"/>
      <c r="P215" s="2"/>
      <c r="Q215" s="2"/>
      <c r="R215" s="245">
        <f>SUM(R211:R213)</f>
        <v>66</v>
      </c>
      <c r="S215" s="1">
        <f>R215/B203</f>
        <v>0.6470588235294118</v>
      </c>
      <c r="T215" s="1">
        <f>R215/B203</f>
        <v>0.6470588235294118</v>
      </c>
      <c r="U215" s="1">
        <f>T215-S215</f>
        <v>0</v>
      </c>
      <c r="V215" s="1"/>
    </row>
    <row r="216" spans="1:25" ht="12.75" customHeight="1" x14ac:dyDescent="0.3">
      <c r="A216" s="233" t="s">
        <v>66</v>
      </c>
      <c r="S216" s="1"/>
      <c r="T216" s="1"/>
      <c r="V216" s="1"/>
    </row>
    <row r="217" spans="1:25" ht="102.75" customHeight="1" x14ac:dyDescent="0.2">
      <c r="B217" s="358" t="s">
        <v>3</v>
      </c>
      <c r="C217" s="359"/>
      <c r="D217" s="359"/>
      <c r="E217" s="359"/>
      <c r="F217" s="359"/>
      <c r="G217" s="359"/>
      <c r="H217" s="359"/>
      <c r="I217" s="359"/>
      <c r="J217" s="359"/>
      <c r="K217" s="359"/>
      <c r="L217" s="63" t="s">
        <v>125</v>
      </c>
      <c r="M217" s="63" t="s">
        <v>126</v>
      </c>
      <c r="N217" s="63" t="s">
        <v>127</v>
      </c>
      <c r="O217" s="9" t="s">
        <v>125</v>
      </c>
      <c r="P217" s="9" t="s">
        <v>126</v>
      </c>
      <c r="Q217" s="9" t="s">
        <v>127</v>
      </c>
      <c r="R217" s="237" t="s">
        <v>10</v>
      </c>
      <c r="S217" s="10" t="s">
        <v>11</v>
      </c>
      <c r="T217" s="10" t="s">
        <v>12</v>
      </c>
      <c r="U217" s="11" t="s">
        <v>13</v>
      </c>
      <c r="V217" s="10" t="s">
        <v>14</v>
      </c>
      <c r="W217" s="12" t="s">
        <v>15</v>
      </c>
      <c r="X217" s="12" t="s">
        <v>16</v>
      </c>
      <c r="Y217" s="13" t="s">
        <v>17</v>
      </c>
    </row>
    <row r="218" spans="1:25" ht="12.75" customHeight="1" x14ac:dyDescent="0.2">
      <c r="A218" s="230" t="s">
        <v>18</v>
      </c>
      <c r="B218" s="16">
        <v>1</v>
      </c>
      <c r="C218" s="16">
        <v>2</v>
      </c>
      <c r="D218" s="16">
        <v>3</v>
      </c>
      <c r="E218" s="16">
        <v>4</v>
      </c>
      <c r="F218" s="16">
        <v>5</v>
      </c>
      <c r="G218" s="16">
        <v>6</v>
      </c>
      <c r="H218" s="16">
        <v>7</v>
      </c>
      <c r="I218" s="16">
        <v>8</v>
      </c>
      <c r="J218" s="16">
        <v>9</v>
      </c>
      <c r="K218" s="45"/>
      <c r="L218" s="373">
        <v>10</v>
      </c>
      <c r="M218" s="374"/>
      <c r="N218" s="375"/>
      <c r="O218" s="20"/>
      <c r="P218" s="20"/>
      <c r="Q218" s="20"/>
      <c r="R218" s="138"/>
      <c r="S218" s="21"/>
      <c r="T218" s="21"/>
      <c r="U218" s="22"/>
      <c r="V218" s="23"/>
      <c r="W218" s="24"/>
      <c r="X218" s="24"/>
      <c r="Y218" s="1"/>
    </row>
    <row r="219" spans="1:25" ht="12.75" customHeight="1" x14ac:dyDescent="0.2">
      <c r="A219" s="40" t="s">
        <v>25</v>
      </c>
      <c r="B219" s="25">
        <v>161</v>
      </c>
      <c r="C219" s="25"/>
      <c r="D219" s="25"/>
      <c r="E219" s="25"/>
      <c r="F219" s="25"/>
      <c r="G219" s="25"/>
      <c r="H219" s="25"/>
      <c r="I219" s="25"/>
      <c r="J219" s="25"/>
      <c r="K219" s="45"/>
      <c r="L219" s="57"/>
      <c r="M219" s="57"/>
      <c r="N219" s="57"/>
      <c r="O219" s="34"/>
      <c r="P219" s="34"/>
      <c r="Q219" s="34"/>
      <c r="R219" s="239"/>
      <c r="S219" s="21"/>
      <c r="T219" s="21"/>
      <c r="U219" s="22"/>
      <c r="V219" s="23"/>
      <c r="W219" s="29">
        <f>B219</f>
        <v>161</v>
      </c>
      <c r="X219" s="24"/>
      <c r="Y219" s="1"/>
    </row>
    <row r="220" spans="1:25" ht="12.75" customHeight="1" x14ac:dyDescent="0.2">
      <c r="A220" s="40" t="s">
        <v>26</v>
      </c>
      <c r="B220" s="25"/>
      <c r="C220" s="25">
        <v>139</v>
      </c>
      <c r="D220" s="25"/>
      <c r="E220" s="25"/>
      <c r="F220" s="25"/>
      <c r="G220" s="25"/>
      <c r="H220" s="25"/>
      <c r="I220" s="25"/>
      <c r="J220" s="25"/>
      <c r="K220" s="45"/>
      <c r="L220" s="57"/>
      <c r="M220" s="57"/>
      <c r="N220" s="57"/>
      <c r="O220" s="34"/>
      <c r="P220" s="34"/>
      <c r="Q220" s="34"/>
      <c r="R220" s="239"/>
      <c r="S220" s="21"/>
      <c r="T220" s="21"/>
      <c r="U220" s="22"/>
      <c r="V220" s="23">
        <f>C220/B219</f>
        <v>0.86335403726708071</v>
      </c>
      <c r="W220" s="35">
        <v>146</v>
      </c>
      <c r="X220" s="36">
        <f t="shared" ref="X220:X227" si="73">W220/W219</f>
        <v>0.90683229813664601</v>
      </c>
      <c r="Y220" s="1">
        <f t="shared" ref="Y220:Y227" si="74">100%-X220</f>
        <v>9.3167701863353991E-2</v>
      </c>
    </row>
    <row r="221" spans="1:25" ht="12.75" customHeight="1" x14ac:dyDescent="0.2">
      <c r="A221" s="40" t="s">
        <v>27</v>
      </c>
      <c r="B221" s="25"/>
      <c r="C221" s="25"/>
      <c r="D221" s="25">
        <v>139</v>
      </c>
      <c r="E221" s="25"/>
      <c r="F221" s="25"/>
      <c r="G221" s="25"/>
      <c r="H221" s="25"/>
      <c r="I221" s="25"/>
      <c r="J221" s="25"/>
      <c r="K221" s="45"/>
      <c r="L221" s="57"/>
      <c r="M221" s="57"/>
      <c r="N221" s="57"/>
      <c r="O221" s="34"/>
      <c r="P221" s="34"/>
      <c r="Q221" s="34"/>
      <c r="R221" s="239"/>
      <c r="S221" s="21"/>
      <c r="T221" s="21"/>
      <c r="U221" s="22"/>
      <c r="V221" s="23">
        <f>D221/C220</f>
        <v>1</v>
      </c>
      <c r="W221" s="35">
        <v>142</v>
      </c>
      <c r="X221" s="36">
        <f t="shared" si="73"/>
        <v>0.9726027397260274</v>
      </c>
      <c r="Y221" s="1">
        <f t="shared" si="74"/>
        <v>2.7397260273972601E-2</v>
      </c>
    </row>
    <row r="222" spans="1:25" ht="12.75" customHeight="1" x14ac:dyDescent="0.2">
      <c r="A222" s="46" t="s">
        <v>28</v>
      </c>
      <c r="B222" s="2"/>
      <c r="C222" s="2"/>
      <c r="D222" s="2"/>
      <c r="E222" s="2">
        <v>139</v>
      </c>
      <c r="F222" s="2"/>
      <c r="G222" s="2"/>
      <c r="H222" s="2"/>
      <c r="I222" s="2"/>
      <c r="J222" s="2"/>
      <c r="K222" s="45"/>
      <c r="L222" s="57"/>
      <c r="M222" s="57"/>
      <c r="N222" s="57"/>
      <c r="O222" s="45"/>
      <c r="P222" s="45"/>
      <c r="Q222" s="45"/>
      <c r="R222" s="249"/>
      <c r="S222" s="1"/>
      <c r="T222" s="1"/>
      <c r="U222" s="2"/>
      <c r="V222" s="1">
        <f>E222/D221</f>
        <v>1</v>
      </c>
      <c r="W222" s="35">
        <v>139</v>
      </c>
      <c r="X222" s="36">
        <f t="shared" si="73"/>
        <v>0.97887323943661975</v>
      </c>
      <c r="Y222" s="1">
        <f t="shared" si="74"/>
        <v>2.1126760563380254E-2</v>
      </c>
    </row>
    <row r="223" spans="1:25" ht="12.75" customHeight="1" x14ac:dyDescent="0.2">
      <c r="A223" s="46" t="s">
        <v>29</v>
      </c>
      <c r="B223" s="2"/>
      <c r="C223" s="2"/>
      <c r="D223" s="2"/>
      <c r="E223" s="2"/>
      <c r="F223" s="2">
        <v>135</v>
      </c>
      <c r="G223" s="2"/>
      <c r="H223" s="2"/>
      <c r="I223" s="2"/>
      <c r="J223" s="2"/>
      <c r="K223" s="45"/>
      <c r="L223" s="57"/>
      <c r="M223" s="57"/>
      <c r="N223" s="57"/>
      <c r="O223" s="45"/>
      <c r="P223" s="45"/>
      <c r="Q223" s="45"/>
      <c r="R223" s="249"/>
      <c r="S223" s="1"/>
      <c r="T223" s="1"/>
      <c r="U223" s="2"/>
      <c r="V223" s="1">
        <f>F223/E222</f>
        <v>0.97122302158273377</v>
      </c>
      <c r="W223" s="35">
        <v>135</v>
      </c>
      <c r="X223" s="36">
        <f t="shared" si="73"/>
        <v>0.97122302158273377</v>
      </c>
      <c r="Y223" s="1">
        <f t="shared" si="74"/>
        <v>2.877697841726623E-2</v>
      </c>
    </row>
    <row r="224" spans="1:25" ht="12.75" customHeight="1" x14ac:dyDescent="0.2">
      <c r="A224" s="46" t="s">
        <v>30</v>
      </c>
      <c r="B224" s="2"/>
      <c r="C224" s="2"/>
      <c r="D224" s="2"/>
      <c r="E224" s="2"/>
      <c r="F224" s="2"/>
      <c r="G224" s="2">
        <v>132</v>
      </c>
      <c r="H224" s="2"/>
      <c r="I224" s="2"/>
      <c r="J224" s="2"/>
      <c r="K224" s="45"/>
      <c r="L224" s="57"/>
      <c r="M224" s="57"/>
      <c r="N224" s="57"/>
      <c r="O224" s="45"/>
      <c r="P224" s="45"/>
      <c r="Q224" s="45"/>
      <c r="R224" s="249"/>
      <c r="S224" s="1"/>
      <c r="T224" s="1"/>
      <c r="U224" s="2"/>
      <c r="V224" s="1">
        <f>G224/F223</f>
        <v>0.97777777777777775</v>
      </c>
      <c r="W224" s="35">
        <v>132</v>
      </c>
      <c r="X224" s="36">
        <f t="shared" si="73"/>
        <v>0.97777777777777775</v>
      </c>
      <c r="Y224" s="1">
        <f t="shared" si="74"/>
        <v>2.2222222222222254E-2</v>
      </c>
    </row>
    <row r="225" spans="1:25" ht="12.75" customHeight="1" x14ac:dyDescent="0.2">
      <c r="A225" s="46" t="s">
        <v>31</v>
      </c>
      <c r="B225" s="2"/>
      <c r="C225" s="2"/>
      <c r="D225" s="2"/>
      <c r="E225" s="2"/>
      <c r="F225" s="2"/>
      <c r="G225" s="2"/>
      <c r="H225" s="2">
        <v>130</v>
      </c>
      <c r="I225" s="2"/>
      <c r="J225" s="2"/>
      <c r="K225" s="45"/>
      <c r="L225" s="57"/>
      <c r="M225" s="57"/>
      <c r="N225" s="57"/>
      <c r="O225" s="45"/>
      <c r="P225" s="45"/>
      <c r="Q225" s="45"/>
      <c r="R225" s="249"/>
      <c r="S225" s="1"/>
      <c r="T225" s="1"/>
      <c r="U225" s="2"/>
      <c r="V225" s="1">
        <f>H225/G224</f>
        <v>0.98484848484848486</v>
      </c>
      <c r="W225" s="35">
        <v>130</v>
      </c>
      <c r="X225" s="36">
        <f t="shared" si="73"/>
        <v>0.98484848484848486</v>
      </c>
      <c r="Y225" s="1">
        <f t="shared" si="74"/>
        <v>1.5151515151515138E-2</v>
      </c>
    </row>
    <row r="226" spans="1:25" ht="12.75" customHeight="1" x14ac:dyDescent="0.2">
      <c r="A226" s="46" t="s">
        <v>50</v>
      </c>
      <c r="B226" s="2"/>
      <c r="C226" s="2"/>
      <c r="D226" s="2"/>
      <c r="E226" s="2"/>
      <c r="F226" s="2"/>
      <c r="G226" s="2"/>
      <c r="H226" s="2"/>
      <c r="I226" s="2">
        <v>129</v>
      </c>
      <c r="J226" s="2"/>
      <c r="K226" s="45"/>
      <c r="L226" s="2"/>
      <c r="M226" s="2"/>
      <c r="N226" s="2"/>
      <c r="O226" s="45"/>
      <c r="P226" s="45"/>
      <c r="Q226" s="45"/>
      <c r="R226" s="249"/>
      <c r="S226" s="1"/>
      <c r="T226" s="1"/>
      <c r="U226" s="2"/>
      <c r="V226" s="1">
        <f>I226/H225</f>
        <v>0.99230769230769234</v>
      </c>
      <c r="W226" s="35">
        <v>129</v>
      </c>
      <c r="X226" s="36">
        <f t="shared" si="73"/>
        <v>0.99230769230769234</v>
      </c>
      <c r="Y226" s="1">
        <f t="shared" si="74"/>
        <v>7.692307692307665E-3</v>
      </c>
    </row>
    <row r="227" spans="1:25" ht="12.75" customHeight="1" x14ac:dyDescent="0.2">
      <c r="A227" s="46" t="s">
        <v>51</v>
      </c>
      <c r="B227" s="2"/>
      <c r="C227" s="2"/>
      <c r="D227" s="2"/>
      <c r="E227" s="2"/>
      <c r="F227" s="2"/>
      <c r="G227" s="2"/>
      <c r="H227" s="2"/>
      <c r="I227" s="2"/>
      <c r="J227" s="2">
        <v>128</v>
      </c>
      <c r="K227" s="45"/>
      <c r="L227" s="2"/>
      <c r="M227" s="2"/>
      <c r="N227" s="2"/>
      <c r="O227" s="45"/>
      <c r="P227" s="45"/>
      <c r="Q227" s="45"/>
      <c r="R227" s="249"/>
      <c r="S227" s="1"/>
      <c r="T227" s="1"/>
      <c r="U227" s="2"/>
      <c r="V227" s="1">
        <f>J227/I226</f>
        <v>0.99224806201550386</v>
      </c>
      <c r="W227" s="35">
        <v>129</v>
      </c>
      <c r="X227" s="36">
        <f t="shared" si="73"/>
        <v>1</v>
      </c>
      <c r="Y227" s="1">
        <f t="shared" si="74"/>
        <v>0</v>
      </c>
    </row>
    <row r="228" spans="1:25" ht="12.75" customHeight="1" x14ac:dyDescent="0.2">
      <c r="A228" s="46" t="s">
        <v>52</v>
      </c>
      <c r="B228" s="2"/>
      <c r="C228" s="2"/>
      <c r="D228" s="2"/>
      <c r="E228" s="2"/>
      <c r="F228" s="2"/>
      <c r="G228" s="2"/>
      <c r="H228" s="2"/>
      <c r="I228" s="2"/>
      <c r="J228" s="2">
        <v>127</v>
      </c>
      <c r="K228" s="45"/>
      <c r="L228" s="2">
        <v>48</v>
      </c>
      <c r="M228" s="2">
        <v>45</v>
      </c>
      <c r="N228" s="2">
        <v>34</v>
      </c>
      <c r="O228" s="45"/>
      <c r="P228" s="45"/>
      <c r="Q228" s="45"/>
      <c r="R228" s="138">
        <f>SUM(L228:Q228)</f>
        <v>127</v>
      </c>
      <c r="S228" s="1"/>
      <c r="T228" s="1"/>
      <c r="U228" s="2"/>
      <c r="V228" s="1"/>
      <c r="W228" s="35">
        <v>127</v>
      </c>
      <c r="X228" s="36"/>
      <c r="Y228" s="1"/>
    </row>
    <row r="229" spans="1:25" ht="12.75" customHeight="1" x14ac:dyDescent="0.2">
      <c r="A229" s="46" t="s">
        <v>54</v>
      </c>
      <c r="B229" s="2"/>
      <c r="C229" s="2"/>
      <c r="D229" s="2"/>
      <c r="E229" s="2"/>
      <c r="F229" s="2"/>
      <c r="G229" s="2"/>
      <c r="H229" s="2"/>
      <c r="I229" s="2"/>
      <c r="J229" s="2"/>
      <c r="K229" s="45"/>
      <c r="L229" s="2"/>
      <c r="M229" s="2"/>
      <c r="N229" s="2"/>
      <c r="O229" s="45"/>
      <c r="P229" s="45"/>
      <c r="Q229" s="45"/>
      <c r="R229" s="249"/>
      <c r="S229" s="1"/>
      <c r="T229" s="1"/>
      <c r="U229" s="2"/>
      <c r="V229" s="1"/>
      <c r="W229" s="35"/>
      <c r="X229" s="36"/>
      <c r="Y229" s="1"/>
    </row>
    <row r="230" spans="1:25" ht="12.75" customHeight="1" x14ac:dyDescent="0.2">
      <c r="L230" s="2"/>
      <c r="M230" s="2"/>
      <c r="N230" s="2"/>
      <c r="O230" s="2"/>
      <c r="P230" s="2"/>
      <c r="Q230" s="2"/>
      <c r="R230" s="245">
        <f>SUM(R228)</f>
        <v>127</v>
      </c>
      <c r="S230" s="1">
        <f>R228/B219</f>
        <v>0.78881987577639756</v>
      </c>
      <c r="T230" s="1">
        <f>R230/B219</f>
        <v>0.78881987577639756</v>
      </c>
      <c r="U230" s="1">
        <f>T230-S230</f>
        <v>0</v>
      </c>
      <c r="V230" s="1"/>
    </row>
    <row r="231" spans="1:25" ht="12.75" customHeight="1" x14ac:dyDescent="0.3">
      <c r="A231" s="233" t="s">
        <v>67</v>
      </c>
      <c r="S231" s="1"/>
      <c r="T231" s="1"/>
      <c r="V231" s="1"/>
    </row>
    <row r="232" spans="1:25" ht="102.75" customHeight="1" x14ac:dyDescent="0.2">
      <c r="B232" s="358" t="s">
        <v>3</v>
      </c>
      <c r="C232" s="359"/>
      <c r="D232" s="359"/>
      <c r="E232" s="359"/>
      <c r="F232" s="359"/>
      <c r="G232" s="359"/>
      <c r="H232" s="359"/>
      <c r="I232" s="359"/>
      <c r="J232" s="359"/>
      <c r="K232" s="359"/>
      <c r="L232" s="63" t="s">
        <v>125</v>
      </c>
      <c r="M232" s="63" t="s">
        <v>126</v>
      </c>
      <c r="N232" s="63" t="s">
        <v>127</v>
      </c>
      <c r="O232" s="9" t="s">
        <v>125</v>
      </c>
      <c r="P232" s="9" t="s">
        <v>126</v>
      </c>
      <c r="Q232" s="9" t="s">
        <v>127</v>
      </c>
      <c r="R232" s="237" t="s">
        <v>10</v>
      </c>
      <c r="S232" s="10" t="s">
        <v>11</v>
      </c>
      <c r="T232" s="10" t="s">
        <v>12</v>
      </c>
      <c r="U232" s="11" t="s">
        <v>13</v>
      </c>
      <c r="V232" s="10" t="s">
        <v>14</v>
      </c>
      <c r="W232" s="12" t="s">
        <v>15</v>
      </c>
      <c r="X232" s="12" t="s">
        <v>16</v>
      </c>
      <c r="Y232" s="13" t="s">
        <v>17</v>
      </c>
    </row>
    <row r="233" spans="1:25" ht="12.75" customHeight="1" x14ac:dyDescent="0.2">
      <c r="A233" s="230" t="s">
        <v>18</v>
      </c>
      <c r="B233" s="16">
        <v>1</v>
      </c>
      <c r="C233" s="16">
        <v>2</v>
      </c>
      <c r="D233" s="16">
        <v>3</v>
      </c>
      <c r="E233" s="16">
        <v>4</v>
      </c>
      <c r="F233" s="16">
        <v>5</v>
      </c>
      <c r="G233" s="16">
        <v>6</v>
      </c>
      <c r="H233" s="16">
        <v>7</v>
      </c>
      <c r="I233" s="16">
        <v>8</v>
      </c>
      <c r="J233" s="16">
        <v>9</v>
      </c>
      <c r="K233" s="45"/>
      <c r="L233" s="373">
        <v>10</v>
      </c>
      <c r="M233" s="374"/>
      <c r="N233" s="375"/>
      <c r="O233" s="20"/>
      <c r="P233" s="20"/>
      <c r="Q233" s="20"/>
      <c r="R233" s="138"/>
      <c r="S233" s="21"/>
      <c r="T233" s="21"/>
      <c r="U233" s="22"/>
      <c r="V233" s="23"/>
      <c r="W233" s="24"/>
      <c r="X233" s="24"/>
      <c r="Y233" s="1"/>
    </row>
    <row r="234" spans="1:25" ht="12.75" customHeight="1" x14ac:dyDescent="0.2">
      <c r="A234" s="40" t="s">
        <v>26</v>
      </c>
      <c r="B234" s="25">
        <v>146</v>
      </c>
      <c r="C234" s="25"/>
      <c r="D234" s="25"/>
      <c r="E234" s="25"/>
      <c r="F234" s="25"/>
      <c r="G234" s="25"/>
      <c r="H234" s="25"/>
      <c r="I234" s="25"/>
      <c r="J234" s="25"/>
      <c r="K234" s="45"/>
      <c r="L234" s="57"/>
      <c r="M234" s="57"/>
      <c r="N234" s="57"/>
      <c r="O234" s="34"/>
      <c r="P234" s="34"/>
      <c r="Q234" s="34"/>
      <c r="R234" s="239"/>
      <c r="S234" s="21"/>
      <c r="T234" s="21"/>
      <c r="U234" s="22"/>
      <c r="V234" s="23"/>
      <c r="W234" s="29">
        <f>B234</f>
        <v>146</v>
      </c>
      <c r="X234" s="24"/>
      <c r="Y234" s="1"/>
    </row>
    <row r="235" spans="1:25" ht="12.75" customHeight="1" x14ac:dyDescent="0.2">
      <c r="A235" s="40" t="s">
        <v>27</v>
      </c>
      <c r="B235" s="25"/>
      <c r="C235" s="25">
        <v>126</v>
      </c>
      <c r="D235" s="25"/>
      <c r="E235" s="25"/>
      <c r="F235" s="25"/>
      <c r="G235" s="25"/>
      <c r="H235" s="25"/>
      <c r="I235" s="25"/>
      <c r="J235" s="25"/>
      <c r="K235" s="45"/>
      <c r="L235" s="57"/>
      <c r="M235" s="57"/>
      <c r="N235" s="57"/>
      <c r="O235" s="34"/>
      <c r="P235" s="34"/>
      <c r="Q235" s="34"/>
      <c r="R235" s="239"/>
      <c r="S235" s="21"/>
      <c r="T235" s="21"/>
      <c r="U235" s="22"/>
      <c r="V235" s="23">
        <f>C235/B234</f>
        <v>0.86301369863013699</v>
      </c>
      <c r="W235" s="140">
        <v>128</v>
      </c>
      <c r="X235" s="36">
        <f t="shared" ref="X235:X241" si="75">W235/W234</f>
        <v>0.87671232876712324</v>
      </c>
      <c r="Y235" s="1">
        <f t="shared" ref="Y235:Y241" si="76">100%-X235</f>
        <v>0.12328767123287676</v>
      </c>
    </row>
    <row r="236" spans="1:25" ht="12.75" customHeight="1" x14ac:dyDescent="0.2">
      <c r="A236" s="46" t="s">
        <v>28</v>
      </c>
      <c r="B236" s="2"/>
      <c r="C236" s="2"/>
      <c r="D236" s="2">
        <v>114</v>
      </c>
      <c r="E236" s="2"/>
      <c r="F236" s="2"/>
      <c r="G236" s="2"/>
      <c r="H236" s="2"/>
      <c r="I236" s="2"/>
      <c r="J236" s="2"/>
      <c r="K236" s="45"/>
      <c r="L236" s="57"/>
      <c r="M236" s="57"/>
      <c r="N236" s="57"/>
      <c r="O236" s="45"/>
      <c r="P236" s="45"/>
      <c r="Q236" s="45"/>
      <c r="R236" s="249"/>
      <c r="S236" s="1"/>
      <c r="T236" s="1"/>
      <c r="U236" s="2"/>
      <c r="V236" s="1">
        <f>D236/C235</f>
        <v>0.90476190476190477</v>
      </c>
      <c r="W236" s="140">
        <v>122</v>
      </c>
      <c r="X236" s="36">
        <f t="shared" si="75"/>
        <v>0.953125</v>
      </c>
      <c r="Y236" s="1">
        <f t="shared" si="76"/>
        <v>4.6875E-2</v>
      </c>
    </row>
    <row r="237" spans="1:25" ht="12.75" customHeight="1" x14ac:dyDescent="0.2">
      <c r="A237" s="46" t="s">
        <v>29</v>
      </c>
      <c r="B237" s="2"/>
      <c r="C237" s="2"/>
      <c r="D237" s="2"/>
      <c r="E237" s="2">
        <v>109</v>
      </c>
      <c r="F237" s="2"/>
      <c r="G237" s="2"/>
      <c r="H237" s="2"/>
      <c r="I237" s="2"/>
      <c r="J237" s="2"/>
      <c r="K237" s="45"/>
      <c r="L237" s="57"/>
      <c r="M237" s="57"/>
      <c r="N237" s="57"/>
      <c r="O237" s="45"/>
      <c r="P237" s="45"/>
      <c r="Q237" s="45"/>
      <c r="R237" s="249"/>
      <c r="S237" s="1"/>
      <c r="T237" s="1"/>
      <c r="U237" s="2"/>
      <c r="V237" s="1">
        <f>E237/D236</f>
        <v>0.95614035087719296</v>
      </c>
      <c r="W237" s="140">
        <v>119</v>
      </c>
      <c r="X237" s="36">
        <f t="shared" si="75"/>
        <v>0.97540983606557374</v>
      </c>
      <c r="Y237" s="1">
        <f t="shared" si="76"/>
        <v>2.4590163934426257E-2</v>
      </c>
    </row>
    <row r="238" spans="1:25" ht="12.75" customHeight="1" x14ac:dyDescent="0.2">
      <c r="A238" s="46" t="s">
        <v>30</v>
      </c>
      <c r="B238" s="2"/>
      <c r="C238" s="2"/>
      <c r="D238" s="2"/>
      <c r="E238" s="2"/>
      <c r="F238" s="2">
        <v>109</v>
      </c>
      <c r="G238" s="2"/>
      <c r="H238" s="2"/>
      <c r="I238" s="2"/>
      <c r="J238" s="2"/>
      <c r="K238" s="45"/>
      <c r="L238" s="57"/>
      <c r="M238" s="57"/>
      <c r="N238" s="57"/>
      <c r="O238" s="45"/>
      <c r="P238" s="45"/>
      <c r="Q238" s="45"/>
      <c r="R238" s="249"/>
      <c r="S238" s="1"/>
      <c r="T238" s="1"/>
      <c r="U238" s="2"/>
      <c r="V238" s="1">
        <f>F238/E237</f>
        <v>1</v>
      </c>
      <c r="W238" s="140">
        <v>118</v>
      </c>
      <c r="X238" s="36">
        <f t="shared" si="75"/>
        <v>0.99159663865546221</v>
      </c>
      <c r="Y238" s="1">
        <f t="shared" si="76"/>
        <v>8.4033613445377853E-3</v>
      </c>
    </row>
    <row r="239" spans="1:25" ht="12.75" customHeight="1" x14ac:dyDescent="0.2">
      <c r="A239" s="46" t="s">
        <v>31</v>
      </c>
      <c r="B239" s="2"/>
      <c r="C239" s="2"/>
      <c r="D239" s="2"/>
      <c r="E239" s="2"/>
      <c r="F239" s="2"/>
      <c r="G239" s="2">
        <v>107</v>
      </c>
      <c r="H239" s="2"/>
      <c r="I239" s="2"/>
      <c r="J239" s="2"/>
      <c r="K239" s="45"/>
      <c r="L239" s="57"/>
      <c r="M239" s="57"/>
      <c r="N239" s="57"/>
      <c r="O239" s="45"/>
      <c r="P239" s="45"/>
      <c r="Q239" s="45"/>
      <c r="R239" s="249"/>
      <c r="S239" s="1"/>
      <c r="T239" s="1"/>
      <c r="U239" s="2"/>
      <c r="V239" s="1">
        <f>G239/F238</f>
        <v>0.98165137614678899</v>
      </c>
      <c r="W239" s="140">
        <v>115</v>
      </c>
      <c r="X239" s="36">
        <f t="shared" si="75"/>
        <v>0.97457627118644063</v>
      </c>
      <c r="Y239" s="1">
        <f t="shared" si="76"/>
        <v>2.5423728813559365E-2</v>
      </c>
    </row>
    <row r="240" spans="1:25" ht="12.75" customHeight="1" x14ac:dyDescent="0.2">
      <c r="A240" s="46" t="s">
        <v>50</v>
      </c>
      <c r="B240" s="2"/>
      <c r="C240" s="2"/>
      <c r="D240" s="2"/>
      <c r="E240" s="2"/>
      <c r="F240" s="2"/>
      <c r="G240" s="2"/>
      <c r="H240" s="2">
        <v>102</v>
      </c>
      <c r="I240" s="2"/>
      <c r="J240" s="2"/>
      <c r="K240" s="45"/>
      <c r="L240" s="2"/>
      <c r="M240" s="2"/>
      <c r="N240" s="2"/>
      <c r="O240" s="45"/>
      <c r="P240" s="45"/>
      <c r="Q240" s="45"/>
      <c r="R240" s="249"/>
      <c r="S240" s="1"/>
      <c r="T240" s="1"/>
      <c r="U240" s="2"/>
      <c r="V240" s="1">
        <f>H240/G239</f>
        <v>0.95327102803738317</v>
      </c>
      <c r="W240" s="140">
        <v>112</v>
      </c>
      <c r="X240" s="36">
        <f t="shared" si="75"/>
        <v>0.97391304347826091</v>
      </c>
      <c r="Y240" s="1">
        <f t="shared" si="76"/>
        <v>2.6086956521739091E-2</v>
      </c>
    </row>
    <row r="241" spans="1:25" ht="12.75" customHeight="1" x14ac:dyDescent="0.2">
      <c r="A241" s="46" t="s">
        <v>51</v>
      </c>
      <c r="B241" s="2"/>
      <c r="C241" s="2"/>
      <c r="D241" s="2"/>
      <c r="E241" s="2"/>
      <c r="F241" s="2"/>
      <c r="G241" s="2"/>
      <c r="H241" s="2"/>
      <c r="I241" s="2">
        <v>97</v>
      </c>
      <c r="J241" s="2"/>
      <c r="K241" s="45"/>
      <c r="L241" s="2"/>
      <c r="M241" s="2"/>
      <c r="N241" s="2"/>
      <c r="O241" s="45"/>
      <c r="P241" s="45"/>
      <c r="Q241" s="45"/>
      <c r="R241" s="249"/>
      <c r="S241" s="1"/>
      <c r="T241" s="1"/>
      <c r="U241" s="2"/>
      <c r="V241" s="1">
        <f>I241/H240</f>
        <v>0.9509803921568627</v>
      </c>
      <c r="W241" s="140">
        <v>113</v>
      </c>
      <c r="X241" s="36">
        <f t="shared" si="75"/>
        <v>1.0089285714285714</v>
      </c>
      <c r="Y241" s="1">
        <f t="shared" si="76"/>
        <v>-8.9285714285713969E-3</v>
      </c>
    </row>
    <row r="242" spans="1:25" ht="12.75" customHeight="1" x14ac:dyDescent="0.2">
      <c r="A242" s="46" t="s">
        <v>52</v>
      </c>
      <c r="B242" s="2"/>
      <c r="C242" s="2"/>
      <c r="D242" s="2"/>
      <c r="E242" s="2"/>
      <c r="F242" s="2"/>
      <c r="G242" s="2"/>
      <c r="H242" s="2"/>
      <c r="I242" s="2">
        <v>97</v>
      </c>
      <c r="J242" s="2"/>
      <c r="K242" s="45"/>
      <c r="L242" s="2">
        <v>34</v>
      </c>
      <c r="M242" s="2">
        <v>27</v>
      </c>
      <c r="N242" s="2">
        <v>33</v>
      </c>
      <c r="O242" s="45"/>
      <c r="P242" s="45"/>
      <c r="Q242" s="45"/>
      <c r="R242" s="138">
        <f>SUM(L242:Q242)</f>
        <v>94</v>
      </c>
      <c r="S242" s="1"/>
      <c r="T242" s="1"/>
      <c r="U242" s="2"/>
      <c r="V242" s="1"/>
      <c r="W242" s="140">
        <v>106</v>
      </c>
      <c r="X242" s="36"/>
      <c r="Y242" s="1"/>
    </row>
    <row r="243" spans="1:25" ht="12.75" customHeight="1" x14ac:dyDescent="0.2">
      <c r="A243" s="46" t="s">
        <v>53</v>
      </c>
      <c r="B243" s="2"/>
      <c r="C243" s="2"/>
      <c r="D243" s="2"/>
      <c r="E243" s="2"/>
      <c r="F243" s="2"/>
      <c r="G243" s="2"/>
      <c r="H243" s="2"/>
      <c r="I243" s="2">
        <v>14</v>
      </c>
      <c r="J243" s="2"/>
      <c r="K243" s="45"/>
      <c r="L243" s="2">
        <v>7</v>
      </c>
      <c r="M243" s="2">
        <v>4</v>
      </c>
      <c r="N243" s="2">
        <v>3</v>
      </c>
      <c r="O243" s="45">
        <v>5</v>
      </c>
      <c r="P243" s="45">
        <v>4</v>
      </c>
      <c r="Q243" s="45">
        <v>2</v>
      </c>
      <c r="R243" s="138">
        <f t="shared" ref="R243:R247" si="77">SUM(O243:Q243)</f>
        <v>11</v>
      </c>
      <c r="S243" s="1"/>
      <c r="T243" s="1"/>
      <c r="U243" s="2"/>
      <c r="V243" s="1"/>
      <c r="W243" s="140">
        <v>14</v>
      </c>
      <c r="X243" s="36"/>
      <c r="Y243" s="1"/>
    </row>
    <row r="244" spans="1:25" ht="12.75" customHeight="1" x14ac:dyDescent="0.2">
      <c r="A244" s="46" t="s">
        <v>54</v>
      </c>
      <c r="B244" s="2"/>
      <c r="C244" s="2"/>
      <c r="D244" s="2"/>
      <c r="E244" s="2"/>
      <c r="F244" s="2"/>
      <c r="G244" s="2"/>
      <c r="H244" s="2"/>
      <c r="I244" s="2">
        <v>6</v>
      </c>
      <c r="J244" s="2"/>
      <c r="K244" s="45"/>
      <c r="L244" s="2">
        <v>3</v>
      </c>
      <c r="M244" s="2">
        <v>1</v>
      </c>
      <c r="N244" s="2">
        <v>2</v>
      </c>
      <c r="O244" s="45">
        <v>3</v>
      </c>
      <c r="P244" s="45">
        <v>1</v>
      </c>
      <c r="Q244" s="45">
        <v>1</v>
      </c>
      <c r="R244" s="138">
        <f t="shared" si="77"/>
        <v>5</v>
      </c>
      <c r="S244" s="1"/>
      <c r="T244" s="1"/>
      <c r="U244" s="2"/>
      <c r="V244" s="1"/>
      <c r="W244" s="140">
        <v>6</v>
      </c>
      <c r="X244" s="36"/>
      <c r="Y244" s="1"/>
    </row>
    <row r="245" spans="1:25" ht="12.75" customHeight="1" x14ac:dyDescent="0.2">
      <c r="A245" s="46" t="s">
        <v>55</v>
      </c>
      <c r="B245" s="2"/>
      <c r="C245" s="2"/>
      <c r="D245" s="2"/>
      <c r="E245" s="2"/>
      <c r="F245" s="2"/>
      <c r="G245" s="2"/>
      <c r="H245" s="2"/>
      <c r="I245" s="2">
        <v>1</v>
      </c>
      <c r="J245" s="2"/>
      <c r="K245" s="45"/>
      <c r="L245" s="2"/>
      <c r="M245" s="2"/>
      <c r="N245" s="2">
        <v>1</v>
      </c>
      <c r="O245" s="45"/>
      <c r="P245" s="45"/>
      <c r="Q245" s="45">
        <v>1</v>
      </c>
      <c r="R245" s="138">
        <f t="shared" si="77"/>
        <v>1</v>
      </c>
      <c r="S245" s="1"/>
      <c r="T245" s="1"/>
      <c r="U245" s="2"/>
      <c r="V245" s="1"/>
      <c r="W245" s="140">
        <v>1</v>
      </c>
      <c r="X245" s="36"/>
      <c r="Y245" s="1"/>
    </row>
    <row r="246" spans="1:25" ht="12.75" customHeight="1" x14ac:dyDescent="0.2">
      <c r="A246" s="46" t="s">
        <v>56</v>
      </c>
      <c r="B246" s="2"/>
      <c r="C246" s="2"/>
      <c r="D246" s="2"/>
      <c r="E246" s="2"/>
      <c r="F246" s="2"/>
      <c r="G246" s="2"/>
      <c r="H246" s="2"/>
      <c r="I246" s="2">
        <v>1</v>
      </c>
      <c r="J246" s="2"/>
      <c r="K246" s="45"/>
      <c r="L246" s="2">
        <v>1</v>
      </c>
      <c r="M246" s="2"/>
      <c r="N246" s="2"/>
      <c r="O246" s="45">
        <v>1</v>
      </c>
      <c r="P246" s="45"/>
      <c r="Q246" s="45"/>
      <c r="R246" s="138">
        <f t="shared" si="77"/>
        <v>1</v>
      </c>
      <c r="S246" s="1"/>
      <c r="T246" s="1"/>
      <c r="U246" s="2"/>
      <c r="V246" s="1"/>
      <c r="W246" s="140">
        <v>1</v>
      </c>
      <c r="X246" s="36"/>
      <c r="Y246" s="1"/>
    </row>
    <row r="247" spans="1:25" ht="12.75" customHeight="1" x14ac:dyDescent="0.2">
      <c r="A247" s="46" t="s">
        <v>57</v>
      </c>
      <c r="B247" s="2"/>
      <c r="C247" s="2"/>
      <c r="D247" s="2"/>
      <c r="E247" s="2"/>
      <c r="F247" s="2"/>
      <c r="G247" s="2"/>
      <c r="H247" s="2"/>
      <c r="I247" s="2">
        <v>1</v>
      </c>
      <c r="J247" s="2"/>
      <c r="K247" s="45"/>
      <c r="L247" s="2">
        <v>1</v>
      </c>
      <c r="M247" s="2"/>
      <c r="N247" s="2"/>
      <c r="O247" s="45">
        <v>1</v>
      </c>
      <c r="P247" s="45"/>
      <c r="Q247" s="45"/>
      <c r="R247" s="138">
        <f t="shared" si="77"/>
        <v>1</v>
      </c>
      <c r="S247" s="1"/>
      <c r="T247" s="1"/>
      <c r="U247" s="2"/>
      <c r="V247" s="1"/>
      <c r="W247" s="140">
        <v>1</v>
      </c>
      <c r="X247" s="36"/>
      <c r="Y247" s="1"/>
    </row>
    <row r="248" spans="1:25" ht="12.75" customHeight="1" x14ac:dyDescent="0.2">
      <c r="L248" s="2"/>
      <c r="M248" s="2"/>
      <c r="N248" s="2"/>
      <c r="O248" s="2"/>
      <c r="P248" s="2"/>
      <c r="Q248" s="2"/>
      <c r="R248" s="245">
        <f>SUM(R242:R247)</f>
        <v>113</v>
      </c>
      <c r="S248" s="1">
        <f>R242/B234</f>
        <v>0.64383561643835618</v>
      </c>
      <c r="T248" s="1">
        <f>R248/B234</f>
        <v>0.77397260273972601</v>
      </c>
      <c r="U248" s="1">
        <f>T248-S248</f>
        <v>0.13013698630136983</v>
      </c>
      <c r="V248" s="1"/>
    </row>
    <row r="249" spans="1:25" ht="12.75" customHeight="1" x14ac:dyDescent="0.3">
      <c r="A249" s="233" t="s">
        <v>72</v>
      </c>
      <c r="S249" s="1"/>
      <c r="T249" s="1"/>
      <c r="V249" s="1"/>
    </row>
    <row r="250" spans="1:25" ht="102.75" customHeight="1" x14ac:dyDescent="0.2">
      <c r="B250" s="358" t="s">
        <v>3</v>
      </c>
      <c r="C250" s="359"/>
      <c r="D250" s="359"/>
      <c r="E250" s="359"/>
      <c r="F250" s="359"/>
      <c r="G250" s="359"/>
      <c r="H250" s="359"/>
      <c r="I250" s="359"/>
      <c r="J250" s="359"/>
      <c r="K250" s="359"/>
      <c r="L250" s="63" t="s">
        <v>125</v>
      </c>
      <c r="M250" s="63" t="s">
        <v>126</v>
      </c>
      <c r="N250" s="63" t="s">
        <v>127</v>
      </c>
      <c r="O250" s="9" t="s">
        <v>125</v>
      </c>
      <c r="P250" s="9" t="s">
        <v>126</v>
      </c>
      <c r="Q250" s="9" t="s">
        <v>127</v>
      </c>
      <c r="R250" s="237" t="s">
        <v>10</v>
      </c>
      <c r="S250" s="10" t="s">
        <v>11</v>
      </c>
      <c r="T250" s="10" t="s">
        <v>12</v>
      </c>
      <c r="U250" s="11" t="s">
        <v>13</v>
      </c>
      <c r="V250" s="10" t="s">
        <v>14</v>
      </c>
      <c r="W250" s="12" t="s">
        <v>15</v>
      </c>
      <c r="X250" s="12" t="s">
        <v>16</v>
      </c>
      <c r="Y250" s="13" t="s">
        <v>17</v>
      </c>
    </row>
    <row r="251" spans="1:25" ht="12.75" customHeight="1" x14ac:dyDescent="0.2">
      <c r="A251" s="230" t="s">
        <v>18</v>
      </c>
      <c r="B251" s="16">
        <v>1</v>
      </c>
      <c r="C251" s="16">
        <v>2</v>
      </c>
      <c r="D251" s="16">
        <v>3</v>
      </c>
      <c r="E251" s="16">
        <v>4</v>
      </c>
      <c r="F251" s="16">
        <v>5</v>
      </c>
      <c r="G251" s="16">
        <v>6</v>
      </c>
      <c r="H251" s="16">
        <v>7</v>
      </c>
      <c r="I251" s="16">
        <v>8</v>
      </c>
      <c r="J251" s="16">
        <v>9</v>
      </c>
      <c r="K251" s="45"/>
      <c r="L251" s="373">
        <v>10</v>
      </c>
      <c r="M251" s="374"/>
      <c r="N251" s="375"/>
      <c r="O251" s="20"/>
      <c r="P251" s="20"/>
      <c r="Q251" s="20"/>
      <c r="R251" s="138"/>
      <c r="S251" s="21"/>
      <c r="T251" s="21"/>
      <c r="U251" s="22"/>
      <c r="V251" s="23"/>
      <c r="W251" s="24"/>
      <c r="X251" s="24"/>
      <c r="Y251" s="1"/>
    </row>
    <row r="252" spans="1:25" ht="12.75" customHeight="1" x14ac:dyDescent="0.2">
      <c r="A252" s="40" t="s">
        <v>27</v>
      </c>
      <c r="B252" s="25">
        <v>182</v>
      </c>
      <c r="C252" s="25"/>
      <c r="D252" s="25"/>
      <c r="E252" s="25"/>
      <c r="F252" s="25"/>
      <c r="G252" s="25"/>
      <c r="H252" s="25"/>
      <c r="I252" s="25"/>
      <c r="J252" s="25"/>
      <c r="K252" s="45"/>
      <c r="L252" s="26"/>
      <c r="M252" s="34"/>
      <c r="N252" s="34"/>
      <c r="O252" s="34"/>
      <c r="P252" s="34"/>
      <c r="Q252" s="34"/>
      <c r="R252" s="239"/>
      <c r="S252" s="21"/>
      <c r="T252" s="21"/>
      <c r="U252" s="22"/>
      <c r="V252" s="23"/>
      <c r="W252" s="29">
        <f>B252</f>
        <v>182</v>
      </c>
      <c r="X252" s="24"/>
      <c r="Y252" s="1"/>
    </row>
    <row r="253" spans="1:25" ht="12.75" customHeight="1" x14ac:dyDescent="0.2">
      <c r="A253" s="46" t="s">
        <v>28</v>
      </c>
      <c r="C253" s="2">
        <v>160</v>
      </c>
      <c r="K253" s="45"/>
      <c r="L253" s="2"/>
      <c r="M253" s="2"/>
      <c r="N253" s="2"/>
      <c r="O253" s="45"/>
      <c r="P253" s="45"/>
      <c r="Q253" s="45"/>
      <c r="R253" s="249"/>
      <c r="S253" s="1"/>
      <c r="T253" s="1"/>
      <c r="V253" s="1">
        <f>C253/B252</f>
        <v>0.87912087912087911</v>
      </c>
      <c r="W253" s="140">
        <v>162</v>
      </c>
      <c r="X253" s="36">
        <f t="shared" ref="X253:X259" si="78">W253/W252</f>
        <v>0.89010989010989006</v>
      </c>
      <c r="Y253" s="1">
        <f t="shared" ref="Y253:Y259" si="79">100%-X253</f>
        <v>0.10989010989010994</v>
      </c>
    </row>
    <row r="254" spans="1:25" ht="12.75" customHeight="1" x14ac:dyDescent="0.2">
      <c r="A254" s="46" t="s">
        <v>29</v>
      </c>
      <c r="D254" s="2">
        <v>152</v>
      </c>
      <c r="K254" s="45"/>
      <c r="O254" s="45"/>
      <c r="P254" s="45"/>
      <c r="Q254" s="45"/>
      <c r="R254" s="249"/>
      <c r="S254" s="1"/>
      <c r="T254" s="1"/>
      <c r="V254" s="1">
        <f>D254/C253</f>
        <v>0.95</v>
      </c>
      <c r="W254" s="140">
        <v>157</v>
      </c>
      <c r="X254" s="36">
        <f t="shared" si="78"/>
        <v>0.96913580246913578</v>
      </c>
      <c r="Y254" s="1">
        <f t="shared" si="79"/>
        <v>3.0864197530864224E-2</v>
      </c>
    </row>
    <row r="255" spans="1:25" ht="12.75" customHeight="1" x14ac:dyDescent="0.2">
      <c r="A255" s="46" t="s">
        <v>30</v>
      </c>
      <c r="E255" s="2">
        <v>147</v>
      </c>
      <c r="K255" s="45"/>
      <c r="O255" s="45"/>
      <c r="P255" s="45"/>
      <c r="Q255" s="45"/>
      <c r="R255" s="249"/>
      <c r="S255" s="1"/>
      <c r="T255" s="1"/>
      <c r="V255" s="1">
        <f>E255/D254</f>
        <v>0.96710526315789469</v>
      </c>
      <c r="W255" s="140">
        <v>154</v>
      </c>
      <c r="X255" s="36">
        <f t="shared" si="78"/>
        <v>0.98089171974522293</v>
      </c>
      <c r="Y255" s="1">
        <f t="shared" si="79"/>
        <v>1.9108280254777066E-2</v>
      </c>
    </row>
    <row r="256" spans="1:25" ht="12.75" customHeight="1" x14ac:dyDescent="0.2">
      <c r="A256" s="46" t="s">
        <v>31</v>
      </c>
      <c r="F256" s="2">
        <v>146</v>
      </c>
      <c r="K256" s="45"/>
      <c r="O256" s="45"/>
      <c r="P256" s="45"/>
      <c r="Q256" s="45"/>
      <c r="R256" s="249"/>
      <c r="S256" s="1"/>
      <c r="T256" s="1"/>
      <c r="V256" s="1">
        <f>F256/E255</f>
        <v>0.99319727891156462</v>
      </c>
      <c r="W256" s="140">
        <v>153</v>
      </c>
      <c r="X256" s="36">
        <f t="shared" si="78"/>
        <v>0.99350649350649356</v>
      </c>
      <c r="Y256" s="1">
        <f t="shared" si="79"/>
        <v>6.4935064935064402E-3</v>
      </c>
    </row>
    <row r="257" spans="1:25" ht="12.75" customHeight="1" x14ac:dyDescent="0.2">
      <c r="A257" s="46" t="s">
        <v>50</v>
      </c>
      <c r="G257" s="2">
        <v>139</v>
      </c>
      <c r="K257" s="45"/>
      <c r="O257" s="45"/>
      <c r="P257" s="45"/>
      <c r="Q257" s="45"/>
      <c r="R257" s="249"/>
      <c r="S257" s="1"/>
      <c r="T257" s="1"/>
      <c r="V257" s="1">
        <f>G257/F256</f>
        <v>0.95205479452054798</v>
      </c>
      <c r="W257" s="140">
        <v>151</v>
      </c>
      <c r="X257" s="36">
        <f t="shared" si="78"/>
        <v>0.98692810457516345</v>
      </c>
      <c r="Y257" s="1">
        <f t="shared" si="79"/>
        <v>1.3071895424836555E-2</v>
      </c>
    </row>
    <row r="258" spans="1:25" ht="12.75" customHeight="1" x14ac:dyDescent="0.2">
      <c r="A258" s="46" t="s">
        <v>51</v>
      </c>
      <c r="H258" s="2">
        <v>138</v>
      </c>
      <c r="K258" s="45"/>
      <c r="O258" s="45"/>
      <c r="P258" s="45"/>
      <c r="Q258" s="45"/>
      <c r="R258" s="249"/>
      <c r="S258" s="1"/>
      <c r="T258" s="1"/>
      <c r="V258" s="1">
        <f>H258/G257</f>
        <v>0.9928057553956835</v>
      </c>
      <c r="W258" s="140">
        <v>153</v>
      </c>
      <c r="X258" s="36">
        <f t="shared" si="78"/>
        <v>1.0132450331125828</v>
      </c>
      <c r="Y258" s="1">
        <f t="shared" si="79"/>
        <v>-1.3245033112582849E-2</v>
      </c>
    </row>
    <row r="259" spans="1:25" ht="12.75" customHeight="1" x14ac:dyDescent="0.2">
      <c r="A259" s="46" t="s">
        <v>52</v>
      </c>
      <c r="I259" s="2">
        <v>136</v>
      </c>
      <c r="K259" s="45"/>
      <c r="L259" s="2">
        <v>1</v>
      </c>
      <c r="M259" s="2">
        <v>1</v>
      </c>
      <c r="N259" s="2">
        <v>2</v>
      </c>
      <c r="O259" s="45">
        <v>1</v>
      </c>
      <c r="P259" s="45">
        <v>1</v>
      </c>
      <c r="Q259" s="45">
        <v>2</v>
      </c>
      <c r="R259" s="138">
        <f>SUM(O259:Q259)</f>
        <v>4</v>
      </c>
      <c r="S259" s="1"/>
      <c r="T259" s="1"/>
      <c r="V259" s="1">
        <f>I259/H258</f>
        <v>0.98550724637681164</v>
      </c>
      <c r="W259" s="140">
        <v>150</v>
      </c>
      <c r="X259" s="36">
        <f t="shared" si="78"/>
        <v>0.98039215686274506</v>
      </c>
      <c r="Y259" s="1">
        <f t="shared" si="79"/>
        <v>1.9607843137254943E-2</v>
      </c>
    </row>
    <row r="260" spans="1:25" ht="12.75" customHeight="1" x14ac:dyDescent="0.2">
      <c r="A260" s="46" t="s">
        <v>53</v>
      </c>
      <c r="I260" s="2">
        <v>134</v>
      </c>
      <c r="K260" s="45"/>
      <c r="L260" s="2">
        <v>46</v>
      </c>
      <c r="M260" s="2">
        <v>31</v>
      </c>
      <c r="N260" s="2">
        <v>51</v>
      </c>
      <c r="O260" s="45"/>
      <c r="P260" s="45"/>
      <c r="Q260" s="45"/>
      <c r="R260" s="138">
        <f>SUM(L260:Q260)</f>
        <v>128</v>
      </c>
      <c r="S260" s="1"/>
      <c r="T260" s="1"/>
      <c r="V260" s="1"/>
      <c r="W260" s="140">
        <v>134</v>
      </c>
      <c r="X260" s="36"/>
      <c r="Y260" s="1"/>
    </row>
    <row r="261" spans="1:25" ht="12.75" customHeight="1" x14ac:dyDescent="0.2">
      <c r="A261" s="46" t="s">
        <v>54</v>
      </c>
      <c r="I261" s="2">
        <v>7</v>
      </c>
      <c r="K261" s="45"/>
      <c r="L261" s="2">
        <v>3</v>
      </c>
      <c r="M261" s="2">
        <v>4</v>
      </c>
      <c r="O261" s="45">
        <v>3</v>
      </c>
      <c r="P261" s="45">
        <v>2</v>
      </c>
      <c r="Q261" s="45"/>
      <c r="R261" s="138">
        <f t="shared" ref="R261:R263" si="80">SUM(O261:Q261)</f>
        <v>5</v>
      </c>
      <c r="S261" s="1"/>
      <c r="T261" s="1"/>
      <c r="V261" s="1"/>
      <c r="W261" s="140">
        <v>7</v>
      </c>
      <c r="X261" s="36"/>
      <c r="Y261" s="1"/>
    </row>
    <row r="262" spans="1:25" ht="12.75" customHeight="1" x14ac:dyDescent="0.2">
      <c r="A262" s="46" t="s">
        <v>55</v>
      </c>
      <c r="I262" s="2">
        <v>4</v>
      </c>
      <c r="K262" s="45"/>
      <c r="L262" s="2">
        <v>2</v>
      </c>
      <c r="M262" s="2">
        <v>4</v>
      </c>
      <c r="O262" s="45">
        <v>2</v>
      </c>
      <c r="P262" s="45">
        <v>2</v>
      </c>
      <c r="Q262" s="45"/>
      <c r="R262" s="138">
        <f t="shared" si="80"/>
        <v>4</v>
      </c>
      <c r="S262" s="1"/>
      <c r="T262" s="1"/>
      <c r="V262" s="1"/>
      <c r="W262" s="140">
        <v>5</v>
      </c>
      <c r="X262" s="36"/>
      <c r="Y262" s="1"/>
    </row>
    <row r="263" spans="1:25" ht="12.75" customHeight="1" x14ac:dyDescent="0.2">
      <c r="A263" s="46" t="s">
        <v>56</v>
      </c>
      <c r="I263" s="2">
        <v>2</v>
      </c>
      <c r="K263" s="45"/>
      <c r="L263" s="2">
        <v>1</v>
      </c>
      <c r="M263" s="2">
        <v>3</v>
      </c>
      <c r="O263" s="45">
        <v>1</v>
      </c>
      <c r="P263" s="45">
        <v>3</v>
      </c>
      <c r="Q263" s="45"/>
      <c r="R263" s="138">
        <f t="shared" si="80"/>
        <v>4</v>
      </c>
      <c r="S263" s="1"/>
      <c r="T263" s="1"/>
      <c r="V263" s="1"/>
      <c r="W263" s="140">
        <v>4</v>
      </c>
      <c r="X263" s="36"/>
      <c r="Y263" s="1"/>
    </row>
    <row r="264" spans="1:25" ht="12.75" customHeight="1" x14ac:dyDescent="0.2">
      <c r="A264" s="46" t="s">
        <v>57</v>
      </c>
      <c r="I264" s="2">
        <v>1</v>
      </c>
      <c r="K264" s="45"/>
      <c r="N264" s="2">
        <v>1</v>
      </c>
      <c r="O264" s="45"/>
      <c r="P264" s="45"/>
      <c r="Q264" s="45"/>
      <c r="R264" s="138"/>
      <c r="S264" s="1"/>
      <c r="T264" s="1"/>
      <c r="V264" s="1"/>
      <c r="W264" s="140">
        <v>1</v>
      </c>
      <c r="X264" s="36"/>
      <c r="Y264" s="1"/>
    </row>
    <row r="265" spans="1:25" ht="12.75" customHeight="1" x14ac:dyDescent="0.2">
      <c r="A265" s="46" t="s">
        <v>58</v>
      </c>
      <c r="I265" s="2">
        <v>1</v>
      </c>
      <c r="K265" s="45"/>
      <c r="L265" s="2">
        <v>1</v>
      </c>
      <c r="O265" s="45">
        <v>1</v>
      </c>
      <c r="P265" s="45"/>
      <c r="Q265" s="45"/>
      <c r="R265" s="138">
        <f>SUM(O265:Q265)</f>
        <v>1</v>
      </c>
      <c r="S265" s="1"/>
      <c r="T265" s="1"/>
      <c r="V265" s="1"/>
      <c r="W265" s="140">
        <v>1</v>
      </c>
      <c r="X265" s="36"/>
      <c r="Y265" s="1"/>
    </row>
    <row r="266" spans="1:25" ht="12.75" customHeight="1" x14ac:dyDescent="0.2">
      <c r="A266" s="46" t="s">
        <v>59</v>
      </c>
      <c r="I266" s="2">
        <v>1</v>
      </c>
      <c r="K266" s="45"/>
      <c r="O266" s="45"/>
      <c r="P266" s="45"/>
      <c r="Q266" s="45"/>
      <c r="R266" s="138"/>
      <c r="S266" s="1"/>
      <c r="T266" s="1"/>
      <c r="V266" s="1"/>
      <c r="W266" s="140">
        <v>1</v>
      </c>
      <c r="X266" s="36"/>
      <c r="Y266" s="1"/>
    </row>
    <row r="267" spans="1:25" ht="12.75" customHeight="1" x14ac:dyDescent="0.2">
      <c r="A267" s="46" t="s">
        <v>70</v>
      </c>
      <c r="I267" s="2">
        <v>1</v>
      </c>
      <c r="K267" s="45"/>
      <c r="M267" s="2">
        <v>1</v>
      </c>
      <c r="O267" s="45"/>
      <c r="P267" s="45">
        <v>1</v>
      </c>
      <c r="Q267" s="45"/>
      <c r="R267" s="138">
        <f t="shared" ref="R267:R268" si="81">SUM(O267:Q267)</f>
        <v>1</v>
      </c>
      <c r="S267" s="1"/>
      <c r="T267" s="1"/>
      <c r="V267" s="1"/>
      <c r="W267" s="140">
        <v>1</v>
      </c>
      <c r="X267" s="36"/>
      <c r="Y267" s="1"/>
    </row>
    <row r="268" spans="1:25" ht="12.75" customHeight="1" x14ac:dyDescent="0.2">
      <c r="A268" s="46" t="s">
        <v>71</v>
      </c>
      <c r="I268" s="2">
        <v>1</v>
      </c>
      <c r="K268" s="45"/>
      <c r="M268" s="2">
        <v>1</v>
      </c>
      <c r="O268" s="45">
        <v>1</v>
      </c>
      <c r="P268" s="45"/>
      <c r="Q268" s="45"/>
      <c r="R268" s="138">
        <f t="shared" si="81"/>
        <v>1</v>
      </c>
      <c r="S268" s="1"/>
      <c r="T268" s="1"/>
      <c r="V268" s="1"/>
      <c r="W268" s="140">
        <v>1</v>
      </c>
      <c r="X268" s="36"/>
      <c r="Y268" s="1"/>
    </row>
    <row r="269" spans="1:25" ht="12.75" customHeight="1" x14ac:dyDescent="0.2">
      <c r="A269" s="46" t="s">
        <v>79</v>
      </c>
      <c r="I269" s="2">
        <v>1</v>
      </c>
      <c r="K269" s="45"/>
      <c r="O269" s="45"/>
      <c r="P269" s="45"/>
      <c r="Q269" s="45"/>
      <c r="R269" s="249"/>
      <c r="S269" s="1"/>
      <c r="T269" s="1"/>
      <c r="V269" s="1"/>
      <c r="W269" s="35"/>
      <c r="X269" s="36"/>
      <c r="Y269" s="1"/>
    </row>
    <row r="270" spans="1:25" ht="12.75" customHeight="1" x14ac:dyDescent="0.2">
      <c r="R270" s="245">
        <f>SUM(R259:R268)</f>
        <v>148</v>
      </c>
      <c r="S270" s="48">
        <f>SUM(R259:R260)/B252</f>
        <v>0.72527472527472525</v>
      </c>
      <c r="T270" s="1">
        <f>R270/B252</f>
        <v>0.81318681318681318</v>
      </c>
      <c r="U270" s="1">
        <f>T270-S270</f>
        <v>8.7912087912087933E-2</v>
      </c>
      <c r="V270" s="1"/>
    </row>
    <row r="271" spans="1:25" ht="12.75" customHeight="1" x14ac:dyDescent="0.3">
      <c r="A271" s="233" t="s">
        <v>75</v>
      </c>
      <c r="S271" s="1"/>
      <c r="T271" s="1"/>
      <c r="V271" s="1"/>
    </row>
    <row r="272" spans="1:25" ht="25.5" customHeight="1" x14ac:dyDescent="0.2">
      <c r="B272" s="358" t="s">
        <v>3</v>
      </c>
      <c r="C272" s="359"/>
      <c r="D272" s="359"/>
      <c r="E272" s="359"/>
      <c r="F272" s="359"/>
      <c r="G272" s="359"/>
      <c r="H272" s="359"/>
      <c r="I272" s="359"/>
      <c r="J272" s="359"/>
      <c r="K272" s="359"/>
      <c r="S272" s="10" t="s">
        <v>11</v>
      </c>
      <c r="T272" s="10" t="s">
        <v>12</v>
      </c>
      <c r="U272" s="11" t="s">
        <v>13</v>
      </c>
      <c r="V272" s="10" t="s">
        <v>14</v>
      </c>
      <c r="W272" s="12" t="s">
        <v>15</v>
      </c>
      <c r="X272" s="12" t="s">
        <v>16</v>
      </c>
      <c r="Y272" s="13" t="s">
        <v>17</v>
      </c>
    </row>
    <row r="273" spans="1:25" ht="12.75" customHeight="1" x14ac:dyDescent="0.2">
      <c r="A273" s="230" t="s">
        <v>18</v>
      </c>
      <c r="B273" s="16">
        <v>1</v>
      </c>
      <c r="C273" s="16">
        <v>2</v>
      </c>
      <c r="D273" s="16">
        <v>3</v>
      </c>
      <c r="E273" s="16">
        <v>4</v>
      </c>
      <c r="F273" s="16">
        <v>5</v>
      </c>
      <c r="G273" s="16">
        <v>6</v>
      </c>
      <c r="H273" s="16">
        <v>7</v>
      </c>
      <c r="I273" s="16">
        <v>8</v>
      </c>
      <c r="J273" s="16">
        <v>9</v>
      </c>
      <c r="K273" s="16">
        <v>10</v>
      </c>
      <c r="L273" s="373">
        <v>10</v>
      </c>
      <c r="M273" s="374"/>
      <c r="N273" s="375"/>
      <c r="O273" s="20"/>
      <c r="P273" s="20"/>
      <c r="Q273" s="20"/>
      <c r="R273" s="138"/>
      <c r="S273" s="21"/>
      <c r="T273" s="21"/>
      <c r="U273" s="22"/>
      <c r="V273" s="23"/>
      <c r="W273" s="24"/>
      <c r="X273" s="24"/>
      <c r="Y273" s="1"/>
    </row>
    <row r="274" spans="1:25" ht="12.75" customHeight="1" x14ac:dyDescent="0.2">
      <c r="A274" s="40" t="s">
        <v>28</v>
      </c>
      <c r="B274" s="25">
        <v>109</v>
      </c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34"/>
      <c r="N274" s="34"/>
      <c r="O274" s="34"/>
      <c r="P274" s="34"/>
      <c r="Q274" s="34"/>
      <c r="R274" s="239"/>
      <c r="S274" s="21"/>
      <c r="T274" s="21"/>
      <c r="U274" s="22"/>
      <c r="V274" s="23"/>
      <c r="W274" s="29">
        <f>B274</f>
        <v>109</v>
      </c>
      <c r="X274" s="24"/>
      <c r="Y274" s="1"/>
    </row>
    <row r="275" spans="1:25" ht="12.75" customHeight="1" x14ac:dyDescent="0.2">
      <c r="A275" s="46" t="s">
        <v>29</v>
      </c>
      <c r="C275" s="2">
        <v>100</v>
      </c>
      <c r="L275" s="2"/>
      <c r="M275" s="2"/>
      <c r="N275" s="2"/>
      <c r="O275" s="45"/>
      <c r="P275" s="45"/>
      <c r="Q275" s="45"/>
      <c r="R275" s="249"/>
      <c r="S275" s="1"/>
      <c r="T275" s="1"/>
      <c r="V275" s="1">
        <f>C275/B274</f>
        <v>0.91743119266055051</v>
      </c>
      <c r="W275" s="140">
        <v>101</v>
      </c>
      <c r="X275" s="36">
        <f t="shared" ref="X275:X281" si="82">W275/W274</f>
        <v>0.92660550458715596</v>
      </c>
      <c r="Y275" s="1">
        <f t="shared" ref="Y275:Y281" si="83">100%-X275</f>
        <v>7.3394495412844041E-2</v>
      </c>
    </row>
    <row r="276" spans="1:25" ht="12.75" customHeight="1" x14ac:dyDescent="0.2">
      <c r="A276" s="46" t="s">
        <v>30</v>
      </c>
      <c r="D276" s="2">
        <v>95</v>
      </c>
      <c r="L276" s="2"/>
      <c r="M276" s="2"/>
      <c r="N276" s="2"/>
      <c r="O276" s="45"/>
      <c r="P276" s="45"/>
      <c r="Q276" s="45"/>
      <c r="R276" s="249"/>
      <c r="S276" s="1"/>
      <c r="T276" s="1"/>
      <c r="V276" s="1">
        <f>D276/C275</f>
        <v>0.95</v>
      </c>
      <c r="W276" s="140">
        <v>95</v>
      </c>
      <c r="X276" s="36">
        <f t="shared" si="82"/>
        <v>0.94059405940594054</v>
      </c>
      <c r="Y276" s="1">
        <f t="shared" si="83"/>
        <v>5.9405940594059459E-2</v>
      </c>
    </row>
    <row r="277" spans="1:25" ht="12.75" customHeight="1" x14ac:dyDescent="0.2">
      <c r="A277" s="46" t="s">
        <v>31</v>
      </c>
      <c r="E277" s="2">
        <v>95</v>
      </c>
      <c r="L277" s="2"/>
      <c r="M277" s="2"/>
      <c r="N277" s="2"/>
      <c r="O277" s="45"/>
      <c r="P277" s="45"/>
      <c r="Q277" s="45"/>
      <c r="R277" s="249"/>
      <c r="S277" s="1"/>
      <c r="T277" s="1"/>
      <c r="V277" s="1">
        <f>E277/D276</f>
        <v>1</v>
      </c>
      <c r="W277" s="140">
        <v>97</v>
      </c>
      <c r="X277" s="36">
        <f t="shared" si="82"/>
        <v>1.0210526315789474</v>
      </c>
      <c r="Y277" s="1">
        <f t="shared" si="83"/>
        <v>-2.1052631578947434E-2</v>
      </c>
    </row>
    <row r="278" spans="1:25" ht="12.75" customHeight="1" x14ac:dyDescent="0.2">
      <c r="A278" s="46" t="s">
        <v>50</v>
      </c>
      <c r="F278" s="2">
        <v>95</v>
      </c>
      <c r="O278" s="45"/>
      <c r="P278" s="45"/>
      <c r="Q278" s="45"/>
      <c r="R278" s="249"/>
      <c r="S278" s="1"/>
      <c r="T278" s="1"/>
      <c r="V278" s="1">
        <f>F278/E277</f>
        <v>1</v>
      </c>
      <c r="W278" s="140">
        <v>97</v>
      </c>
      <c r="X278" s="36">
        <f t="shared" si="82"/>
        <v>1</v>
      </c>
      <c r="Y278" s="1">
        <f t="shared" si="83"/>
        <v>0</v>
      </c>
    </row>
    <row r="279" spans="1:25" ht="12.75" customHeight="1" x14ac:dyDescent="0.2">
      <c r="A279" s="46" t="s">
        <v>51</v>
      </c>
      <c r="G279" s="2">
        <v>93</v>
      </c>
      <c r="O279" s="45"/>
      <c r="P279" s="45"/>
      <c r="Q279" s="45"/>
      <c r="R279" s="249"/>
      <c r="S279" s="1"/>
      <c r="T279" s="1"/>
      <c r="V279" s="1">
        <f>G279/F278</f>
        <v>0.97894736842105268</v>
      </c>
      <c r="W279" s="140">
        <v>101</v>
      </c>
      <c r="X279" s="36">
        <f t="shared" si="82"/>
        <v>1.0412371134020619</v>
      </c>
      <c r="Y279" s="1">
        <f t="shared" si="83"/>
        <v>-4.1237113402061931E-2</v>
      </c>
    </row>
    <row r="280" spans="1:25" ht="12.75" customHeight="1" x14ac:dyDescent="0.2">
      <c r="A280" s="46" t="s">
        <v>52</v>
      </c>
      <c r="H280" s="2">
        <v>92</v>
      </c>
      <c r="O280" s="45"/>
      <c r="P280" s="45"/>
      <c r="Q280" s="45"/>
      <c r="R280" s="249"/>
      <c r="S280" s="1"/>
      <c r="T280" s="1"/>
      <c r="V280" s="1">
        <f>H280/G279</f>
        <v>0.989247311827957</v>
      </c>
      <c r="W280" s="140">
        <v>98</v>
      </c>
      <c r="X280" s="36">
        <f t="shared" si="82"/>
        <v>0.97029702970297027</v>
      </c>
      <c r="Y280" s="1">
        <f t="shared" si="83"/>
        <v>2.9702970297029729E-2</v>
      </c>
    </row>
    <row r="281" spans="1:25" ht="12.75" customHeight="1" x14ac:dyDescent="0.2">
      <c r="A281" s="46" t="s">
        <v>53</v>
      </c>
      <c r="I281" s="2">
        <v>89</v>
      </c>
      <c r="O281" s="45"/>
      <c r="P281" s="45">
        <v>1</v>
      </c>
      <c r="Q281" s="45"/>
      <c r="R281" s="138">
        <f>SUM(O281:Q281)</f>
        <v>1</v>
      </c>
      <c r="S281" s="1"/>
      <c r="T281" s="1"/>
      <c r="V281" s="1">
        <f>I281/H280</f>
        <v>0.96739130434782605</v>
      </c>
      <c r="W281" s="140">
        <v>96</v>
      </c>
      <c r="X281" s="36">
        <f t="shared" si="82"/>
        <v>0.97959183673469385</v>
      </c>
      <c r="Y281" s="1">
        <f t="shared" si="83"/>
        <v>2.0408163265306145E-2</v>
      </c>
    </row>
    <row r="282" spans="1:25" ht="12.75" customHeight="1" x14ac:dyDescent="0.2">
      <c r="A282" s="46" t="s">
        <v>54</v>
      </c>
      <c r="I282" s="2">
        <v>88</v>
      </c>
      <c r="L282" s="2">
        <v>47</v>
      </c>
      <c r="M282" s="2">
        <v>11</v>
      </c>
      <c r="N282" s="2">
        <v>27</v>
      </c>
      <c r="O282" s="45"/>
      <c r="P282" s="45"/>
      <c r="Q282" s="45"/>
      <c r="R282" s="138">
        <f>SUM(L282:Q282)</f>
        <v>85</v>
      </c>
      <c r="S282" s="1"/>
      <c r="T282" s="1"/>
      <c r="V282" s="1"/>
      <c r="W282" s="140">
        <v>88</v>
      </c>
      <c r="X282" s="36"/>
      <c r="Y282" s="1"/>
    </row>
    <row r="283" spans="1:25" ht="12.75" customHeight="1" x14ac:dyDescent="0.2">
      <c r="A283" s="46" t="s">
        <v>55</v>
      </c>
      <c r="I283" s="2">
        <v>10</v>
      </c>
      <c r="L283" s="2">
        <v>3</v>
      </c>
      <c r="M283" s="2">
        <v>3</v>
      </c>
      <c r="O283" s="45">
        <v>2</v>
      </c>
      <c r="P283" s="45">
        <v>3</v>
      </c>
      <c r="Q283" s="45"/>
      <c r="R283" s="138">
        <f t="shared" ref="R283:R284" si="84">SUM(O283:Q283)</f>
        <v>5</v>
      </c>
      <c r="S283" s="1"/>
      <c r="T283" s="1"/>
      <c r="V283" s="1"/>
      <c r="W283" s="140">
        <v>15</v>
      </c>
      <c r="X283" s="36"/>
      <c r="Y283" s="1"/>
    </row>
    <row r="284" spans="1:25" ht="12.75" customHeight="1" x14ac:dyDescent="0.2">
      <c r="A284" s="46" t="s">
        <v>56</v>
      </c>
      <c r="I284" s="2">
        <v>2</v>
      </c>
      <c r="L284" s="2">
        <v>2</v>
      </c>
      <c r="O284" s="45">
        <v>1</v>
      </c>
      <c r="P284" s="45"/>
      <c r="Q284" s="45"/>
      <c r="R284" s="138">
        <f t="shared" si="84"/>
        <v>1</v>
      </c>
      <c r="S284" s="1"/>
      <c r="T284" s="1"/>
      <c r="V284" s="1"/>
      <c r="W284" s="140">
        <v>2</v>
      </c>
      <c r="X284" s="36"/>
      <c r="Y284" s="1"/>
    </row>
    <row r="285" spans="1:25" ht="12.75" customHeight="1" x14ac:dyDescent="0.2">
      <c r="A285" s="46" t="s">
        <v>57</v>
      </c>
      <c r="I285" s="2">
        <v>2</v>
      </c>
      <c r="O285" s="45"/>
      <c r="P285" s="45"/>
      <c r="Q285" s="45"/>
      <c r="R285" s="138"/>
      <c r="S285" s="1"/>
      <c r="T285" s="1"/>
      <c r="V285" s="1"/>
      <c r="W285" s="140">
        <v>2</v>
      </c>
      <c r="X285" s="36"/>
      <c r="Y285" s="1"/>
    </row>
    <row r="286" spans="1:25" ht="12.75" customHeight="1" x14ac:dyDescent="0.2">
      <c r="A286" s="46" t="s">
        <v>58</v>
      </c>
      <c r="I286" s="2">
        <v>1</v>
      </c>
      <c r="O286" s="45"/>
      <c r="P286" s="45"/>
      <c r="Q286" s="45"/>
      <c r="R286" s="138"/>
      <c r="S286" s="1"/>
      <c r="T286" s="1"/>
      <c r="V286" s="1"/>
      <c r="W286" s="140">
        <v>2</v>
      </c>
      <c r="X286" s="36"/>
      <c r="Y286" s="1"/>
    </row>
    <row r="287" spans="1:25" ht="12.75" customHeight="1" x14ac:dyDescent="0.2">
      <c r="A287" s="46" t="s">
        <v>59</v>
      </c>
      <c r="I287" s="2">
        <v>2</v>
      </c>
      <c r="O287" s="45"/>
      <c r="P287" s="45"/>
      <c r="Q287" s="45"/>
      <c r="R287" s="138"/>
      <c r="S287" s="1"/>
      <c r="T287" s="1"/>
      <c r="V287" s="1"/>
      <c r="W287" s="140">
        <v>2</v>
      </c>
      <c r="X287" s="36"/>
      <c r="Y287" s="1"/>
    </row>
    <row r="288" spans="1:25" ht="12.75" customHeight="1" x14ac:dyDescent="0.2">
      <c r="A288" s="46" t="s">
        <v>70</v>
      </c>
      <c r="I288" s="2">
        <v>2</v>
      </c>
      <c r="L288" s="2">
        <v>2</v>
      </c>
      <c r="O288" s="45">
        <v>1</v>
      </c>
      <c r="P288" s="45"/>
      <c r="Q288" s="45"/>
      <c r="R288" s="138">
        <f>SUM(O288:Q288)</f>
        <v>1</v>
      </c>
      <c r="S288" s="1"/>
      <c r="T288" s="1"/>
      <c r="V288" s="1"/>
      <c r="W288" s="140">
        <v>2</v>
      </c>
      <c r="X288" s="36"/>
      <c r="Y288" s="1"/>
    </row>
    <row r="289" spans="1:34" ht="12.75" customHeight="1" x14ac:dyDescent="0.2">
      <c r="R289" s="245">
        <f>SUM(R281:R288)</f>
        <v>93</v>
      </c>
      <c r="S289" s="1">
        <f>SUM(R281:R282)/B274</f>
        <v>0.78899082568807344</v>
      </c>
      <c r="T289" s="1">
        <f>R289/B274</f>
        <v>0.85321100917431192</v>
      </c>
      <c r="U289" s="1">
        <f>T289-S289</f>
        <v>6.422018348623848E-2</v>
      </c>
      <c r="V289" s="1"/>
    </row>
    <row r="290" spans="1:34" ht="12.75" customHeight="1" x14ac:dyDescent="0.3">
      <c r="A290" s="233" t="s">
        <v>76</v>
      </c>
      <c r="Z290" s="1"/>
      <c r="AA290" s="1"/>
      <c r="AC290" s="1"/>
    </row>
    <row r="291" spans="1:34" ht="12.75" customHeight="1" x14ac:dyDescent="0.2">
      <c r="B291" s="358" t="s">
        <v>3</v>
      </c>
      <c r="C291" s="359"/>
      <c r="D291" s="359"/>
      <c r="E291" s="359"/>
      <c r="F291" s="359"/>
      <c r="G291" s="359"/>
      <c r="H291" s="359"/>
      <c r="I291" s="359"/>
      <c r="J291" s="359"/>
      <c r="K291" s="359"/>
      <c r="Z291" s="1"/>
      <c r="AA291" s="1"/>
      <c r="AC291" s="1"/>
    </row>
    <row r="292" spans="1:34" ht="25.5" customHeight="1" x14ac:dyDescent="0.2">
      <c r="A292" s="230" t="s">
        <v>18</v>
      </c>
      <c r="B292" s="16">
        <v>1</v>
      </c>
      <c r="C292" s="16">
        <v>2</v>
      </c>
      <c r="D292" s="16">
        <v>3</v>
      </c>
      <c r="E292" s="16">
        <v>4</v>
      </c>
      <c r="F292" s="16">
        <v>5</v>
      </c>
      <c r="G292" s="16">
        <v>6</v>
      </c>
      <c r="H292" s="16">
        <v>7</v>
      </c>
      <c r="I292" s="16">
        <v>8</v>
      </c>
      <c r="J292" s="16">
        <v>9</v>
      </c>
      <c r="K292" s="18">
        <v>9</v>
      </c>
      <c r="L292" s="19">
        <v>10</v>
      </c>
      <c r="M292" s="19">
        <v>9</v>
      </c>
      <c r="N292" s="19">
        <v>10</v>
      </c>
      <c r="O292" s="19">
        <v>9</v>
      </c>
      <c r="P292" s="19">
        <v>10</v>
      </c>
      <c r="Q292" s="19">
        <v>9</v>
      </c>
      <c r="R292" s="138">
        <v>10</v>
      </c>
      <c r="S292" s="10" t="s">
        <v>11</v>
      </c>
      <c r="T292" s="10" t="s">
        <v>12</v>
      </c>
      <c r="U292" s="11" t="s">
        <v>13</v>
      </c>
      <c r="V292" s="10" t="s">
        <v>14</v>
      </c>
      <c r="W292" s="12" t="s">
        <v>15</v>
      </c>
      <c r="X292" s="12" t="s">
        <v>16</v>
      </c>
      <c r="Y292" s="13" t="s">
        <v>17</v>
      </c>
      <c r="Z292" s="13"/>
      <c r="AA292" s="13"/>
      <c r="AB292" s="143"/>
      <c r="AC292" s="13"/>
      <c r="AD292" s="12"/>
      <c r="AE292" s="12"/>
      <c r="AF292" s="13"/>
      <c r="AG292" s="2"/>
      <c r="AH292" s="2"/>
    </row>
    <row r="293" spans="1:34" ht="12.75" customHeight="1" x14ac:dyDescent="0.2">
      <c r="A293" s="46" t="s">
        <v>29</v>
      </c>
      <c r="B293" s="25">
        <v>104</v>
      </c>
      <c r="C293" s="25"/>
      <c r="D293" s="25"/>
      <c r="E293" s="25"/>
      <c r="F293" s="25"/>
      <c r="G293" s="25"/>
      <c r="H293" s="25"/>
      <c r="I293" s="25"/>
      <c r="J293" s="25"/>
      <c r="K293" s="26"/>
      <c r="L293" s="26"/>
      <c r="O293" s="45"/>
      <c r="P293" s="45"/>
      <c r="Q293" s="45"/>
      <c r="R293" s="249"/>
      <c r="W293" s="29">
        <f>B293</f>
        <v>104</v>
      </c>
      <c r="Z293" s="1"/>
      <c r="AA293" s="1"/>
      <c r="AB293" s="2"/>
      <c r="AC293" s="1"/>
      <c r="AD293" s="50"/>
      <c r="AE293" s="24"/>
      <c r="AF293" s="1"/>
      <c r="AG293" s="2"/>
      <c r="AH293" s="2"/>
    </row>
    <row r="294" spans="1:34" ht="12.75" customHeight="1" x14ac:dyDescent="0.2">
      <c r="A294" s="46" t="s">
        <v>30</v>
      </c>
      <c r="B294" s="2"/>
      <c r="C294" s="2">
        <v>95</v>
      </c>
      <c r="D294" s="2"/>
      <c r="E294" s="2"/>
      <c r="F294" s="2"/>
      <c r="G294" s="2"/>
      <c r="H294" s="2"/>
      <c r="I294" s="2"/>
      <c r="J294" s="2"/>
      <c r="K294" s="45"/>
      <c r="L294" s="45"/>
      <c r="O294" s="45"/>
      <c r="P294" s="45"/>
      <c r="Q294" s="45"/>
      <c r="R294" s="249"/>
      <c r="V294" s="48">
        <f>C294/B293</f>
        <v>0.91346153846153844</v>
      </c>
      <c r="W294" s="29">
        <v>98</v>
      </c>
      <c r="X294" s="36">
        <f t="shared" ref="X294:X300" si="85">W294/W293</f>
        <v>0.94230769230769229</v>
      </c>
      <c r="Y294" s="1">
        <f t="shared" ref="Y294:Y300" si="86">100%-X294</f>
        <v>5.7692307692307709E-2</v>
      </c>
      <c r="Z294" s="1"/>
      <c r="AA294" s="1"/>
      <c r="AB294" s="2"/>
      <c r="AC294" s="1"/>
      <c r="AD294" s="50"/>
      <c r="AE294" s="24"/>
      <c r="AF294" s="1"/>
      <c r="AG294" s="2"/>
      <c r="AH294" s="2"/>
    </row>
    <row r="295" spans="1:34" ht="12.75" customHeight="1" x14ac:dyDescent="0.2">
      <c r="A295" s="46" t="s">
        <v>31</v>
      </c>
      <c r="B295" s="2"/>
      <c r="C295" s="2"/>
      <c r="D295" s="2">
        <v>88</v>
      </c>
      <c r="E295" s="2"/>
      <c r="F295" s="2"/>
      <c r="G295" s="2"/>
      <c r="H295" s="2"/>
      <c r="I295" s="2"/>
      <c r="J295" s="2"/>
      <c r="K295" s="45"/>
      <c r="L295" s="45"/>
      <c r="O295" s="45"/>
      <c r="P295" s="45"/>
      <c r="Q295" s="45"/>
      <c r="R295" s="249"/>
      <c r="V295" s="48">
        <f>D295/C294</f>
        <v>0.9263157894736842</v>
      </c>
      <c r="W295" s="29">
        <v>96</v>
      </c>
      <c r="X295" s="36">
        <f t="shared" si="85"/>
        <v>0.97959183673469385</v>
      </c>
      <c r="Y295" s="1">
        <f t="shared" si="86"/>
        <v>2.0408163265306145E-2</v>
      </c>
      <c r="Z295" s="1"/>
      <c r="AA295" s="1"/>
      <c r="AB295" s="2"/>
      <c r="AC295" s="1"/>
      <c r="AD295" s="50"/>
      <c r="AE295" s="24"/>
      <c r="AF295" s="1"/>
      <c r="AG295" s="2"/>
      <c r="AH295" s="2"/>
    </row>
    <row r="296" spans="1:34" ht="12.75" customHeight="1" x14ac:dyDescent="0.2">
      <c r="A296" s="46" t="s">
        <v>50</v>
      </c>
      <c r="E296" s="2">
        <v>83</v>
      </c>
      <c r="L296" s="2"/>
      <c r="O296" s="45"/>
      <c r="P296" s="45"/>
      <c r="Q296" s="45"/>
      <c r="R296" s="249"/>
      <c r="V296" s="48">
        <f>E296/D295</f>
        <v>0.94318181818181823</v>
      </c>
      <c r="W296" s="29">
        <v>96</v>
      </c>
      <c r="X296" s="36">
        <f t="shared" si="85"/>
        <v>1</v>
      </c>
      <c r="Y296" s="1">
        <f t="shared" si="86"/>
        <v>0</v>
      </c>
      <c r="Z296" s="1"/>
      <c r="AA296" s="1"/>
      <c r="AB296" s="2"/>
      <c r="AC296" s="1"/>
      <c r="AD296" s="2"/>
      <c r="AE296" s="36"/>
      <c r="AF296" s="1"/>
      <c r="AG296" s="2"/>
      <c r="AH296" s="2"/>
    </row>
    <row r="297" spans="1:34" ht="12.75" customHeight="1" x14ac:dyDescent="0.2">
      <c r="A297" s="46" t="s">
        <v>51</v>
      </c>
      <c r="F297" s="2">
        <v>82</v>
      </c>
      <c r="O297" s="45"/>
      <c r="P297" s="45"/>
      <c r="Q297" s="45"/>
      <c r="R297" s="249"/>
      <c r="V297" s="48">
        <f>F297/E296</f>
        <v>0.98795180722891562</v>
      </c>
      <c r="W297" s="29">
        <v>92</v>
      </c>
      <c r="X297" s="36">
        <f t="shared" si="85"/>
        <v>0.95833333333333337</v>
      </c>
      <c r="Y297" s="1">
        <f t="shared" si="86"/>
        <v>4.166666666666663E-2</v>
      </c>
      <c r="Z297" s="1"/>
      <c r="AA297" s="1"/>
      <c r="AB297" s="2"/>
      <c r="AC297" s="1"/>
      <c r="AD297" s="2"/>
      <c r="AE297" s="36"/>
      <c r="AF297" s="1"/>
      <c r="AG297" s="2"/>
      <c r="AH297" s="2"/>
    </row>
    <row r="298" spans="1:34" ht="12.75" customHeight="1" x14ac:dyDescent="0.2">
      <c r="A298" s="46" t="s">
        <v>52</v>
      </c>
      <c r="G298" s="2">
        <v>79</v>
      </c>
      <c r="O298" s="45"/>
      <c r="P298" s="45"/>
      <c r="Q298" s="45"/>
      <c r="R298" s="249"/>
      <c r="V298" s="48">
        <f>G298/F297</f>
        <v>0.96341463414634143</v>
      </c>
      <c r="W298" s="29">
        <v>86</v>
      </c>
      <c r="X298" s="36">
        <f t="shared" si="85"/>
        <v>0.93478260869565222</v>
      </c>
      <c r="Y298" s="1">
        <f t="shared" si="86"/>
        <v>6.5217391304347783E-2</v>
      </c>
      <c r="Z298" s="1"/>
      <c r="AA298" s="1"/>
      <c r="AB298" s="2"/>
      <c r="AC298" s="1"/>
      <c r="AD298" s="2"/>
      <c r="AE298" s="36"/>
      <c r="AF298" s="1"/>
      <c r="AG298" s="2"/>
      <c r="AH298" s="2"/>
    </row>
    <row r="299" spans="1:34" ht="12.75" customHeight="1" x14ac:dyDescent="0.2">
      <c r="A299" s="46" t="s">
        <v>53</v>
      </c>
      <c r="H299" s="2">
        <v>78</v>
      </c>
      <c r="O299" s="45"/>
      <c r="P299" s="45">
        <v>1</v>
      </c>
      <c r="Q299" s="45"/>
      <c r="R299" s="138">
        <f t="shared" ref="R299:R300" si="87">SUM(O299:Q299)</f>
        <v>1</v>
      </c>
      <c r="V299" s="48">
        <f>H299/G298</f>
        <v>0.98734177215189878</v>
      </c>
      <c r="W299" s="29">
        <v>85</v>
      </c>
      <c r="X299" s="36">
        <f t="shared" si="85"/>
        <v>0.98837209302325579</v>
      </c>
      <c r="Y299" s="1">
        <f t="shared" si="86"/>
        <v>1.1627906976744207E-2</v>
      </c>
      <c r="Z299" s="1"/>
      <c r="AA299" s="1"/>
      <c r="AB299" s="2"/>
      <c r="AC299" s="1"/>
      <c r="AD299" s="2"/>
      <c r="AE299" s="36"/>
      <c r="AF299" s="1"/>
      <c r="AG299" s="2"/>
      <c r="AH299" s="2"/>
    </row>
    <row r="300" spans="1:34" ht="12.75" customHeight="1" x14ac:dyDescent="0.2">
      <c r="A300" s="46" t="s">
        <v>54</v>
      </c>
      <c r="I300" s="2">
        <v>76</v>
      </c>
      <c r="L300" s="2">
        <v>1</v>
      </c>
      <c r="N300" s="2">
        <v>14</v>
      </c>
      <c r="O300" s="45">
        <v>1</v>
      </c>
      <c r="P300" s="45">
        <v>1</v>
      </c>
      <c r="Q300" s="45"/>
      <c r="R300" s="138">
        <f t="shared" si="87"/>
        <v>2</v>
      </c>
      <c r="V300" s="48">
        <f>I300/H299</f>
        <v>0.97435897435897434</v>
      </c>
      <c r="W300" s="29">
        <v>85</v>
      </c>
      <c r="X300" s="36">
        <f t="shared" si="85"/>
        <v>1</v>
      </c>
      <c r="Y300" s="1">
        <f t="shared" si="86"/>
        <v>0</v>
      </c>
      <c r="Z300" s="1"/>
      <c r="AA300" s="1"/>
      <c r="AB300" s="2"/>
      <c r="AC300" s="1"/>
      <c r="AD300" s="2"/>
      <c r="AE300" s="36"/>
      <c r="AF300" s="1"/>
      <c r="AG300" s="2"/>
      <c r="AH300" s="2"/>
    </row>
    <row r="301" spans="1:34" ht="12.75" customHeight="1" x14ac:dyDescent="0.2">
      <c r="A301" s="46" t="s">
        <v>55</v>
      </c>
      <c r="I301" s="2">
        <v>74</v>
      </c>
      <c r="L301" s="2">
        <v>21</v>
      </c>
      <c r="M301" s="2">
        <v>22</v>
      </c>
      <c r="N301" s="2">
        <v>28</v>
      </c>
      <c r="O301" s="45"/>
      <c r="P301" s="45"/>
      <c r="Q301" s="45"/>
      <c r="R301" s="138">
        <f>SUM(L301:N301)</f>
        <v>71</v>
      </c>
      <c r="V301" s="48"/>
      <c r="W301" s="29">
        <v>74</v>
      </c>
      <c r="X301" s="36"/>
      <c r="Y301" s="1"/>
      <c r="Z301" s="1"/>
      <c r="AA301" s="1"/>
      <c r="AB301" s="2"/>
      <c r="AC301" s="1"/>
      <c r="AD301" s="2"/>
      <c r="AE301" s="36"/>
      <c r="AF301" s="1"/>
      <c r="AG301" s="2"/>
      <c r="AH301" s="2"/>
    </row>
    <row r="302" spans="1:34" ht="12.75" customHeight="1" x14ac:dyDescent="0.2">
      <c r="A302" s="46" t="s">
        <v>56</v>
      </c>
      <c r="I302" s="2">
        <v>9</v>
      </c>
      <c r="L302" s="2">
        <v>1</v>
      </c>
      <c r="M302" s="2">
        <v>7</v>
      </c>
      <c r="N302" s="2">
        <v>1</v>
      </c>
      <c r="O302" s="45">
        <v>1</v>
      </c>
      <c r="P302" s="45">
        <v>6</v>
      </c>
      <c r="Q302" s="45">
        <v>1</v>
      </c>
      <c r="R302" s="138">
        <f>SUM(O302:Q302)</f>
        <v>8</v>
      </c>
      <c r="V302" s="48"/>
      <c r="W302" s="29">
        <v>9</v>
      </c>
      <c r="X302" s="36"/>
      <c r="Y302" s="1"/>
      <c r="Z302" s="1"/>
      <c r="AA302" s="1"/>
      <c r="AB302" s="2"/>
      <c r="AC302" s="1"/>
      <c r="AD302" s="2"/>
      <c r="AE302" s="36"/>
      <c r="AF302" s="1"/>
      <c r="AG302" s="2"/>
      <c r="AH302" s="2"/>
    </row>
    <row r="303" spans="1:34" ht="12.75" customHeight="1" x14ac:dyDescent="0.2">
      <c r="A303" s="46" t="s">
        <v>57</v>
      </c>
      <c r="I303" s="2">
        <v>2</v>
      </c>
      <c r="O303" s="45"/>
      <c r="P303" s="45"/>
      <c r="Q303" s="45"/>
      <c r="R303" s="138"/>
      <c r="V303" s="48"/>
      <c r="W303" s="29">
        <v>3</v>
      </c>
      <c r="X303" s="36"/>
      <c r="Y303" s="1"/>
      <c r="Z303" s="1"/>
      <c r="AA303" s="1"/>
      <c r="AB303" s="2"/>
      <c r="AC303" s="1"/>
      <c r="AD303" s="2"/>
      <c r="AE303" s="36"/>
      <c r="AF303" s="1"/>
      <c r="AG303" s="2"/>
      <c r="AH303" s="2"/>
    </row>
    <row r="304" spans="1:34" ht="12.75" customHeight="1" x14ac:dyDescent="0.2">
      <c r="A304" s="46" t="s">
        <v>58</v>
      </c>
      <c r="I304" s="2">
        <v>2</v>
      </c>
      <c r="M304" s="2">
        <v>2</v>
      </c>
      <c r="O304" s="45"/>
      <c r="P304" s="45">
        <v>2</v>
      </c>
      <c r="Q304" s="45"/>
      <c r="R304" s="138">
        <f t="shared" ref="R304:R305" si="88">SUM(O304:Q304)</f>
        <v>2</v>
      </c>
      <c r="V304" s="48"/>
      <c r="W304" s="29">
        <v>2</v>
      </c>
      <c r="X304" s="36"/>
      <c r="Y304" s="1"/>
      <c r="Z304" s="1"/>
      <c r="AA304" s="1"/>
      <c r="AB304" s="2"/>
      <c r="AC304" s="1"/>
      <c r="AD304" s="2"/>
      <c r="AE304" s="36"/>
      <c r="AF304" s="1"/>
      <c r="AG304" s="2"/>
      <c r="AH304" s="2"/>
    </row>
    <row r="305" spans="1:34" ht="12.75" customHeight="1" x14ac:dyDescent="0.2">
      <c r="A305" s="46" t="s">
        <v>59</v>
      </c>
      <c r="I305" s="2">
        <v>1</v>
      </c>
      <c r="N305" s="2">
        <v>1</v>
      </c>
      <c r="O305" s="45"/>
      <c r="P305" s="45"/>
      <c r="Q305" s="45">
        <v>1</v>
      </c>
      <c r="R305" s="138">
        <f t="shared" si="88"/>
        <v>1</v>
      </c>
      <c r="V305" s="48"/>
      <c r="W305" s="29">
        <v>1</v>
      </c>
      <c r="X305" s="36"/>
      <c r="Y305" s="1"/>
      <c r="Z305" s="1"/>
      <c r="AA305" s="1"/>
      <c r="AB305" s="2"/>
      <c r="AC305" s="1"/>
      <c r="AD305" s="2"/>
      <c r="AE305" s="36"/>
      <c r="AF305" s="1"/>
      <c r="AG305" s="2"/>
      <c r="AH305" s="2"/>
    </row>
    <row r="306" spans="1:34" ht="12.75" customHeight="1" x14ac:dyDescent="0.2">
      <c r="A306" s="46" t="s">
        <v>70</v>
      </c>
      <c r="O306" s="45"/>
      <c r="P306" s="45"/>
      <c r="Q306" s="45"/>
      <c r="R306" s="249"/>
      <c r="V306" s="48"/>
      <c r="W306" s="29"/>
      <c r="X306" s="36"/>
      <c r="Y306" s="1"/>
      <c r="Z306" s="1"/>
      <c r="AA306" s="1"/>
      <c r="AB306" s="2"/>
      <c r="AC306" s="1"/>
      <c r="AD306" s="2"/>
      <c r="AE306" s="36"/>
      <c r="AF306" s="1"/>
      <c r="AG306" s="2"/>
      <c r="AH306" s="2"/>
    </row>
    <row r="307" spans="1:34" ht="12" customHeight="1" x14ac:dyDescent="0.2">
      <c r="R307" s="245">
        <f>SUM(R299:R305)</f>
        <v>85</v>
      </c>
      <c r="S307" s="48">
        <f>SUM(R299:R301)/B293</f>
        <v>0.71153846153846156</v>
      </c>
      <c r="T307" s="48">
        <f>R307/B293</f>
        <v>0.81730769230769229</v>
      </c>
      <c r="U307" s="48">
        <f>T307-S307</f>
        <v>0.10576923076923073</v>
      </c>
      <c r="Z307" s="1"/>
      <c r="AA307" s="1"/>
      <c r="AB307" s="2"/>
      <c r="AC307" s="1"/>
      <c r="AD307" s="2"/>
      <c r="AE307" s="2"/>
      <c r="AF307" s="2"/>
      <c r="AG307" s="2"/>
      <c r="AH307" s="2"/>
    </row>
    <row r="308" spans="1:34" ht="12.75" customHeight="1" x14ac:dyDescent="0.3">
      <c r="A308" s="233" t="s">
        <v>77</v>
      </c>
      <c r="Z308" s="1"/>
      <c r="AA308" s="1"/>
      <c r="AB308" s="2"/>
      <c r="AC308" s="1"/>
      <c r="AD308" s="2"/>
      <c r="AE308" s="2"/>
      <c r="AF308" s="2"/>
      <c r="AG308" s="2"/>
      <c r="AH308" s="2"/>
    </row>
    <row r="309" spans="1:34" ht="12.75" customHeight="1" x14ac:dyDescent="0.2">
      <c r="B309" s="358" t="s">
        <v>3</v>
      </c>
      <c r="C309" s="359"/>
      <c r="D309" s="359"/>
      <c r="E309" s="359"/>
      <c r="F309" s="359"/>
      <c r="G309" s="359"/>
      <c r="H309" s="359"/>
      <c r="I309" s="359"/>
      <c r="J309" s="359"/>
      <c r="K309" s="359"/>
      <c r="Z309" s="1"/>
      <c r="AA309" s="1"/>
      <c r="AB309" s="2"/>
      <c r="AC309" s="1"/>
      <c r="AD309" s="2"/>
      <c r="AE309" s="2"/>
      <c r="AF309" s="2"/>
      <c r="AG309" s="2"/>
      <c r="AH309" s="2"/>
    </row>
    <row r="310" spans="1:34" ht="25.5" customHeight="1" x14ac:dyDescent="0.2">
      <c r="A310" s="230" t="s">
        <v>18</v>
      </c>
      <c r="B310" s="16">
        <v>1</v>
      </c>
      <c r="C310" s="16">
        <v>2</v>
      </c>
      <c r="D310" s="16">
        <v>3</v>
      </c>
      <c r="E310" s="16">
        <v>4</v>
      </c>
      <c r="F310" s="16">
        <v>5</v>
      </c>
      <c r="G310" s="16">
        <v>6</v>
      </c>
      <c r="H310" s="16">
        <v>7</v>
      </c>
      <c r="I310" s="16">
        <v>8</v>
      </c>
      <c r="J310" s="16">
        <v>9</v>
      </c>
      <c r="K310" s="18">
        <v>9</v>
      </c>
      <c r="L310" s="19">
        <v>10</v>
      </c>
      <c r="M310" s="19">
        <v>9</v>
      </c>
      <c r="N310" s="19">
        <v>10</v>
      </c>
      <c r="O310" s="19">
        <v>9</v>
      </c>
      <c r="P310" s="19">
        <v>10</v>
      </c>
      <c r="Q310" s="19">
        <v>9</v>
      </c>
      <c r="R310" s="138">
        <v>10</v>
      </c>
      <c r="S310" s="10" t="s">
        <v>11</v>
      </c>
      <c r="T310" s="10" t="s">
        <v>12</v>
      </c>
      <c r="U310" s="11" t="s">
        <v>13</v>
      </c>
      <c r="V310" s="10" t="s">
        <v>14</v>
      </c>
      <c r="W310" s="12" t="s">
        <v>15</v>
      </c>
      <c r="X310" s="12" t="s">
        <v>16</v>
      </c>
      <c r="Y310" s="13" t="s">
        <v>17</v>
      </c>
      <c r="Z310" s="13"/>
      <c r="AA310" s="13"/>
      <c r="AB310" s="143"/>
      <c r="AC310" s="13"/>
      <c r="AD310" s="12"/>
      <c r="AE310" s="12"/>
      <c r="AF310" s="13"/>
      <c r="AG310" s="2"/>
      <c r="AH310" s="2"/>
    </row>
    <row r="311" spans="1:34" ht="12.75" customHeight="1" x14ac:dyDescent="0.2">
      <c r="A311" s="46" t="s">
        <v>30</v>
      </c>
      <c r="B311" s="25">
        <v>109</v>
      </c>
      <c r="C311" s="25"/>
      <c r="D311" s="25"/>
      <c r="E311" s="25"/>
      <c r="F311" s="25"/>
      <c r="G311" s="25"/>
      <c r="H311" s="25"/>
      <c r="I311" s="25"/>
      <c r="J311" s="25"/>
      <c r="K311" s="26"/>
      <c r="L311" s="26"/>
      <c r="O311" s="45"/>
      <c r="P311" s="45"/>
      <c r="Q311" s="45"/>
      <c r="R311" s="249"/>
      <c r="W311" s="29">
        <f>B311</f>
        <v>109</v>
      </c>
      <c r="Z311" s="1"/>
      <c r="AA311" s="1"/>
      <c r="AB311" s="2"/>
      <c r="AC311" s="1"/>
      <c r="AD311" s="50"/>
      <c r="AE311" s="24"/>
      <c r="AF311" s="1"/>
      <c r="AG311" s="2"/>
      <c r="AH311" s="2"/>
    </row>
    <row r="312" spans="1:34" ht="12.75" customHeight="1" x14ac:dyDescent="0.2">
      <c r="A312" s="46" t="s">
        <v>31</v>
      </c>
      <c r="B312" s="2"/>
      <c r="C312" s="2">
        <v>98</v>
      </c>
      <c r="D312" s="2"/>
      <c r="E312" s="2"/>
      <c r="F312" s="2"/>
      <c r="G312" s="2"/>
      <c r="H312" s="2"/>
      <c r="I312" s="2"/>
      <c r="J312" s="2"/>
      <c r="K312" s="45"/>
      <c r="L312" s="45"/>
      <c r="O312" s="45"/>
      <c r="P312" s="45"/>
      <c r="Q312" s="45"/>
      <c r="R312" s="249"/>
      <c r="V312" s="48">
        <f>C312/B311</f>
        <v>0.8990825688073395</v>
      </c>
      <c r="W312" s="29">
        <v>103</v>
      </c>
      <c r="X312" s="36">
        <f t="shared" ref="X312:X318" si="89">W312/W311</f>
        <v>0.94495412844036697</v>
      </c>
      <c r="Y312" s="1">
        <f t="shared" ref="Y312:Y318" si="90">100%-X312</f>
        <v>5.5045871559633031E-2</v>
      </c>
      <c r="Z312" s="1"/>
      <c r="AA312" s="1"/>
      <c r="AB312" s="2"/>
      <c r="AC312" s="1"/>
      <c r="AD312" s="50"/>
      <c r="AE312" s="24"/>
      <c r="AF312" s="1"/>
      <c r="AG312" s="2"/>
      <c r="AH312" s="2"/>
    </row>
    <row r="313" spans="1:34" ht="12.75" customHeight="1" x14ac:dyDescent="0.2">
      <c r="A313" s="46" t="s">
        <v>50</v>
      </c>
      <c r="D313" s="2">
        <v>94</v>
      </c>
      <c r="O313" s="45"/>
      <c r="P313" s="45"/>
      <c r="Q313" s="45"/>
      <c r="R313" s="249"/>
      <c r="S313" s="1"/>
      <c r="T313" s="1"/>
      <c r="V313" s="1">
        <f>D313/C312</f>
        <v>0.95918367346938771</v>
      </c>
      <c r="W313" s="29">
        <v>103</v>
      </c>
      <c r="X313" s="36">
        <f t="shared" si="89"/>
        <v>1</v>
      </c>
      <c r="Y313" s="1">
        <f t="shared" si="90"/>
        <v>0</v>
      </c>
      <c r="Z313" s="2"/>
      <c r="AA313" s="2"/>
      <c r="AB313" s="2"/>
      <c r="AC313" s="2"/>
      <c r="AD313" s="2"/>
      <c r="AE313" s="2"/>
      <c r="AF313" s="2"/>
      <c r="AG313" s="2"/>
      <c r="AH313" s="2"/>
    </row>
    <row r="314" spans="1:34" ht="12.75" customHeight="1" x14ac:dyDescent="0.2">
      <c r="A314" s="46" t="s">
        <v>51</v>
      </c>
      <c r="E314" s="2">
        <v>91</v>
      </c>
      <c r="O314" s="45"/>
      <c r="P314" s="45"/>
      <c r="Q314" s="45"/>
      <c r="R314" s="249"/>
      <c r="S314" s="1"/>
      <c r="T314" s="1"/>
      <c r="V314" s="1">
        <f>E314/D313</f>
        <v>0.96808510638297873</v>
      </c>
      <c r="W314" s="29">
        <v>104</v>
      </c>
      <c r="X314" s="36">
        <f t="shared" si="89"/>
        <v>1.0097087378640777</v>
      </c>
      <c r="Y314" s="1">
        <f t="shared" si="90"/>
        <v>-9.7087378640776656E-3</v>
      </c>
      <c r="Z314" s="2"/>
      <c r="AA314" s="2"/>
      <c r="AB314" s="2"/>
      <c r="AC314" s="2"/>
      <c r="AD314" s="2"/>
      <c r="AE314" s="2"/>
      <c r="AF314" s="2"/>
      <c r="AG314" s="2"/>
      <c r="AH314" s="2"/>
    </row>
    <row r="315" spans="1:34" ht="12.75" customHeight="1" x14ac:dyDescent="0.2">
      <c r="A315" s="46" t="s">
        <v>52</v>
      </c>
      <c r="F315" s="2">
        <v>86</v>
      </c>
      <c r="O315" s="45"/>
      <c r="P315" s="45"/>
      <c r="Q315" s="45"/>
      <c r="R315" s="249"/>
      <c r="S315" s="1"/>
      <c r="T315" s="1"/>
      <c r="V315" s="1">
        <f>F315/E314</f>
        <v>0.94505494505494503</v>
      </c>
      <c r="W315" s="29">
        <v>95</v>
      </c>
      <c r="X315" s="36">
        <f t="shared" si="89"/>
        <v>0.91346153846153844</v>
      </c>
      <c r="Y315" s="1">
        <f t="shared" si="90"/>
        <v>8.6538461538461564E-2</v>
      </c>
      <c r="Z315" s="2"/>
      <c r="AA315" s="2"/>
      <c r="AB315" s="2"/>
      <c r="AC315" s="2"/>
      <c r="AD315" s="2"/>
      <c r="AE315" s="2"/>
      <c r="AF315" s="2"/>
      <c r="AG315" s="2"/>
      <c r="AH315" s="2"/>
    </row>
    <row r="316" spans="1:34" ht="12.75" customHeight="1" x14ac:dyDescent="0.2">
      <c r="A316" s="46" t="s">
        <v>53</v>
      </c>
      <c r="G316" s="2">
        <v>81</v>
      </c>
      <c r="O316" s="45"/>
      <c r="P316" s="45"/>
      <c r="Q316" s="45"/>
      <c r="R316" s="249"/>
      <c r="S316" s="1"/>
      <c r="T316" s="1"/>
      <c r="V316" s="1">
        <f>G316/F315</f>
        <v>0.94186046511627908</v>
      </c>
      <c r="W316" s="29">
        <v>93</v>
      </c>
      <c r="X316" s="36">
        <f t="shared" si="89"/>
        <v>0.97894736842105268</v>
      </c>
      <c r="Y316" s="1">
        <f t="shared" si="90"/>
        <v>2.1052631578947323E-2</v>
      </c>
      <c r="Z316" s="2"/>
      <c r="AA316" s="2"/>
      <c r="AB316" s="2"/>
      <c r="AC316" s="2"/>
      <c r="AD316" s="2"/>
      <c r="AE316" s="2"/>
      <c r="AF316" s="2"/>
      <c r="AG316" s="2"/>
      <c r="AH316" s="2"/>
    </row>
    <row r="317" spans="1:34" ht="12.75" customHeight="1" x14ac:dyDescent="0.2">
      <c r="A317" s="46" t="s">
        <v>54</v>
      </c>
      <c r="H317" s="2">
        <v>81</v>
      </c>
      <c r="O317" s="45"/>
      <c r="P317" s="45"/>
      <c r="Q317" s="45"/>
      <c r="R317" s="249"/>
      <c r="S317" s="1"/>
      <c r="T317" s="1"/>
      <c r="V317" s="1">
        <f>H317/G316</f>
        <v>1</v>
      </c>
      <c r="W317" s="29">
        <v>91</v>
      </c>
      <c r="X317" s="36">
        <f t="shared" si="89"/>
        <v>0.978494623655914</v>
      </c>
      <c r="Y317" s="1">
        <f t="shared" si="90"/>
        <v>2.1505376344086002E-2</v>
      </c>
      <c r="Z317" s="2"/>
      <c r="AA317" s="2"/>
      <c r="AB317" s="2"/>
      <c r="AC317" s="2"/>
      <c r="AD317" s="2"/>
      <c r="AE317" s="2"/>
      <c r="AF317" s="2"/>
      <c r="AG317" s="2"/>
      <c r="AH317" s="2"/>
    </row>
    <row r="318" spans="1:34" ht="12.75" customHeight="1" x14ac:dyDescent="0.2">
      <c r="A318" s="46" t="s">
        <v>55</v>
      </c>
      <c r="I318" s="2">
        <v>79</v>
      </c>
      <c r="O318" s="45">
        <v>1</v>
      </c>
      <c r="P318" s="45">
        <v>1</v>
      </c>
      <c r="Q318" s="45">
        <v>2</v>
      </c>
      <c r="R318" s="138">
        <f>SUM(O318:Q318)</f>
        <v>4</v>
      </c>
      <c r="S318" s="1"/>
      <c r="T318" s="1"/>
      <c r="V318" s="1">
        <f>I318/H317</f>
        <v>0.97530864197530864</v>
      </c>
      <c r="W318" s="29">
        <v>91</v>
      </c>
      <c r="X318" s="36">
        <f t="shared" si="89"/>
        <v>1</v>
      </c>
      <c r="Y318" s="1">
        <f t="shared" si="90"/>
        <v>0</v>
      </c>
      <c r="Z318" s="2"/>
      <c r="AA318" s="2"/>
      <c r="AB318" s="2"/>
      <c r="AC318" s="2"/>
      <c r="AD318" s="2"/>
      <c r="AE318" s="2"/>
      <c r="AF318" s="2"/>
      <c r="AG318" s="2"/>
      <c r="AH318" s="2"/>
    </row>
    <row r="319" spans="1:34" ht="12.75" customHeight="1" x14ac:dyDescent="0.2">
      <c r="A319" s="46" t="s">
        <v>56</v>
      </c>
      <c r="I319" s="2">
        <v>78</v>
      </c>
      <c r="L319" s="2">
        <v>29</v>
      </c>
      <c r="M319" s="2">
        <v>25</v>
      </c>
      <c r="N319" s="2">
        <v>20</v>
      </c>
      <c r="O319" s="45"/>
      <c r="P319" s="45"/>
      <c r="Q319" s="45"/>
      <c r="R319" s="138">
        <f>SUM(L319:Q319)</f>
        <v>74</v>
      </c>
      <c r="S319" s="1"/>
      <c r="T319" s="1"/>
      <c r="V319" s="1"/>
      <c r="W319" s="29">
        <v>78</v>
      </c>
      <c r="X319" s="36"/>
      <c r="Y319" s="1"/>
      <c r="Z319" s="2"/>
      <c r="AA319" s="2"/>
      <c r="AB319" s="2"/>
      <c r="AC319" s="2"/>
      <c r="AD319" s="2"/>
      <c r="AE319" s="2"/>
      <c r="AF319" s="2"/>
      <c r="AG319" s="2"/>
      <c r="AH319" s="2"/>
    </row>
    <row r="320" spans="1:34" ht="12.75" customHeight="1" x14ac:dyDescent="0.2">
      <c r="A320" s="46" t="s">
        <v>57</v>
      </c>
      <c r="I320" s="2">
        <v>10</v>
      </c>
      <c r="L320" s="2">
        <v>4</v>
      </c>
      <c r="M320" s="2">
        <v>5</v>
      </c>
      <c r="N320" s="2">
        <v>1</v>
      </c>
      <c r="O320" s="45">
        <v>3</v>
      </c>
      <c r="P320" s="45">
        <v>3</v>
      </c>
      <c r="Q320" s="45">
        <v>1</v>
      </c>
      <c r="R320" s="138">
        <f t="shared" ref="R320:R323" si="91">SUM(O320:Q320)</f>
        <v>7</v>
      </c>
      <c r="S320" s="1"/>
      <c r="T320" s="1"/>
      <c r="V320" s="1"/>
      <c r="W320" s="29">
        <v>10</v>
      </c>
      <c r="X320" s="36"/>
      <c r="Y320" s="1"/>
      <c r="Z320" s="2"/>
      <c r="AA320" s="2"/>
      <c r="AB320" s="2"/>
      <c r="AC320" s="2"/>
      <c r="AD320" s="2"/>
      <c r="AE320" s="2"/>
      <c r="AF320" s="2"/>
      <c r="AG320" s="2"/>
      <c r="AH320" s="2"/>
    </row>
    <row r="321" spans="1:34" ht="12.75" customHeight="1" x14ac:dyDescent="0.2">
      <c r="A321" s="46" t="s">
        <v>58</v>
      </c>
      <c r="I321" s="2">
        <v>3</v>
      </c>
      <c r="M321" s="2">
        <v>2</v>
      </c>
      <c r="N321" s="2">
        <v>1</v>
      </c>
      <c r="O321" s="45"/>
      <c r="P321" s="45">
        <v>1</v>
      </c>
      <c r="Q321" s="45">
        <v>1</v>
      </c>
      <c r="R321" s="138">
        <f t="shared" si="91"/>
        <v>2</v>
      </c>
      <c r="S321" s="1"/>
      <c r="T321" s="1"/>
      <c r="V321" s="1"/>
      <c r="W321" s="29">
        <v>3</v>
      </c>
      <c r="X321" s="36"/>
      <c r="Y321" s="1"/>
      <c r="Z321" s="2"/>
      <c r="AA321" s="2"/>
      <c r="AB321" s="2"/>
      <c r="AC321" s="2"/>
      <c r="AD321" s="2"/>
      <c r="AE321" s="2"/>
      <c r="AF321" s="2"/>
      <c r="AG321" s="2"/>
      <c r="AH321" s="2"/>
    </row>
    <row r="322" spans="1:34" ht="12.75" customHeight="1" x14ac:dyDescent="0.2">
      <c r="A322" s="46" t="s">
        <v>59</v>
      </c>
      <c r="I322" s="2">
        <v>1</v>
      </c>
      <c r="M322" s="2">
        <v>1</v>
      </c>
      <c r="O322" s="45"/>
      <c r="P322" s="45">
        <v>1</v>
      </c>
      <c r="Q322" s="45"/>
      <c r="R322" s="138">
        <f t="shared" si="91"/>
        <v>1</v>
      </c>
      <c r="S322" s="1"/>
      <c r="T322" s="1"/>
      <c r="V322" s="1"/>
      <c r="W322" s="29">
        <v>1</v>
      </c>
      <c r="X322" s="36"/>
      <c r="Y322" s="1"/>
      <c r="Z322" s="2"/>
      <c r="AA322" s="2"/>
      <c r="AB322" s="2"/>
      <c r="AC322" s="2"/>
      <c r="AD322" s="2"/>
      <c r="AE322" s="2"/>
      <c r="AF322" s="2"/>
      <c r="AG322" s="2"/>
      <c r="AH322" s="2"/>
    </row>
    <row r="323" spans="1:34" ht="12.75" customHeight="1" x14ac:dyDescent="0.2">
      <c r="A323" s="46" t="s">
        <v>70</v>
      </c>
      <c r="I323" s="2">
        <v>1</v>
      </c>
      <c r="M323" s="2">
        <v>1</v>
      </c>
      <c r="O323" s="45"/>
      <c r="P323" s="45">
        <v>1</v>
      </c>
      <c r="Q323" s="45"/>
      <c r="R323" s="138">
        <f t="shared" si="91"/>
        <v>1</v>
      </c>
      <c r="S323" s="1"/>
      <c r="T323" s="1"/>
      <c r="V323" s="1"/>
      <c r="W323" s="29">
        <v>1</v>
      </c>
      <c r="X323" s="36"/>
      <c r="Y323" s="1"/>
      <c r="Z323" s="2"/>
      <c r="AA323" s="2"/>
      <c r="AB323" s="2"/>
      <c r="AC323" s="2"/>
      <c r="AD323" s="2"/>
      <c r="AE323" s="2"/>
      <c r="AF323" s="2"/>
      <c r="AG323" s="2"/>
      <c r="AH323" s="2"/>
    </row>
    <row r="324" spans="1:34" ht="12.75" customHeight="1" x14ac:dyDescent="0.2">
      <c r="R324" s="245">
        <f>SUM(R318:R323)</f>
        <v>89</v>
      </c>
      <c r="S324" s="1">
        <f>SUM(R318:R319)/B311</f>
        <v>0.7155963302752294</v>
      </c>
      <c r="T324" s="1">
        <f>R324/B311</f>
        <v>0.8165137614678899</v>
      </c>
      <c r="U324" s="1">
        <f>T324-S324</f>
        <v>0.1009174311926605</v>
      </c>
      <c r="V324" s="1"/>
      <c r="Z324" s="2"/>
      <c r="AA324" s="2"/>
      <c r="AB324" s="2"/>
      <c r="AC324" s="2"/>
      <c r="AD324" s="2"/>
      <c r="AE324" s="2"/>
      <c r="AF324" s="2"/>
      <c r="AG324" s="2"/>
      <c r="AH324" s="2"/>
    </row>
    <row r="325" spans="1:34" ht="12.75" customHeight="1" x14ac:dyDescent="0.3">
      <c r="A325" s="233" t="s">
        <v>78</v>
      </c>
      <c r="Z325" s="1"/>
      <c r="AA325" s="1"/>
      <c r="AB325" s="2"/>
      <c r="AC325" s="1"/>
      <c r="AD325" s="2"/>
      <c r="AE325" s="2"/>
      <c r="AF325" s="2"/>
      <c r="AG325" s="2"/>
      <c r="AH325" s="2"/>
    </row>
    <row r="326" spans="1:34" ht="12.75" customHeight="1" x14ac:dyDescent="0.2">
      <c r="B326" s="358" t="s">
        <v>3</v>
      </c>
      <c r="C326" s="359"/>
      <c r="D326" s="359"/>
      <c r="E326" s="359"/>
      <c r="F326" s="359"/>
      <c r="G326" s="359"/>
      <c r="H326" s="359"/>
      <c r="I326" s="359"/>
      <c r="J326" s="359"/>
      <c r="K326" s="359"/>
      <c r="Z326" s="1"/>
      <c r="AA326" s="1"/>
      <c r="AB326" s="2"/>
      <c r="AC326" s="1"/>
      <c r="AD326" s="2"/>
      <c r="AE326" s="2"/>
      <c r="AF326" s="2"/>
      <c r="AG326" s="2"/>
      <c r="AH326" s="2"/>
    </row>
    <row r="327" spans="1:34" ht="25.5" customHeight="1" x14ac:dyDescent="0.2">
      <c r="A327" s="230" t="s">
        <v>18</v>
      </c>
      <c r="B327" s="16">
        <v>1</v>
      </c>
      <c r="C327" s="16">
        <v>2</v>
      </c>
      <c r="D327" s="16">
        <v>3</v>
      </c>
      <c r="E327" s="16">
        <v>4</v>
      </c>
      <c r="F327" s="16">
        <v>5</v>
      </c>
      <c r="G327" s="16">
        <v>6</v>
      </c>
      <c r="H327" s="16">
        <v>7</v>
      </c>
      <c r="I327" s="16">
        <v>8</v>
      </c>
      <c r="J327" s="16">
        <v>9</v>
      </c>
      <c r="K327" s="18">
        <v>9</v>
      </c>
      <c r="L327" s="19">
        <v>10</v>
      </c>
      <c r="M327" s="19">
        <v>9</v>
      </c>
      <c r="N327" s="19">
        <v>10</v>
      </c>
      <c r="O327" s="19">
        <v>9</v>
      </c>
      <c r="P327" s="19">
        <v>10</v>
      </c>
      <c r="Q327" s="19">
        <v>9</v>
      </c>
      <c r="R327" s="138">
        <v>10</v>
      </c>
      <c r="S327" s="10" t="s">
        <v>11</v>
      </c>
      <c r="T327" s="10" t="s">
        <v>12</v>
      </c>
      <c r="U327" s="11" t="s">
        <v>13</v>
      </c>
      <c r="V327" s="10" t="s">
        <v>14</v>
      </c>
      <c r="W327" s="12" t="s">
        <v>15</v>
      </c>
      <c r="X327" s="12" t="s">
        <v>16</v>
      </c>
      <c r="Y327" s="13" t="s">
        <v>17</v>
      </c>
      <c r="Z327" s="13"/>
      <c r="AA327" s="13"/>
      <c r="AB327" s="143"/>
      <c r="AC327" s="13"/>
      <c r="AD327" s="12"/>
      <c r="AE327" s="12"/>
      <c r="AF327" s="13"/>
      <c r="AG327" s="2"/>
      <c r="AH327" s="2"/>
    </row>
    <row r="328" spans="1:34" ht="12.75" customHeight="1" x14ac:dyDescent="0.2">
      <c r="A328" s="46" t="s">
        <v>31</v>
      </c>
      <c r="B328" s="25">
        <v>143</v>
      </c>
      <c r="C328" s="25"/>
      <c r="D328" s="25"/>
      <c r="E328" s="25"/>
      <c r="F328" s="25"/>
      <c r="G328" s="25"/>
      <c r="H328" s="25"/>
      <c r="I328" s="25"/>
      <c r="J328" s="25"/>
      <c r="K328" s="26"/>
      <c r="L328" s="26"/>
      <c r="O328" s="45"/>
      <c r="P328" s="45"/>
      <c r="Q328" s="45"/>
      <c r="R328" s="249"/>
      <c r="W328" s="29">
        <f>B328</f>
        <v>143</v>
      </c>
      <c r="Z328" s="1"/>
      <c r="AA328" s="1"/>
      <c r="AB328" s="2"/>
      <c r="AC328" s="1"/>
      <c r="AD328" s="50"/>
      <c r="AE328" s="24"/>
      <c r="AF328" s="1"/>
      <c r="AG328" s="2"/>
      <c r="AH328" s="2"/>
    </row>
    <row r="329" spans="1:34" ht="12.75" customHeight="1" x14ac:dyDescent="0.2">
      <c r="A329" s="46" t="s">
        <v>50</v>
      </c>
      <c r="C329" s="2">
        <v>139</v>
      </c>
      <c r="O329" s="45"/>
      <c r="P329" s="45"/>
      <c r="Q329" s="45"/>
      <c r="R329" s="249"/>
      <c r="S329" s="1"/>
      <c r="T329" s="1"/>
      <c r="V329" s="1">
        <f>C329/B328</f>
        <v>0.97202797202797198</v>
      </c>
      <c r="W329" s="29">
        <v>143</v>
      </c>
      <c r="X329" s="36">
        <f t="shared" ref="X329:X335" si="92">W329/W328</f>
        <v>1</v>
      </c>
      <c r="Y329" s="1">
        <f t="shared" ref="Y329:Y335" si="93">100%-X329</f>
        <v>0</v>
      </c>
      <c r="Z329" s="2"/>
      <c r="AA329" s="2"/>
      <c r="AB329" s="2"/>
      <c r="AC329" s="2"/>
      <c r="AD329" s="2"/>
      <c r="AE329" s="2"/>
      <c r="AF329" s="2"/>
      <c r="AG329" s="2"/>
      <c r="AH329" s="2"/>
    </row>
    <row r="330" spans="1:34" ht="12.75" customHeight="1" x14ac:dyDescent="0.2">
      <c r="A330" s="46" t="s">
        <v>51</v>
      </c>
      <c r="D330" s="2">
        <v>135</v>
      </c>
      <c r="O330" s="45"/>
      <c r="P330" s="45"/>
      <c r="Q330" s="45"/>
      <c r="R330" s="249"/>
      <c r="S330" s="1"/>
      <c r="T330" s="1"/>
      <c r="V330" s="1">
        <f>D330/C329</f>
        <v>0.97122302158273377</v>
      </c>
      <c r="W330" s="29">
        <v>142</v>
      </c>
      <c r="X330" s="36">
        <f t="shared" si="92"/>
        <v>0.99300699300699302</v>
      </c>
      <c r="Y330" s="1">
        <f t="shared" si="93"/>
        <v>6.9930069930069783E-3</v>
      </c>
      <c r="Z330" s="2"/>
      <c r="AA330" s="2"/>
      <c r="AB330" s="2"/>
      <c r="AC330" s="2"/>
      <c r="AD330" s="2"/>
      <c r="AE330" s="2"/>
      <c r="AF330" s="12"/>
      <c r="AG330" s="12"/>
      <c r="AH330" s="13"/>
    </row>
    <row r="331" spans="1:34" ht="12.75" customHeight="1" x14ac:dyDescent="0.2">
      <c r="A331" s="46" t="s">
        <v>52</v>
      </c>
      <c r="E331" s="2">
        <v>130</v>
      </c>
      <c r="O331" s="45"/>
      <c r="P331" s="45"/>
      <c r="Q331" s="45"/>
      <c r="R331" s="249"/>
      <c r="S331" s="1"/>
      <c r="T331" s="1"/>
      <c r="V331" s="1">
        <f>E331/D330</f>
        <v>0.96296296296296291</v>
      </c>
      <c r="W331" s="29">
        <v>138</v>
      </c>
      <c r="X331" s="36">
        <f t="shared" si="92"/>
        <v>0.971830985915493</v>
      </c>
      <c r="Y331" s="1">
        <f t="shared" si="93"/>
        <v>2.8169014084507005E-2</v>
      </c>
      <c r="Z331" s="2"/>
      <c r="AA331" s="2"/>
      <c r="AB331" s="2"/>
      <c r="AC331" s="2"/>
      <c r="AD331" s="2"/>
      <c r="AE331" s="2"/>
      <c r="AF331" s="12"/>
      <c r="AG331" s="12"/>
      <c r="AH331" s="13"/>
    </row>
    <row r="332" spans="1:34" ht="12.75" customHeight="1" x14ac:dyDescent="0.2">
      <c r="A332" s="46" t="s">
        <v>53</v>
      </c>
      <c r="F332" s="2">
        <v>125</v>
      </c>
      <c r="O332" s="45"/>
      <c r="P332" s="45"/>
      <c r="Q332" s="45"/>
      <c r="R332" s="249"/>
      <c r="S332" s="1"/>
      <c r="T332" s="1"/>
      <c r="V332" s="1">
        <f>F332/E331</f>
        <v>0.96153846153846156</v>
      </c>
      <c r="W332" s="29">
        <v>137</v>
      </c>
      <c r="X332" s="36">
        <f t="shared" si="92"/>
        <v>0.99275362318840576</v>
      </c>
      <c r="Y332" s="1">
        <f t="shared" si="93"/>
        <v>7.2463768115942351E-3</v>
      </c>
      <c r="Z332" s="2"/>
      <c r="AA332" s="2"/>
      <c r="AB332" s="2"/>
      <c r="AC332" s="2"/>
      <c r="AD332" s="2"/>
      <c r="AE332" s="2"/>
      <c r="AF332" s="12"/>
      <c r="AG332" s="12"/>
      <c r="AH332" s="13"/>
    </row>
    <row r="333" spans="1:34" ht="12.75" customHeight="1" x14ac:dyDescent="0.2">
      <c r="A333" s="46" t="s">
        <v>54</v>
      </c>
      <c r="G333" s="2">
        <v>116</v>
      </c>
      <c r="O333" s="45"/>
      <c r="P333" s="45"/>
      <c r="Q333" s="45"/>
      <c r="R333" s="249"/>
      <c r="S333" s="1"/>
      <c r="T333" s="1"/>
      <c r="V333" s="1">
        <f>G333/F332</f>
        <v>0.92800000000000005</v>
      </c>
      <c r="W333" s="29">
        <v>132</v>
      </c>
      <c r="X333" s="36">
        <f t="shared" si="92"/>
        <v>0.96350364963503654</v>
      </c>
      <c r="Y333" s="1">
        <f t="shared" si="93"/>
        <v>3.6496350364963459E-2</v>
      </c>
      <c r="Z333" s="2"/>
      <c r="AA333" s="2"/>
      <c r="AB333" s="2"/>
      <c r="AC333" s="2"/>
      <c r="AD333" s="2"/>
      <c r="AE333" s="2"/>
      <c r="AF333" s="12"/>
      <c r="AG333" s="12"/>
      <c r="AH333" s="13"/>
    </row>
    <row r="334" spans="1:34" ht="12.75" customHeight="1" x14ac:dyDescent="0.2">
      <c r="A334" s="46" t="s">
        <v>55</v>
      </c>
      <c r="H334" s="2">
        <v>113</v>
      </c>
      <c r="O334" s="45"/>
      <c r="P334" s="45"/>
      <c r="Q334" s="45"/>
      <c r="R334" s="249"/>
      <c r="S334" s="1"/>
      <c r="T334" s="1"/>
      <c r="V334" s="1">
        <f>H334/G333</f>
        <v>0.97413793103448276</v>
      </c>
      <c r="W334" s="29">
        <v>132</v>
      </c>
      <c r="X334" s="36">
        <f t="shared" si="92"/>
        <v>1</v>
      </c>
      <c r="Y334" s="1">
        <f t="shared" si="93"/>
        <v>0</v>
      </c>
      <c r="Z334" s="2"/>
      <c r="AA334" s="2"/>
      <c r="AB334" s="2"/>
      <c r="AC334" s="2"/>
      <c r="AD334" s="2"/>
      <c r="AE334" s="2"/>
      <c r="AF334" s="12"/>
      <c r="AG334" s="12"/>
      <c r="AH334" s="13"/>
    </row>
    <row r="335" spans="1:34" ht="12.75" customHeight="1" x14ac:dyDescent="0.2">
      <c r="A335" s="46" t="s">
        <v>56</v>
      </c>
      <c r="I335" s="2">
        <v>113</v>
      </c>
      <c r="O335" s="45"/>
      <c r="P335" s="45">
        <v>1</v>
      </c>
      <c r="Q335" s="45"/>
      <c r="R335" s="138">
        <f>SUM(O335:Q335)</f>
        <v>1</v>
      </c>
      <c r="S335" s="1"/>
      <c r="T335" s="1"/>
      <c r="V335" s="1">
        <f>I335/H334</f>
        <v>1</v>
      </c>
      <c r="W335" s="29">
        <v>126</v>
      </c>
      <c r="X335" s="36">
        <f t="shared" si="92"/>
        <v>0.95454545454545459</v>
      </c>
      <c r="Y335" s="1">
        <f t="shared" si="93"/>
        <v>4.5454545454545414E-2</v>
      </c>
      <c r="Z335" s="2"/>
      <c r="AA335" s="2"/>
      <c r="AB335" s="2"/>
      <c r="AC335" s="2"/>
      <c r="AD335" s="2"/>
      <c r="AE335" s="2"/>
      <c r="AF335" s="12"/>
      <c r="AG335" s="12"/>
      <c r="AH335" s="13"/>
    </row>
    <row r="336" spans="1:34" ht="12.75" customHeight="1" x14ac:dyDescent="0.2">
      <c r="A336" s="46" t="s">
        <v>57</v>
      </c>
      <c r="I336" s="2">
        <v>111</v>
      </c>
      <c r="L336" s="2">
        <v>43</v>
      </c>
      <c r="M336" s="2">
        <v>26</v>
      </c>
      <c r="N336" s="2">
        <v>37</v>
      </c>
      <c r="O336" s="45"/>
      <c r="P336" s="45"/>
      <c r="Q336" s="45"/>
      <c r="R336" s="138">
        <f>SUM(L336:Q336)</f>
        <v>106</v>
      </c>
      <c r="S336" s="1"/>
      <c r="T336" s="1"/>
      <c r="V336" s="1"/>
      <c r="W336" s="29">
        <v>111</v>
      </c>
      <c r="X336" s="36"/>
      <c r="Y336" s="1"/>
      <c r="Z336" s="2"/>
      <c r="AA336" s="2"/>
      <c r="AB336" s="2"/>
      <c r="AC336" s="2"/>
      <c r="AD336" s="2"/>
      <c r="AE336" s="2"/>
      <c r="AF336" s="12"/>
      <c r="AG336" s="12"/>
      <c r="AH336" s="13"/>
    </row>
    <row r="337" spans="1:34" ht="12.75" customHeight="1" x14ac:dyDescent="0.2">
      <c r="A337" s="46" t="s">
        <v>58</v>
      </c>
      <c r="I337" s="2">
        <v>13</v>
      </c>
      <c r="L337" s="2">
        <v>7</v>
      </c>
      <c r="M337" s="2">
        <v>2</v>
      </c>
      <c r="N337" s="2">
        <v>4</v>
      </c>
      <c r="O337" s="45">
        <v>5</v>
      </c>
      <c r="P337" s="45">
        <v>2</v>
      </c>
      <c r="Q337" s="45">
        <v>4</v>
      </c>
      <c r="R337" s="138">
        <f t="shared" ref="R337:R341" si="94">SUM(O337:Q337)</f>
        <v>11</v>
      </c>
      <c r="S337" s="1"/>
      <c r="T337" s="1"/>
      <c r="V337" s="1"/>
      <c r="W337" s="29">
        <v>13</v>
      </c>
      <c r="X337" s="36"/>
      <c r="Y337" s="1"/>
      <c r="Z337" s="2"/>
      <c r="AA337" s="2"/>
      <c r="AB337" s="2"/>
      <c r="AC337" s="2"/>
      <c r="AD337" s="2"/>
      <c r="AE337" s="2"/>
      <c r="AF337" s="12"/>
      <c r="AG337" s="12"/>
      <c r="AH337" s="13"/>
    </row>
    <row r="338" spans="1:34" ht="12.75" customHeight="1" x14ac:dyDescent="0.2">
      <c r="A338" s="46" t="s">
        <v>59</v>
      </c>
      <c r="I338" s="2">
        <v>2</v>
      </c>
      <c r="L338" s="2">
        <v>1</v>
      </c>
      <c r="M338" s="2">
        <v>1</v>
      </c>
      <c r="O338" s="45">
        <v>1</v>
      </c>
      <c r="P338" s="45">
        <v>1</v>
      </c>
      <c r="Q338" s="45"/>
      <c r="R338" s="138">
        <f t="shared" si="94"/>
        <v>2</v>
      </c>
      <c r="S338" s="1"/>
      <c r="T338" s="1"/>
      <c r="V338" s="1"/>
      <c r="W338" s="29">
        <v>2</v>
      </c>
      <c r="X338" s="36"/>
      <c r="Y338" s="1"/>
      <c r="Z338" s="2"/>
      <c r="AA338" s="2"/>
      <c r="AB338" s="2"/>
      <c r="AC338" s="2"/>
      <c r="AD338" s="2"/>
      <c r="AE338" s="2"/>
      <c r="AF338" s="12"/>
      <c r="AG338" s="12"/>
      <c r="AH338" s="13"/>
    </row>
    <row r="339" spans="1:34" ht="12.75" customHeight="1" x14ac:dyDescent="0.2">
      <c r="A339" s="46" t="s">
        <v>70</v>
      </c>
      <c r="I339" s="2">
        <v>3</v>
      </c>
      <c r="L339" s="2">
        <v>2</v>
      </c>
      <c r="N339" s="2">
        <v>1</v>
      </c>
      <c r="O339" s="45">
        <v>2</v>
      </c>
      <c r="P339" s="45"/>
      <c r="Q339" s="45"/>
      <c r="R339" s="138">
        <f t="shared" si="94"/>
        <v>2</v>
      </c>
      <c r="S339" s="1"/>
      <c r="T339" s="1"/>
      <c r="V339" s="1"/>
      <c r="W339" s="29">
        <v>3</v>
      </c>
      <c r="X339" s="36"/>
      <c r="Y339" s="1"/>
      <c r="Z339" s="2"/>
      <c r="AA339" s="2"/>
      <c r="AB339" s="2"/>
      <c r="AC339" s="2"/>
      <c r="AD339" s="2"/>
      <c r="AE339" s="2"/>
      <c r="AF339" s="12"/>
      <c r="AG339" s="12"/>
      <c r="AH339" s="13"/>
    </row>
    <row r="340" spans="1:34" ht="12.75" customHeight="1" x14ac:dyDescent="0.2">
      <c r="A340" s="46" t="s">
        <v>71</v>
      </c>
      <c r="I340" s="2">
        <v>2</v>
      </c>
      <c r="K340" s="2">
        <v>1</v>
      </c>
      <c r="N340" s="2">
        <v>1</v>
      </c>
      <c r="O340" s="45"/>
      <c r="P340" s="45"/>
      <c r="Q340" s="45"/>
      <c r="R340" s="138">
        <f t="shared" si="94"/>
        <v>0</v>
      </c>
      <c r="S340" s="1"/>
      <c r="T340" s="1"/>
      <c r="V340" s="1"/>
      <c r="W340" s="29">
        <v>2</v>
      </c>
      <c r="X340" s="36"/>
      <c r="Y340" s="1"/>
      <c r="Z340" s="2"/>
      <c r="AA340" s="2"/>
      <c r="AB340" s="2"/>
      <c r="AC340" s="2"/>
      <c r="AD340" s="2"/>
      <c r="AE340" s="2"/>
      <c r="AF340" s="12"/>
      <c r="AG340" s="12"/>
      <c r="AH340" s="13"/>
    </row>
    <row r="341" spans="1:34" ht="12.75" customHeight="1" x14ac:dyDescent="0.2">
      <c r="A341" s="46" t="s">
        <v>79</v>
      </c>
      <c r="I341" s="2">
        <v>2</v>
      </c>
      <c r="K341" s="2">
        <v>1</v>
      </c>
      <c r="N341" s="2">
        <v>1</v>
      </c>
      <c r="O341" s="45">
        <v>1</v>
      </c>
      <c r="P341" s="45"/>
      <c r="Q341" s="45">
        <v>1</v>
      </c>
      <c r="R341" s="138">
        <f t="shared" si="94"/>
        <v>2</v>
      </c>
      <c r="S341" s="1"/>
      <c r="T341" s="1"/>
      <c r="V341" s="1"/>
      <c r="W341" s="29">
        <v>2</v>
      </c>
      <c r="X341" s="36"/>
      <c r="Y341" s="1"/>
      <c r="Z341" s="2"/>
      <c r="AA341" s="2"/>
      <c r="AB341" s="2"/>
      <c r="AC341" s="2"/>
      <c r="AD341" s="2"/>
      <c r="AE341" s="2"/>
      <c r="AF341" s="12"/>
      <c r="AG341" s="12"/>
      <c r="AH341" s="13"/>
    </row>
    <row r="342" spans="1:34" ht="12.75" customHeight="1" x14ac:dyDescent="0.2">
      <c r="R342" s="245">
        <f>SUM(R335:R341)</f>
        <v>124</v>
      </c>
      <c r="S342" s="1">
        <f>SUM(R335:R336)/B328</f>
        <v>0.74825174825174823</v>
      </c>
      <c r="T342" s="1">
        <f>R342/B328</f>
        <v>0.86713286713286708</v>
      </c>
      <c r="U342" s="1">
        <f>T342-S342</f>
        <v>0.11888111888111885</v>
      </c>
      <c r="V342" s="1"/>
      <c r="W342" s="29"/>
      <c r="X342" s="36"/>
      <c r="Y342" s="1"/>
      <c r="Z342" s="2"/>
      <c r="AA342" s="2"/>
      <c r="AB342" s="2"/>
      <c r="AC342" s="2"/>
      <c r="AD342" s="2"/>
      <c r="AE342" s="2"/>
      <c r="AF342" s="24"/>
      <c r="AG342" s="24"/>
      <c r="AH342" s="1"/>
    </row>
    <row r="343" spans="1:34" ht="12.75" customHeight="1" x14ac:dyDescent="0.3">
      <c r="A343" s="233" t="s">
        <v>80</v>
      </c>
      <c r="Z343" s="2"/>
      <c r="AA343" s="2"/>
      <c r="AB343" s="2"/>
      <c r="AC343" s="2"/>
      <c r="AD343" s="2"/>
      <c r="AE343" s="2"/>
      <c r="AF343" s="50"/>
      <c r="AG343" s="24"/>
      <c r="AH343" s="1"/>
    </row>
    <row r="344" spans="1:34" ht="12.75" customHeight="1" x14ac:dyDescent="0.2">
      <c r="B344" s="358" t="s">
        <v>3</v>
      </c>
      <c r="C344" s="359"/>
      <c r="D344" s="359"/>
      <c r="E344" s="359"/>
      <c r="F344" s="359"/>
      <c r="G344" s="359"/>
      <c r="H344" s="359"/>
      <c r="I344" s="359"/>
      <c r="J344" s="359"/>
      <c r="K344" s="359"/>
      <c r="Z344" s="2"/>
      <c r="AA344" s="2"/>
      <c r="AB344" s="2"/>
      <c r="AC344" s="2"/>
      <c r="AD344" s="2"/>
      <c r="AE344" s="2"/>
      <c r="AF344" s="2"/>
      <c r="AG344" s="36"/>
      <c r="AH344" s="1"/>
    </row>
    <row r="345" spans="1:34" ht="25.5" customHeight="1" x14ac:dyDescent="0.2">
      <c r="A345" s="230" t="s">
        <v>18</v>
      </c>
      <c r="B345" s="16">
        <v>1</v>
      </c>
      <c r="C345" s="16">
        <v>2</v>
      </c>
      <c r="D345" s="16">
        <v>3</v>
      </c>
      <c r="E345" s="16">
        <v>4</v>
      </c>
      <c r="F345" s="16">
        <v>5</v>
      </c>
      <c r="G345" s="16">
        <v>6</v>
      </c>
      <c r="H345" s="16">
        <v>7</v>
      </c>
      <c r="I345" s="16">
        <v>8</v>
      </c>
      <c r="J345" s="16">
        <v>9</v>
      </c>
      <c r="K345" s="18">
        <v>9</v>
      </c>
      <c r="L345" s="19">
        <v>10</v>
      </c>
      <c r="M345" s="19">
        <v>9</v>
      </c>
      <c r="N345" s="19">
        <v>10</v>
      </c>
      <c r="O345" s="19">
        <v>9</v>
      </c>
      <c r="P345" s="19">
        <v>10</v>
      </c>
      <c r="Q345" s="19">
        <v>9</v>
      </c>
      <c r="R345" s="138">
        <v>10</v>
      </c>
      <c r="S345" s="10" t="s">
        <v>11</v>
      </c>
      <c r="T345" s="10" t="s">
        <v>12</v>
      </c>
      <c r="U345" s="11" t="s">
        <v>13</v>
      </c>
      <c r="V345" s="10" t="s">
        <v>14</v>
      </c>
      <c r="W345" s="12" t="s">
        <v>15</v>
      </c>
      <c r="X345" s="12" t="s">
        <v>16</v>
      </c>
      <c r="Y345" s="13" t="s">
        <v>17</v>
      </c>
      <c r="Z345" s="2"/>
      <c r="AA345" s="2"/>
      <c r="AB345" s="2"/>
      <c r="AC345" s="2"/>
      <c r="AD345" s="2"/>
      <c r="AE345" s="2"/>
      <c r="AF345" s="2"/>
      <c r="AG345" s="2"/>
      <c r="AH345" s="2"/>
    </row>
    <row r="346" spans="1:34" ht="12.75" customHeight="1" x14ac:dyDescent="0.2">
      <c r="A346" s="46" t="s">
        <v>50</v>
      </c>
      <c r="B346" s="25">
        <v>99</v>
      </c>
      <c r="C346" s="25"/>
      <c r="D346" s="25"/>
      <c r="E346" s="25"/>
      <c r="F346" s="25"/>
      <c r="G346" s="25"/>
      <c r="H346" s="25"/>
      <c r="I346" s="25"/>
      <c r="J346" s="25"/>
      <c r="K346" s="26"/>
      <c r="L346" s="26"/>
      <c r="O346" s="45"/>
      <c r="P346" s="45"/>
      <c r="Q346" s="45"/>
      <c r="R346" s="249"/>
      <c r="W346" s="29">
        <f>B346</f>
        <v>99</v>
      </c>
      <c r="Z346" s="2"/>
      <c r="AA346" s="2"/>
      <c r="AB346" s="2"/>
      <c r="AC346" s="2"/>
      <c r="AD346" s="2"/>
      <c r="AE346" s="2"/>
      <c r="AF346" s="2"/>
      <c r="AG346" s="2"/>
      <c r="AH346" s="2"/>
    </row>
    <row r="347" spans="1:34" ht="12.75" customHeight="1" x14ac:dyDescent="0.2">
      <c r="A347" s="46" t="s">
        <v>51</v>
      </c>
      <c r="C347" s="2">
        <v>89</v>
      </c>
      <c r="O347" s="45"/>
      <c r="P347" s="45"/>
      <c r="Q347" s="45"/>
      <c r="R347" s="249"/>
      <c r="S347" s="1"/>
      <c r="T347" s="1"/>
      <c r="V347" s="1">
        <f>C347/B346</f>
        <v>0.89898989898989901</v>
      </c>
      <c r="W347" s="29">
        <v>90</v>
      </c>
      <c r="X347" s="36">
        <f t="shared" ref="X347:X353" si="95">W347/W346</f>
        <v>0.90909090909090906</v>
      </c>
      <c r="Y347" s="1">
        <f t="shared" ref="Y347:Y353" si="96">100%-X347</f>
        <v>9.0909090909090939E-2</v>
      </c>
      <c r="Z347" s="2"/>
      <c r="AA347" s="2"/>
      <c r="AB347" s="2"/>
      <c r="AC347" s="2"/>
      <c r="AD347" s="2"/>
      <c r="AE347" s="2"/>
      <c r="AF347" s="2"/>
      <c r="AG347" s="2"/>
      <c r="AH347" s="2"/>
    </row>
    <row r="348" spans="1:34" ht="12.75" customHeight="1" x14ac:dyDescent="0.2">
      <c r="A348" s="46" t="s">
        <v>52</v>
      </c>
      <c r="D348" s="2">
        <v>81</v>
      </c>
      <c r="O348" s="45"/>
      <c r="P348" s="45"/>
      <c r="Q348" s="45"/>
      <c r="R348" s="249"/>
      <c r="S348" s="1"/>
      <c r="T348" s="1"/>
      <c r="V348" s="1">
        <f>D348/C347</f>
        <v>0.9101123595505618</v>
      </c>
      <c r="W348" s="29">
        <v>90</v>
      </c>
      <c r="X348" s="36">
        <f t="shared" si="95"/>
        <v>1</v>
      </c>
      <c r="Y348" s="1">
        <f t="shared" si="96"/>
        <v>0</v>
      </c>
      <c r="Z348" s="2"/>
      <c r="AA348" s="2"/>
      <c r="AB348" s="2"/>
      <c r="AC348" s="2"/>
      <c r="AD348" s="2"/>
      <c r="AE348" s="2"/>
      <c r="AF348" s="2"/>
      <c r="AG348" s="2"/>
      <c r="AH348" s="2"/>
    </row>
    <row r="349" spans="1:34" ht="12.75" customHeight="1" x14ac:dyDescent="0.2">
      <c r="A349" s="46" t="s">
        <v>53</v>
      </c>
      <c r="E349" s="2">
        <v>76</v>
      </c>
      <c r="O349" s="45"/>
      <c r="P349" s="45"/>
      <c r="Q349" s="45"/>
      <c r="R349" s="249"/>
      <c r="S349" s="1"/>
      <c r="T349" s="1"/>
      <c r="V349" s="1">
        <f>E349/D348</f>
        <v>0.93827160493827155</v>
      </c>
      <c r="W349" s="29">
        <v>94</v>
      </c>
      <c r="X349" s="36">
        <f t="shared" si="95"/>
        <v>1.0444444444444445</v>
      </c>
      <c r="Y349" s="1">
        <f t="shared" si="96"/>
        <v>-4.4444444444444509E-2</v>
      </c>
      <c r="Z349" s="2"/>
      <c r="AA349" s="2"/>
      <c r="AB349" s="2"/>
      <c r="AC349" s="2"/>
      <c r="AD349" s="2"/>
      <c r="AE349" s="2"/>
      <c r="AF349" s="2"/>
      <c r="AG349" s="2"/>
      <c r="AH349" s="2"/>
    </row>
    <row r="350" spans="1:34" ht="12.75" customHeight="1" x14ac:dyDescent="0.2">
      <c r="A350" s="46" t="s">
        <v>54</v>
      </c>
      <c r="F350" s="2">
        <v>73</v>
      </c>
      <c r="O350" s="45"/>
      <c r="P350" s="45"/>
      <c r="Q350" s="45"/>
      <c r="R350" s="249"/>
      <c r="S350" s="1"/>
      <c r="T350" s="1"/>
      <c r="V350" s="1">
        <f>F350/E349</f>
        <v>0.96052631578947367</v>
      </c>
      <c r="W350" s="29">
        <v>90</v>
      </c>
      <c r="X350" s="36">
        <f t="shared" si="95"/>
        <v>0.95744680851063835</v>
      </c>
      <c r="Y350" s="1">
        <f t="shared" si="96"/>
        <v>4.2553191489361653E-2</v>
      </c>
      <c r="Z350" s="2"/>
      <c r="AA350" s="2"/>
      <c r="AB350" s="2"/>
      <c r="AC350" s="2"/>
      <c r="AD350" s="2"/>
      <c r="AE350" s="2"/>
      <c r="AF350" s="2"/>
      <c r="AG350" s="2"/>
      <c r="AH350" s="2"/>
    </row>
    <row r="351" spans="1:34" ht="12.75" customHeight="1" x14ac:dyDescent="0.2">
      <c r="A351" s="46" t="s">
        <v>55</v>
      </c>
      <c r="G351" s="2">
        <v>73</v>
      </c>
      <c r="O351" s="45"/>
      <c r="P351" s="45"/>
      <c r="Q351" s="45"/>
      <c r="R351" s="138"/>
      <c r="S351" s="1"/>
      <c r="T351" s="1"/>
      <c r="V351" s="1">
        <f>G351/F350</f>
        <v>1</v>
      </c>
      <c r="W351" s="29">
        <v>90</v>
      </c>
      <c r="X351" s="36">
        <f t="shared" si="95"/>
        <v>1</v>
      </c>
      <c r="Y351" s="1">
        <f t="shared" si="96"/>
        <v>0</v>
      </c>
      <c r="Z351" s="2"/>
      <c r="AA351" s="2"/>
      <c r="AB351" s="2"/>
      <c r="AC351" s="2"/>
      <c r="AD351" s="2"/>
      <c r="AE351" s="2"/>
      <c r="AF351" s="2"/>
      <c r="AG351" s="2"/>
      <c r="AH351" s="2"/>
    </row>
    <row r="352" spans="1:34" ht="12.75" customHeight="1" x14ac:dyDescent="0.2">
      <c r="A352" s="46" t="s">
        <v>56</v>
      </c>
      <c r="H352" s="2">
        <v>72</v>
      </c>
      <c r="O352" s="45"/>
      <c r="P352" s="45"/>
      <c r="Q352" s="45"/>
      <c r="R352" s="138"/>
      <c r="S352" s="1"/>
      <c r="T352" s="1"/>
      <c r="V352" s="1">
        <f>H352/G351</f>
        <v>0.98630136986301364</v>
      </c>
      <c r="W352" s="29">
        <v>90</v>
      </c>
      <c r="X352" s="36">
        <f t="shared" si="95"/>
        <v>1</v>
      </c>
      <c r="Y352" s="1">
        <f t="shared" si="96"/>
        <v>0</v>
      </c>
      <c r="Z352" s="2"/>
      <c r="AA352" s="2"/>
      <c r="AB352" s="2"/>
      <c r="AC352" s="2"/>
      <c r="AD352" s="2"/>
      <c r="AE352" s="2"/>
      <c r="AF352" s="2"/>
      <c r="AG352" s="2"/>
      <c r="AH352" s="2"/>
    </row>
    <row r="353" spans="1:34" ht="12.75" customHeight="1" x14ac:dyDescent="0.2">
      <c r="A353" s="46" t="s">
        <v>57</v>
      </c>
      <c r="I353" s="2">
        <v>71</v>
      </c>
      <c r="O353" s="45"/>
      <c r="P353" s="45"/>
      <c r="Q353" s="45"/>
      <c r="R353" s="138"/>
      <c r="S353" s="1"/>
      <c r="T353" s="1"/>
      <c r="V353" s="1">
        <f>I353/H352</f>
        <v>0.98611111111111116</v>
      </c>
      <c r="W353" s="29">
        <v>89</v>
      </c>
      <c r="X353" s="36">
        <f t="shared" si="95"/>
        <v>0.98888888888888893</v>
      </c>
      <c r="Y353" s="1">
        <f t="shared" si="96"/>
        <v>1.1111111111111072E-2</v>
      </c>
      <c r="Z353" s="2"/>
      <c r="AA353" s="2"/>
      <c r="AB353" s="2"/>
      <c r="AC353" s="2"/>
      <c r="AD353" s="2"/>
      <c r="AE353" s="2"/>
      <c r="AF353" s="2"/>
      <c r="AG353" s="2"/>
      <c r="AH353" s="2"/>
    </row>
    <row r="354" spans="1:34" ht="12.75" customHeight="1" x14ac:dyDescent="0.2">
      <c r="A354" s="46" t="s">
        <v>58</v>
      </c>
      <c r="I354" s="2">
        <v>70</v>
      </c>
      <c r="L354" s="2">
        <v>32</v>
      </c>
      <c r="M354" s="2">
        <v>29</v>
      </c>
      <c r="N354" s="2">
        <v>9</v>
      </c>
      <c r="O354" s="45"/>
      <c r="P354" s="45"/>
      <c r="Q354" s="45"/>
      <c r="R354" s="138">
        <f>SUM(L354:N354)</f>
        <v>70</v>
      </c>
      <c r="S354" s="1"/>
      <c r="T354" s="1"/>
      <c r="V354" s="1"/>
      <c r="W354" s="29">
        <v>70</v>
      </c>
      <c r="X354" s="36"/>
      <c r="Y354" s="1"/>
      <c r="Z354" s="2"/>
      <c r="AA354" s="2"/>
      <c r="AB354" s="2"/>
      <c r="AC354" s="2"/>
      <c r="AD354" s="2"/>
      <c r="AE354" s="2"/>
      <c r="AF354" s="2"/>
      <c r="AG354" s="2"/>
      <c r="AH354" s="2"/>
    </row>
    <row r="355" spans="1:34" ht="12.75" customHeight="1" x14ac:dyDescent="0.2">
      <c r="A355" s="46" t="s">
        <v>59</v>
      </c>
      <c r="I355" s="2">
        <v>9</v>
      </c>
      <c r="L355" s="2">
        <v>4</v>
      </c>
      <c r="M355" s="2">
        <v>5</v>
      </c>
      <c r="O355" s="45">
        <v>4</v>
      </c>
      <c r="P355" s="45">
        <v>5</v>
      </c>
      <c r="Q355" s="45"/>
      <c r="R355" s="138">
        <f t="shared" ref="R355:R360" si="97">SUM(O355:Q355)</f>
        <v>9</v>
      </c>
      <c r="S355" s="1"/>
      <c r="T355" s="1"/>
      <c r="V355" s="1"/>
      <c r="W355" s="29">
        <v>9</v>
      </c>
      <c r="X355" s="36"/>
      <c r="Y355" s="1"/>
      <c r="Z355" s="2"/>
      <c r="AA355" s="2"/>
      <c r="AB355" s="2"/>
      <c r="AC355" s="2"/>
      <c r="AD355" s="2"/>
      <c r="AE355" s="2"/>
      <c r="AF355" s="2"/>
      <c r="AG355" s="2"/>
      <c r="AH355" s="2"/>
    </row>
    <row r="356" spans="1:34" ht="12.75" customHeight="1" x14ac:dyDescent="0.2">
      <c r="A356" s="46" t="s">
        <v>70</v>
      </c>
      <c r="I356" s="2">
        <v>4</v>
      </c>
      <c r="L356" s="2">
        <v>3</v>
      </c>
      <c r="M356" s="2">
        <v>1</v>
      </c>
      <c r="O356" s="45">
        <v>3</v>
      </c>
      <c r="P356" s="45">
        <v>1</v>
      </c>
      <c r="Q356" s="45"/>
      <c r="R356" s="138">
        <f t="shared" si="97"/>
        <v>4</v>
      </c>
      <c r="S356" s="1"/>
      <c r="T356" s="1"/>
      <c r="V356" s="1"/>
      <c r="W356" s="29">
        <v>4</v>
      </c>
      <c r="X356" s="36"/>
      <c r="Y356" s="1"/>
      <c r="Z356" s="2"/>
      <c r="AA356" s="2"/>
      <c r="AB356" s="2"/>
      <c r="AC356" s="2"/>
      <c r="AD356" s="2"/>
      <c r="AE356" s="2"/>
      <c r="AF356" s="2"/>
      <c r="AG356" s="2"/>
      <c r="AH356" s="2"/>
    </row>
    <row r="357" spans="1:34" ht="12.75" customHeight="1" x14ac:dyDescent="0.2">
      <c r="A357" s="46" t="s">
        <v>71</v>
      </c>
      <c r="I357" s="2">
        <v>2</v>
      </c>
      <c r="N357" s="2">
        <v>2</v>
      </c>
      <c r="O357" s="45"/>
      <c r="P357" s="45"/>
      <c r="Q357" s="45">
        <v>2</v>
      </c>
      <c r="R357" s="138">
        <f t="shared" si="97"/>
        <v>2</v>
      </c>
      <c r="S357" s="1"/>
      <c r="T357" s="1"/>
      <c r="V357" s="1"/>
      <c r="W357" s="29">
        <v>2</v>
      </c>
      <c r="X357" s="36"/>
      <c r="Y357" s="1"/>
      <c r="Z357" s="2"/>
      <c r="AA357" s="2"/>
      <c r="AB357" s="2"/>
      <c r="AC357" s="2"/>
      <c r="AD357" s="2"/>
      <c r="AE357" s="2"/>
      <c r="AF357" s="2"/>
      <c r="AG357" s="2"/>
      <c r="AH357" s="2"/>
    </row>
    <row r="358" spans="1:34" ht="12.75" customHeight="1" x14ac:dyDescent="0.2">
      <c r="A358" s="46" t="s">
        <v>79</v>
      </c>
      <c r="I358" s="2">
        <v>0</v>
      </c>
      <c r="O358" s="45"/>
      <c r="P358" s="45"/>
      <c r="Q358" s="45"/>
      <c r="R358" s="138">
        <f t="shared" si="97"/>
        <v>0</v>
      </c>
      <c r="S358" s="1"/>
      <c r="T358" s="1"/>
      <c r="V358" s="1"/>
      <c r="W358" s="29">
        <v>3</v>
      </c>
      <c r="X358" s="36"/>
      <c r="Y358" s="1"/>
      <c r="Z358" s="2"/>
      <c r="AA358" s="2"/>
      <c r="AB358" s="2"/>
      <c r="AC358" s="2"/>
      <c r="AD358" s="2"/>
      <c r="AE358" s="2"/>
      <c r="AF358" s="2"/>
      <c r="AG358" s="2"/>
      <c r="AH358" s="2"/>
    </row>
    <row r="359" spans="1:34" ht="12.75" customHeight="1" x14ac:dyDescent="0.2">
      <c r="A359" s="46" t="s">
        <v>82</v>
      </c>
      <c r="I359" s="2">
        <v>2</v>
      </c>
      <c r="L359" s="2">
        <v>2</v>
      </c>
      <c r="O359" s="45">
        <v>2</v>
      </c>
      <c r="P359" s="45"/>
      <c r="Q359" s="45"/>
      <c r="R359" s="138">
        <f t="shared" si="97"/>
        <v>2</v>
      </c>
      <c r="S359" s="1"/>
      <c r="T359" s="1"/>
      <c r="V359" s="1"/>
      <c r="W359" s="29">
        <v>2</v>
      </c>
      <c r="X359" s="36"/>
      <c r="Y359" s="1"/>
      <c r="Z359" s="2"/>
      <c r="AA359" s="2"/>
      <c r="AB359" s="2"/>
      <c r="AC359" s="2"/>
      <c r="AD359" s="2"/>
      <c r="AE359" s="2"/>
      <c r="AF359" s="2"/>
      <c r="AG359" s="2"/>
      <c r="AH359" s="2"/>
    </row>
    <row r="360" spans="1:34" ht="12.75" customHeight="1" x14ac:dyDescent="0.2">
      <c r="A360" s="46" t="s">
        <v>83</v>
      </c>
      <c r="I360" s="2">
        <v>1</v>
      </c>
      <c r="L360" s="2">
        <v>1</v>
      </c>
      <c r="O360" s="45">
        <v>1</v>
      </c>
      <c r="P360" s="45"/>
      <c r="Q360" s="45"/>
      <c r="R360" s="138">
        <f t="shared" si="97"/>
        <v>1</v>
      </c>
      <c r="S360" s="1"/>
      <c r="T360" s="1"/>
      <c r="V360" s="1"/>
      <c r="W360" s="29">
        <v>1</v>
      </c>
      <c r="X360" s="36"/>
      <c r="Y360" s="1"/>
      <c r="Z360" s="2"/>
      <c r="AA360" s="2"/>
      <c r="AB360" s="2"/>
      <c r="AC360" s="2"/>
      <c r="AD360" s="2"/>
      <c r="AE360" s="2"/>
      <c r="AF360" s="2"/>
      <c r="AG360" s="2"/>
      <c r="AH360" s="2"/>
    </row>
    <row r="361" spans="1:34" ht="12.75" customHeight="1" x14ac:dyDescent="0.2">
      <c r="R361" s="245">
        <f>SUM(R351:R360)</f>
        <v>88</v>
      </c>
      <c r="S361" s="1">
        <f>R354/B346</f>
        <v>0.70707070707070707</v>
      </c>
      <c r="T361" s="1">
        <f>R361/B346</f>
        <v>0.88888888888888884</v>
      </c>
      <c r="U361" s="1">
        <f>T361-S361</f>
        <v>0.18181818181818177</v>
      </c>
      <c r="V361" s="1"/>
    </row>
    <row r="362" spans="1:34" ht="12.75" customHeight="1" x14ac:dyDescent="0.3">
      <c r="A362" s="233" t="s">
        <v>81</v>
      </c>
    </row>
    <row r="363" spans="1:34" ht="12.75" customHeight="1" x14ac:dyDescent="0.2">
      <c r="B363" s="358" t="s">
        <v>3</v>
      </c>
      <c r="C363" s="359"/>
      <c r="D363" s="359"/>
      <c r="E363" s="359"/>
      <c r="F363" s="359"/>
      <c r="G363" s="359"/>
      <c r="H363" s="359"/>
      <c r="I363" s="359"/>
      <c r="J363" s="359"/>
      <c r="K363" s="359"/>
    </row>
    <row r="364" spans="1:34" ht="25.5" customHeight="1" x14ac:dyDescent="0.2">
      <c r="A364" s="230" t="s">
        <v>18</v>
      </c>
      <c r="B364" s="16">
        <v>1</v>
      </c>
      <c r="C364" s="16">
        <v>2</v>
      </c>
      <c r="D364" s="16">
        <v>3</v>
      </c>
      <c r="E364" s="16">
        <v>4</v>
      </c>
      <c r="F364" s="16">
        <v>5</v>
      </c>
      <c r="G364" s="16">
        <v>6</v>
      </c>
      <c r="H364" s="16">
        <v>7</v>
      </c>
      <c r="I364" s="16">
        <v>8</v>
      </c>
      <c r="J364" s="16">
        <v>9</v>
      </c>
      <c r="K364" s="18">
        <v>9</v>
      </c>
      <c r="L364" s="19">
        <v>10</v>
      </c>
      <c r="M364" s="19">
        <v>9</v>
      </c>
      <c r="N364" s="19">
        <v>10</v>
      </c>
      <c r="O364" s="19">
        <v>9</v>
      </c>
      <c r="P364" s="19">
        <v>10</v>
      </c>
      <c r="Q364" s="19">
        <v>9</v>
      </c>
      <c r="R364" s="138">
        <v>10</v>
      </c>
      <c r="S364" s="10" t="s">
        <v>11</v>
      </c>
      <c r="T364" s="10" t="s">
        <v>12</v>
      </c>
      <c r="U364" s="11" t="s">
        <v>13</v>
      </c>
      <c r="V364" s="10" t="s">
        <v>14</v>
      </c>
      <c r="W364" s="12" t="s">
        <v>15</v>
      </c>
      <c r="X364" s="12" t="s">
        <v>16</v>
      </c>
      <c r="Y364" s="13" t="s">
        <v>17</v>
      </c>
    </row>
    <row r="365" spans="1:34" ht="12.75" customHeight="1" x14ac:dyDescent="0.2">
      <c r="A365" s="46" t="s">
        <v>51</v>
      </c>
      <c r="B365" s="25">
        <v>132</v>
      </c>
      <c r="C365" s="25"/>
      <c r="D365" s="25"/>
      <c r="E365" s="25"/>
      <c r="F365" s="25"/>
      <c r="G365" s="25"/>
      <c r="H365" s="25"/>
      <c r="I365" s="25"/>
      <c r="J365" s="25"/>
      <c r="K365" s="26"/>
      <c r="L365" s="26"/>
      <c r="O365" s="45"/>
      <c r="P365" s="45"/>
      <c r="Q365" s="45"/>
      <c r="R365" s="249"/>
      <c r="W365" s="29">
        <f>B365</f>
        <v>132</v>
      </c>
    </row>
    <row r="366" spans="1:34" ht="12.75" customHeight="1" x14ac:dyDescent="0.2">
      <c r="A366" s="46" t="s">
        <v>52</v>
      </c>
      <c r="C366" s="2">
        <v>119</v>
      </c>
      <c r="O366" s="45"/>
      <c r="P366" s="45"/>
      <c r="Q366" s="45"/>
      <c r="R366" s="249"/>
      <c r="S366" s="1"/>
      <c r="T366" s="1"/>
      <c r="V366" s="1">
        <f>C366/B365</f>
        <v>0.90151515151515149</v>
      </c>
      <c r="W366" s="29">
        <v>123</v>
      </c>
      <c r="X366" s="36">
        <f t="shared" ref="X366:X371" si="98">W366/W365</f>
        <v>0.93181818181818177</v>
      </c>
      <c r="Y366" s="1">
        <f t="shared" ref="Y366:Y371" si="99">100%-X366</f>
        <v>6.8181818181818232E-2</v>
      </c>
    </row>
    <row r="367" spans="1:34" ht="12.75" customHeight="1" x14ac:dyDescent="0.2">
      <c r="A367" s="46" t="s">
        <v>53</v>
      </c>
      <c r="D367" s="2">
        <v>119</v>
      </c>
      <c r="O367" s="45"/>
      <c r="P367" s="45"/>
      <c r="Q367" s="45"/>
      <c r="R367" s="249"/>
      <c r="S367" s="1"/>
      <c r="T367" s="1"/>
      <c r="V367" s="1">
        <f>D367/C366</f>
        <v>1</v>
      </c>
      <c r="W367" s="29">
        <v>121</v>
      </c>
      <c r="X367" s="36">
        <f t="shared" si="98"/>
        <v>0.98373983739837401</v>
      </c>
      <c r="Y367" s="1">
        <f t="shared" si="99"/>
        <v>1.6260162601625994E-2</v>
      </c>
    </row>
    <row r="368" spans="1:34" ht="12.75" customHeight="1" x14ac:dyDescent="0.2">
      <c r="A368" s="46" t="s">
        <v>54</v>
      </c>
      <c r="E368" s="2">
        <v>116</v>
      </c>
      <c r="O368" s="45"/>
      <c r="P368" s="45"/>
      <c r="Q368" s="45"/>
      <c r="R368" s="249"/>
      <c r="S368" s="1"/>
      <c r="T368" s="1"/>
      <c r="V368" s="1">
        <f>E368/D367</f>
        <v>0.97478991596638653</v>
      </c>
      <c r="W368" s="29">
        <v>120</v>
      </c>
      <c r="X368" s="36">
        <f t="shared" si="98"/>
        <v>0.99173553719008267</v>
      </c>
      <c r="Y368" s="1">
        <f t="shared" si="99"/>
        <v>8.2644628099173278E-3</v>
      </c>
    </row>
    <row r="369" spans="1:25" ht="12.75" customHeight="1" x14ac:dyDescent="0.2">
      <c r="A369" s="46" t="s">
        <v>55</v>
      </c>
      <c r="F369" s="2">
        <v>116</v>
      </c>
      <c r="O369" s="45"/>
      <c r="P369" s="45"/>
      <c r="Q369" s="45"/>
      <c r="R369" s="249"/>
      <c r="S369" s="1"/>
      <c r="T369" s="1"/>
      <c r="V369" s="1">
        <f>F369/E368</f>
        <v>1</v>
      </c>
      <c r="W369" s="29">
        <v>121</v>
      </c>
      <c r="X369" s="36">
        <f t="shared" si="98"/>
        <v>1.0083333333333333</v>
      </c>
      <c r="Y369" s="1">
        <f t="shared" si="99"/>
        <v>-8.3333333333333037E-3</v>
      </c>
    </row>
    <row r="370" spans="1:25" ht="12.75" customHeight="1" x14ac:dyDescent="0.2">
      <c r="A370" s="46" t="s">
        <v>56</v>
      </c>
      <c r="G370" s="2">
        <v>116</v>
      </c>
      <c r="O370" s="45"/>
      <c r="P370" s="45"/>
      <c r="Q370" s="45"/>
      <c r="R370" s="249"/>
      <c r="S370" s="1"/>
      <c r="T370" s="1"/>
      <c r="V370" s="1">
        <f>G370/F369</f>
        <v>1</v>
      </c>
      <c r="W370" s="29">
        <v>120</v>
      </c>
      <c r="X370" s="36">
        <f t="shared" si="98"/>
        <v>0.99173553719008267</v>
      </c>
      <c r="Y370" s="1">
        <f t="shared" si="99"/>
        <v>8.2644628099173278E-3</v>
      </c>
    </row>
    <row r="371" spans="1:25" ht="12.75" customHeight="1" x14ac:dyDescent="0.2">
      <c r="A371" s="46" t="s">
        <v>58</v>
      </c>
      <c r="H371" s="2">
        <v>108</v>
      </c>
      <c r="O371" s="45"/>
      <c r="P371" s="45"/>
      <c r="Q371" s="45"/>
      <c r="R371" s="249"/>
      <c r="S371" s="1"/>
      <c r="T371" s="1"/>
      <c r="V371" s="1">
        <f>H371/G370</f>
        <v>0.93103448275862066</v>
      </c>
      <c r="W371" s="29">
        <v>120</v>
      </c>
      <c r="X371" s="36">
        <f t="shared" si="98"/>
        <v>1</v>
      </c>
      <c r="Y371" s="1">
        <f t="shared" si="99"/>
        <v>0</v>
      </c>
    </row>
    <row r="372" spans="1:25" ht="12.75" customHeight="1" x14ac:dyDescent="0.2">
      <c r="A372" s="46" t="s">
        <v>59</v>
      </c>
      <c r="I372" s="2">
        <v>106</v>
      </c>
      <c r="L372" s="2">
        <v>32</v>
      </c>
      <c r="M372" s="2">
        <v>28</v>
      </c>
      <c r="N372" s="2">
        <v>46</v>
      </c>
      <c r="O372" s="45"/>
      <c r="P372" s="45"/>
      <c r="Q372" s="45"/>
      <c r="R372" s="138">
        <f>SUM(L372:N372)</f>
        <v>106</v>
      </c>
      <c r="S372" s="1"/>
      <c r="T372" s="1"/>
      <c r="V372" s="1"/>
      <c r="W372" s="29">
        <v>106</v>
      </c>
      <c r="X372" s="36"/>
      <c r="Y372" s="1"/>
    </row>
    <row r="373" spans="1:25" ht="12.75" customHeight="1" x14ac:dyDescent="0.2">
      <c r="A373" s="46" t="s">
        <v>70</v>
      </c>
      <c r="I373" s="2">
        <v>10</v>
      </c>
      <c r="L373" s="2">
        <v>2</v>
      </c>
      <c r="M373" s="2">
        <v>3</v>
      </c>
      <c r="N373" s="2">
        <v>5</v>
      </c>
      <c r="O373" s="45">
        <v>2</v>
      </c>
      <c r="P373" s="45">
        <v>3</v>
      </c>
      <c r="Q373" s="45">
        <v>1</v>
      </c>
      <c r="R373" s="138">
        <f t="shared" ref="R373:R376" si="100">SUM(O373:Q373)</f>
        <v>6</v>
      </c>
      <c r="S373" s="1"/>
      <c r="T373" s="1"/>
      <c r="V373" s="1"/>
      <c r="W373" s="29">
        <v>10</v>
      </c>
      <c r="X373" s="36"/>
      <c r="Y373" s="1"/>
    </row>
    <row r="374" spans="1:25" ht="12.75" customHeight="1" x14ac:dyDescent="0.2">
      <c r="A374" s="46" t="s">
        <v>71</v>
      </c>
      <c r="I374" s="2">
        <v>2</v>
      </c>
      <c r="N374" s="2">
        <v>2</v>
      </c>
      <c r="O374" s="45"/>
      <c r="P374" s="45"/>
      <c r="Q374" s="45">
        <v>2</v>
      </c>
      <c r="R374" s="138">
        <f t="shared" si="100"/>
        <v>2</v>
      </c>
      <c r="S374" s="1"/>
      <c r="T374" s="1"/>
      <c r="V374" s="1"/>
      <c r="W374" s="29">
        <v>2</v>
      </c>
      <c r="X374" s="36"/>
      <c r="Y374" s="1"/>
    </row>
    <row r="375" spans="1:25" ht="12.75" customHeight="1" x14ac:dyDescent="0.2">
      <c r="A375" s="46" t="s">
        <v>79</v>
      </c>
      <c r="I375" s="2">
        <v>1</v>
      </c>
      <c r="N375" s="2">
        <v>1</v>
      </c>
      <c r="O375" s="45"/>
      <c r="P375" s="45"/>
      <c r="Q375" s="45">
        <v>1</v>
      </c>
      <c r="R375" s="138">
        <f t="shared" si="100"/>
        <v>1</v>
      </c>
      <c r="S375" s="1"/>
      <c r="T375" s="1"/>
      <c r="V375" s="1"/>
      <c r="W375" s="29">
        <v>1</v>
      </c>
      <c r="X375" s="36"/>
      <c r="Y375" s="1"/>
    </row>
    <row r="376" spans="1:25" ht="12.75" customHeight="1" x14ac:dyDescent="0.2">
      <c r="A376" s="46" t="s">
        <v>82</v>
      </c>
      <c r="I376" s="2">
        <v>3</v>
      </c>
      <c r="L376" s="2">
        <v>3</v>
      </c>
      <c r="O376" s="45">
        <v>3</v>
      </c>
      <c r="P376" s="45"/>
      <c r="Q376" s="45"/>
      <c r="R376" s="138">
        <f t="shared" si="100"/>
        <v>3</v>
      </c>
      <c r="S376" s="1"/>
      <c r="T376" s="1"/>
      <c r="V376" s="1"/>
      <c r="W376" s="29">
        <v>3</v>
      </c>
      <c r="X376" s="36"/>
      <c r="Y376" s="1"/>
    </row>
    <row r="377" spans="1:25" ht="12.75" customHeight="1" x14ac:dyDescent="0.2">
      <c r="A377" s="46" t="s">
        <v>83</v>
      </c>
      <c r="I377" s="2">
        <v>1</v>
      </c>
      <c r="L377" s="2">
        <v>1</v>
      </c>
      <c r="O377" s="45"/>
      <c r="P377" s="45"/>
      <c r="Q377" s="45"/>
      <c r="R377" s="249"/>
      <c r="S377" s="1"/>
      <c r="T377" s="1"/>
      <c r="V377" s="1"/>
      <c r="W377" s="29">
        <v>1</v>
      </c>
      <c r="X377" s="36"/>
      <c r="Y377" s="1"/>
    </row>
    <row r="378" spans="1:25" ht="12.75" customHeight="1" x14ac:dyDescent="0.2">
      <c r="A378" s="46" t="s">
        <v>85</v>
      </c>
      <c r="I378" s="2">
        <v>1</v>
      </c>
      <c r="O378" s="45"/>
      <c r="P378" s="45"/>
      <c r="Q378" s="45"/>
      <c r="R378" s="249"/>
      <c r="S378" s="1"/>
      <c r="T378" s="1"/>
      <c r="V378" s="1"/>
      <c r="W378" s="29">
        <v>1</v>
      </c>
      <c r="X378" s="36"/>
      <c r="Y378" s="1"/>
    </row>
    <row r="379" spans="1:25" ht="12.75" customHeight="1" x14ac:dyDescent="0.2">
      <c r="R379" s="245">
        <f>SUM(R372:R376)</f>
        <v>118</v>
      </c>
      <c r="S379" s="1">
        <f>R372/B365</f>
        <v>0.80303030303030298</v>
      </c>
      <c r="T379" s="1">
        <f>R379/B365</f>
        <v>0.89393939393939392</v>
      </c>
      <c r="U379" s="1">
        <f>T379-S379</f>
        <v>9.0909090909090939E-2</v>
      </c>
      <c r="V379" s="1"/>
      <c r="W379" s="29"/>
    </row>
    <row r="380" spans="1:25" ht="12.75" customHeight="1" x14ac:dyDescent="0.3">
      <c r="A380" s="233" t="s">
        <v>84</v>
      </c>
    </row>
    <row r="381" spans="1:25" ht="12.75" customHeight="1" x14ac:dyDescent="0.2">
      <c r="B381" s="358" t="s">
        <v>3</v>
      </c>
      <c r="C381" s="359"/>
      <c r="D381" s="359"/>
      <c r="E381" s="359"/>
      <c r="F381" s="359"/>
      <c r="G381" s="359"/>
      <c r="H381" s="359"/>
      <c r="I381" s="359"/>
      <c r="J381" s="359"/>
      <c r="K381" s="359"/>
    </row>
    <row r="382" spans="1:25" ht="25.5" customHeight="1" x14ac:dyDescent="0.2">
      <c r="A382" s="230" t="s">
        <v>18</v>
      </c>
      <c r="B382" s="16">
        <v>1</v>
      </c>
      <c r="C382" s="16">
        <v>2</v>
      </c>
      <c r="D382" s="16">
        <v>3</v>
      </c>
      <c r="E382" s="16">
        <v>4</v>
      </c>
      <c r="F382" s="16">
        <v>5</v>
      </c>
      <c r="G382" s="16">
        <v>6</v>
      </c>
      <c r="H382" s="16">
        <v>7</v>
      </c>
      <c r="I382" s="16">
        <v>8</v>
      </c>
      <c r="J382" s="16">
        <v>9</v>
      </c>
      <c r="K382" s="18">
        <v>9</v>
      </c>
      <c r="L382" s="19">
        <v>10</v>
      </c>
      <c r="M382" s="19">
        <v>9</v>
      </c>
      <c r="N382" s="19">
        <v>10</v>
      </c>
      <c r="O382" s="19">
        <v>9</v>
      </c>
      <c r="P382" s="19">
        <v>10</v>
      </c>
      <c r="Q382" s="19">
        <v>9</v>
      </c>
      <c r="R382" s="138">
        <v>10</v>
      </c>
      <c r="S382" s="10" t="s">
        <v>11</v>
      </c>
      <c r="T382" s="10" t="s">
        <v>12</v>
      </c>
      <c r="U382" s="11" t="s">
        <v>13</v>
      </c>
      <c r="V382" s="10" t="s">
        <v>14</v>
      </c>
      <c r="W382" s="12" t="s">
        <v>15</v>
      </c>
      <c r="X382" s="12" t="s">
        <v>16</v>
      </c>
      <c r="Y382" s="13" t="s">
        <v>17</v>
      </c>
    </row>
    <row r="383" spans="1:25" ht="12.75" customHeight="1" x14ac:dyDescent="0.2">
      <c r="A383" s="46" t="s">
        <v>52</v>
      </c>
      <c r="B383" s="25">
        <v>77</v>
      </c>
      <c r="C383" s="25"/>
      <c r="D383" s="25"/>
      <c r="E383" s="25"/>
      <c r="F383" s="25"/>
      <c r="G383" s="25"/>
      <c r="H383" s="25"/>
      <c r="I383" s="25"/>
      <c r="J383" s="25"/>
      <c r="K383" s="26"/>
      <c r="L383" s="26"/>
      <c r="O383" s="45"/>
      <c r="P383" s="45"/>
      <c r="Q383" s="45"/>
      <c r="R383" s="249"/>
      <c r="W383" s="29">
        <f>B383</f>
        <v>77</v>
      </c>
    </row>
    <row r="384" spans="1:25" ht="12.75" customHeight="1" x14ac:dyDescent="0.2">
      <c r="A384" s="46" t="s">
        <v>53</v>
      </c>
      <c r="C384" s="2">
        <v>67</v>
      </c>
      <c r="O384" s="45"/>
      <c r="P384" s="45"/>
      <c r="Q384" s="45"/>
      <c r="R384" s="249"/>
      <c r="S384" s="1"/>
      <c r="T384" s="1"/>
      <c r="V384" s="48">
        <f>C384/B383</f>
        <v>0.87012987012987009</v>
      </c>
      <c r="W384" s="29">
        <v>67</v>
      </c>
      <c r="X384" s="36">
        <f t="shared" ref="X384:X390" si="101">W384/W383</f>
        <v>0.87012987012987009</v>
      </c>
      <c r="Y384" s="1">
        <f t="shared" ref="Y384:Y390" si="102">100%-X384</f>
        <v>0.12987012987012991</v>
      </c>
    </row>
    <row r="385" spans="1:25" ht="12.75" customHeight="1" x14ac:dyDescent="0.2">
      <c r="A385" s="46" t="s">
        <v>54</v>
      </c>
      <c r="D385" s="2">
        <v>63</v>
      </c>
      <c r="O385" s="45"/>
      <c r="P385" s="45"/>
      <c r="Q385" s="45"/>
      <c r="R385" s="249"/>
      <c r="S385" s="1"/>
      <c r="T385" s="1"/>
      <c r="V385" s="1">
        <f>D385/C384</f>
        <v>0.94029850746268662</v>
      </c>
      <c r="W385" s="29">
        <v>67</v>
      </c>
      <c r="X385" s="36">
        <f t="shared" si="101"/>
        <v>1</v>
      </c>
      <c r="Y385" s="1">
        <f t="shared" si="102"/>
        <v>0</v>
      </c>
    </row>
    <row r="386" spans="1:25" ht="12.75" customHeight="1" x14ac:dyDescent="0.2">
      <c r="A386" s="46" t="s">
        <v>55</v>
      </c>
      <c r="E386" s="2">
        <v>63</v>
      </c>
      <c r="O386" s="45"/>
      <c r="P386" s="45"/>
      <c r="Q386" s="45"/>
      <c r="R386" s="249"/>
      <c r="S386" s="1"/>
      <c r="T386" s="1"/>
      <c r="V386" s="1">
        <f>E386/D385</f>
        <v>1</v>
      </c>
      <c r="W386" s="29">
        <v>76</v>
      </c>
      <c r="X386" s="36">
        <f t="shared" si="101"/>
        <v>1.1343283582089552</v>
      </c>
      <c r="Y386" s="1">
        <f t="shared" si="102"/>
        <v>-0.13432835820895517</v>
      </c>
    </row>
    <row r="387" spans="1:25" ht="12.75" customHeight="1" x14ac:dyDescent="0.2">
      <c r="A387" s="46" t="s">
        <v>56</v>
      </c>
      <c r="F387" s="2">
        <v>60</v>
      </c>
      <c r="O387" s="45"/>
      <c r="P387" s="45"/>
      <c r="Q387" s="45"/>
      <c r="R387" s="249"/>
      <c r="S387" s="1"/>
      <c r="T387" s="1"/>
      <c r="V387" s="1">
        <f>F387/E386</f>
        <v>0.95238095238095233</v>
      </c>
      <c r="W387" s="29">
        <v>72</v>
      </c>
      <c r="X387" s="36">
        <f t="shared" si="101"/>
        <v>0.94736842105263153</v>
      </c>
      <c r="Y387" s="1">
        <f t="shared" si="102"/>
        <v>5.2631578947368474E-2</v>
      </c>
    </row>
    <row r="388" spans="1:25" ht="12.75" customHeight="1" x14ac:dyDescent="0.2">
      <c r="A388" s="46" t="s">
        <v>57</v>
      </c>
      <c r="G388" s="2">
        <v>60</v>
      </c>
      <c r="O388" s="45"/>
      <c r="P388" s="45"/>
      <c r="Q388" s="45"/>
      <c r="R388" s="249"/>
      <c r="S388" s="1"/>
      <c r="T388" s="1"/>
      <c r="V388" s="1">
        <f>G388/F387</f>
        <v>1</v>
      </c>
      <c r="W388" s="29">
        <v>70</v>
      </c>
      <c r="X388" s="36">
        <f t="shared" si="101"/>
        <v>0.97222222222222221</v>
      </c>
      <c r="Y388" s="1">
        <f t="shared" si="102"/>
        <v>2.777777777777779E-2</v>
      </c>
    </row>
    <row r="389" spans="1:25" ht="12.75" customHeight="1" x14ac:dyDescent="0.2">
      <c r="A389" s="46" t="s">
        <v>58</v>
      </c>
      <c r="H389" s="2">
        <v>59</v>
      </c>
      <c r="O389" s="45"/>
      <c r="P389" s="45"/>
      <c r="Q389" s="45"/>
      <c r="R389" s="249"/>
      <c r="S389" s="1"/>
      <c r="T389" s="1"/>
      <c r="V389" s="1">
        <f>H389/G388</f>
        <v>0.98333333333333328</v>
      </c>
      <c r="W389" s="29">
        <v>70</v>
      </c>
      <c r="X389" s="36">
        <f t="shared" si="101"/>
        <v>1</v>
      </c>
      <c r="Y389" s="1">
        <f t="shared" si="102"/>
        <v>0</v>
      </c>
    </row>
    <row r="390" spans="1:25" ht="12.75" customHeight="1" x14ac:dyDescent="0.2">
      <c r="A390" s="46" t="s">
        <v>59</v>
      </c>
      <c r="I390" s="2">
        <v>56</v>
      </c>
      <c r="O390" s="45"/>
      <c r="P390" s="45"/>
      <c r="Q390" s="45">
        <v>1</v>
      </c>
      <c r="R390" s="138">
        <f>SUM(O390:Q390)</f>
        <v>1</v>
      </c>
      <c r="S390" s="1"/>
      <c r="T390" s="1"/>
      <c r="V390" s="1">
        <f>I390/H389</f>
        <v>0.94915254237288138</v>
      </c>
      <c r="W390" s="29">
        <v>66</v>
      </c>
      <c r="X390" s="36">
        <f t="shared" si="101"/>
        <v>0.94285714285714284</v>
      </c>
      <c r="Y390" s="1">
        <f t="shared" si="102"/>
        <v>5.7142857142857162E-2</v>
      </c>
    </row>
    <row r="391" spans="1:25" ht="12.75" customHeight="1" x14ac:dyDescent="0.2">
      <c r="A391" s="46" t="s">
        <v>70</v>
      </c>
      <c r="J391" s="2">
        <v>54</v>
      </c>
      <c r="L391" s="2">
        <v>14</v>
      </c>
      <c r="M391" s="2">
        <v>32</v>
      </c>
      <c r="N391" s="2">
        <v>8</v>
      </c>
      <c r="O391" s="45"/>
      <c r="P391" s="45"/>
      <c r="Q391" s="45"/>
      <c r="R391" s="138">
        <f>SUM(L391:Q391)</f>
        <v>54</v>
      </c>
      <c r="S391" s="1"/>
      <c r="T391" s="1"/>
      <c r="V391" s="1"/>
      <c r="W391" s="29">
        <v>64</v>
      </c>
      <c r="X391" s="36"/>
      <c r="Y391" s="1"/>
    </row>
    <row r="392" spans="1:25" ht="12.75" customHeight="1" x14ac:dyDescent="0.2">
      <c r="A392" s="46" t="s">
        <v>71</v>
      </c>
      <c r="J392" s="2">
        <v>6</v>
      </c>
      <c r="L392" s="2">
        <v>3</v>
      </c>
      <c r="M392" s="2">
        <v>3</v>
      </c>
      <c r="O392" s="45">
        <v>2</v>
      </c>
      <c r="P392" s="45"/>
      <c r="Q392" s="45">
        <v>3</v>
      </c>
      <c r="R392" s="138">
        <f t="shared" ref="R392:R397" si="103">SUM(O392:Q392)</f>
        <v>5</v>
      </c>
      <c r="S392" s="1"/>
      <c r="T392" s="1"/>
      <c r="V392" s="1"/>
      <c r="W392" s="29">
        <v>6</v>
      </c>
      <c r="X392" s="36"/>
      <c r="Y392" s="1"/>
    </row>
    <row r="393" spans="1:25" ht="12.75" customHeight="1" x14ac:dyDescent="0.2">
      <c r="A393" s="46" t="s">
        <v>79</v>
      </c>
      <c r="J393" s="2">
        <v>1</v>
      </c>
      <c r="L393" s="2">
        <v>1</v>
      </c>
      <c r="O393" s="45">
        <v>1</v>
      </c>
      <c r="P393" s="45"/>
      <c r="Q393" s="45"/>
      <c r="R393" s="138">
        <f t="shared" si="103"/>
        <v>1</v>
      </c>
      <c r="S393" s="1"/>
      <c r="T393" s="1"/>
      <c r="V393" s="1"/>
      <c r="W393" s="29">
        <v>1</v>
      </c>
      <c r="X393" s="36"/>
      <c r="Y393" s="1"/>
    </row>
    <row r="394" spans="1:25" ht="12.75" customHeight="1" x14ac:dyDescent="0.2">
      <c r="A394" s="46" t="s">
        <v>82</v>
      </c>
      <c r="J394" s="2">
        <v>2</v>
      </c>
      <c r="O394" s="45"/>
      <c r="P394" s="45"/>
      <c r="Q394" s="45"/>
      <c r="R394" s="138">
        <f t="shared" si="103"/>
        <v>0</v>
      </c>
      <c r="S394" s="1"/>
      <c r="T394" s="1"/>
      <c r="V394" s="1"/>
      <c r="W394" s="29">
        <v>3</v>
      </c>
      <c r="X394" s="36"/>
      <c r="Y394" s="1"/>
    </row>
    <row r="395" spans="1:25" ht="12.75" customHeight="1" x14ac:dyDescent="0.2">
      <c r="A395" s="46" t="s">
        <v>83</v>
      </c>
      <c r="J395" s="2">
        <v>1</v>
      </c>
      <c r="O395" s="45"/>
      <c r="P395" s="45"/>
      <c r="Q395" s="45"/>
      <c r="R395" s="138">
        <f t="shared" si="103"/>
        <v>0</v>
      </c>
      <c r="S395" s="1"/>
      <c r="T395" s="1"/>
      <c r="V395" s="1"/>
      <c r="W395" s="29">
        <v>1</v>
      </c>
      <c r="X395" s="36"/>
      <c r="Y395" s="1"/>
    </row>
    <row r="396" spans="1:25" ht="12.75" customHeight="1" x14ac:dyDescent="0.2">
      <c r="A396" s="46" t="s">
        <v>85</v>
      </c>
      <c r="J396" s="2">
        <v>1</v>
      </c>
      <c r="L396" s="2">
        <v>1</v>
      </c>
      <c r="O396" s="45">
        <v>1</v>
      </c>
      <c r="P396" s="45"/>
      <c r="Q396" s="45"/>
      <c r="R396" s="138">
        <f t="shared" si="103"/>
        <v>1</v>
      </c>
      <c r="S396" s="1"/>
      <c r="T396" s="1"/>
      <c r="V396" s="1"/>
      <c r="W396" s="29">
        <v>1</v>
      </c>
      <c r="X396" s="36"/>
      <c r="Y396" s="1"/>
    </row>
    <row r="397" spans="1:25" ht="12.75" customHeight="1" x14ac:dyDescent="0.2">
      <c r="A397" s="46" t="s">
        <v>86</v>
      </c>
      <c r="J397" s="2">
        <v>1</v>
      </c>
      <c r="N397" s="2">
        <v>1</v>
      </c>
      <c r="O397" s="45"/>
      <c r="P397" s="45"/>
      <c r="Q397" s="45">
        <v>1</v>
      </c>
      <c r="R397" s="138">
        <f t="shared" si="103"/>
        <v>1</v>
      </c>
      <c r="S397" s="1"/>
      <c r="T397" s="1"/>
      <c r="V397" s="1"/>
      <c r="W397" s="29">
        <v>1</v>
      </c>
      <c r="X397" s="36"/>
      <c r="Y397" s="1"/>
    </row>
    <row r="398" spans="1:25" ht="12.75" customHeight="1" x14ac:dyDescent="0.2">
      <c r="R398" s="245">
        <f>SUM(R390:R397)</f>
        <v>63</v>
      </c>
      <c r="S398" s="1">
        <f>R391/B383</f>
        <v>0.70129870129870131</v>
      </c>
      <c r="T398" s="1">
        <f>R398/B383</f>
        <v>0.81818181818181823</v>
      </c>
      <c r="U398" s="1">
        <f>T398-S398</f>
        <v>0.11688311688311692</v>
      </c>
      <c r="V398" s="1"/>
    </row>
    <row r="399" spans="1:25" ht="12.75" customHeight="1" x14ac:dyDescent="0.3">
      <c r="A399" s="233" t="s">
        <v>87</v>
      </c>
    </row>
    <row r="400" spans="1:25" ht="12.75" customHeight="1" x14ac:dyDescent="0.2">
      <c r="B400" s="358" t="s">
        <v>3</v>
      </c>
      <c r="C400" s="359"/>
      <c r="D400" s="359"/>
      <c r="E400" s="359"/>
      <c r="F400" s="359"/>
      <c r="G400" s="359"/>
      <c r="H400" s="359"/>
      <c r="I400" s="359"/>
      <c r="J400" s="359"/>
      <c r="K400" s="359"/>
    </row>
    <row r="401" spans="1:25" ht="25.5" customHeight="1" x14ac:dyDescent="0.2">
      <c r="A401" s="230" t="s">
        <v>18</v>
      </c>
      <c r="B401" s="16">
        <v>1</v>
      </c>
      <c r="C401" s="16">
        <v>2</v>
      </c>
      <c r="D401" s="16">
        <v>3</v>
      </c>
      <c r="E401" s="16">
        <v>4</v>
      </c>
      <c r="F401" s="16">
        <v>5</v>
      </c>
      <c r="G401" s="16">
        <v>6</v>
      </c>
      <c r="H401" s="16">
        <v>7</v>
      </c>
      <c r="I401" s="16">
        <v>8</v>
      </c>
      <c r="J401" s="16">
        <v>9</v>
      </c>
      <c r="K401" s="18">
        <v>9</v>
      </c>
      <c r="L401" s="19">
        <v>10</v>
      </c>
      <c r="M401" s="19">
        <v>9</v>
      </c>
      <c r="N401" s="19">
        <v>10</v>
      </c>
      <c r="O401" s="19">
        <v>9</v>
      </c>
      <c r="P401" s="19">
        <v>10</v>
      </c>
      <c r="Q401" s="19">
        <v>9</v>
      </c>
      <c r="R401" s="138">
        <v>10</v>
      </c>
      <c r="S401" s="10" t="s">
        <v>11</v>
      </c>
      <c r="T401" s="10" t="s">
        <v>12</v>
      </c>
      <c r="U401" s="11" t="s">
        <v>13</v>
      </c>
      <c r="V401" s="10" t="s">
        <v>14</v>
      </c>
      <c r="W401" s="12" t="s">
        <v>15</v>
      </c>
      <c r="X401" s="12" t="s">
        <v>16</v>
      </c>
      <c r="Y401" s="13" t="s">
        <v>17</v>
      </c>
    </row>
    <row r="402" spans="1:25" ht="12.75" customHeight="1" x14ac:dyDescent="0.2">
      <c r="A402" s="46" t="s">
        <v>53</v>
      </c>
      <c r="B402" s="25">
        <v>76</v>
      </c>
      <c r="C402" s="25"/>
      <c r="D402" s="25"/>
      <c r="E402" s="25"/>
      <c r="F402" s="25"/>
      <c r="G402" s="25"/>
      <c r="H402" s="25"/>
      <c r="I402" s="25"/>
      <c r="J402" s="25"/>
      <c r="K402" s="26"/>
      <c r="L402" s="26"/>
      <c r="O402" s="45"/>
      <c r="P402" s="45"/>
      <c r="Q402" s="45"/>
      <c r="R402" s="249"/>
      <c r="W402" s="29">
        <f>B402</f>
        <v>76</v>
      </c>
    </row>
    <row r="403" spans="1:25" ht="12.75" customHeight="1" x14ac:dyDescent="0.2">
      <c r="A403" s="46" t="s">
        <v>54</v>
      </c>
      <c r="C403" s="2">
        <v>74</v>
      </c>
      <c r="O403" s="45"/>
      <c r="P403" s="45"/>
      <c r="Q403" s="45"/>
      <c r="R403" s="249"/>
      <c r="S403" s="1"/>
      <c r="T403" s="1"/>
      <c r="V403" s="48">
        <f>C403/B402</f>
        <v>0.97368421052631582</v>
      </c>
      <c r="W403" s="29">
        <v>74</v>
      </c>
      <c r="X403" s="36">
        <f t="shared" ref="X403:X409" si="104">W403/W402</f>
        <v>0.97368421052631582</v>
      </c>
      <c r="Y403" s="1">
        <f t="shared" ref="Y403:Y409" si="105">100%-X403</f>
        <v>2.6315789473684181E-2</v>
      </c>
    </row>
    <row r="404" spans="1:25" ht="12.75" customHeight="1" x14ac:dyDescent="0.2">
      <c r="A404" s="46" t="s">
        <v>55</v>
      </c>
      <c r="D404" s="2">
        <v>73</v>
      </c>
      <c r="O404" s="45"/>
      <c r="P404" s="45"/>
      <c r="Q404" s="45"/>
      <c r="R404" s="249"/>
      <c r="S404" s="1"/>
      <c r="T404" s="1"/>
      <c r="V404" s="1">
        <f>D404/C403</f>
        <v>0.98648648648648651</v>
      </c>
      <c r="W404" s="29">
        <v>74</v>
      </c>
      <c r="X404" s="36">
        <f t="shared" si="104"/>
        <v>1</v>
      </c>
      <c r="Y404" s="1">
        <f t="shared" si="105"/>
        <v>0</v>
      </c>
    </row>
    <row r="405" spans="1:25" ht="12.75" customHeight="1" x14ac:dyDescent="0.2">
      <c r="A405" s="46" t="s">
        <v>56</v>
      </c>
      <c r="E405" s="2">
        <v>72</v>
      </c>
      <c r="O405" s="45"/>
      <c r="P405" s="45"/>
      <c r="Q405" s="45"/>
      <c r="R405" s="249"/>
      <c r="S405" s="1"/>
      <c r="T405" s="1"/>
      <c r="V405" s="1">
        <f>E405/D404</f>
        <v>0.98630136986301364</v>
      </c>
      <c r="W405" s="29">
        <v>73</v>
      </c>
      <c r="X405" s="36">
        <f t="shared" si="104"/>
        <v>0.98648648648648651</v>
      </c>
      <c r="Y405" s="1">
        <f t="shared" si="105"/>
        <v>1.3513513513513487E-2</v>
      </c>
    </row>
    <row r="406" spans="1:25" ht="12.75" customHeight="1" x14ac:dyDescent="0.2">
      <c r="A406" s="46" t="s">
        <v>57</v>
      </c>
      <c r="F406" s="2">
        <v>71</v>
      </c>
      <c r="O406" s="45"/>
      <c r="P406" s="45"/>
      <c r="Q406" s="45"/>
      <c r="R406" s="249"/>
      <c r="S406" s="1"/>
      <c r="T406" s="1"/>
      <c r="V406" s="1">
        <f>F406/E405</f>
        <v>0.98611111111111116</v>
      </c>
      <c r="W406" s="29">
        <v>70</v>
      </c>
      <c r="X406" s="36">
        <f t="shared" si="104"/>
        <v>0.95890410958904104</v>
      </c>
      <c r="Y406" s="1">
        <f t="shared" si="105"/>
        <v>4.1095890410958957E-2</v>
      </c>
    </row>
    <row r="407" spans="1:25" ht="12.75" customHeight="1" x14ac:dyDescent="0.2">
      <c r="A407" s="46" t="s">
        <v>58</v>
      </c>
      <c r="G407" s="2">
        <v>71</v>
      </c>
      <c r="O407" s="45"/>
      <c r="P407" s="45"/>
      <c r="Q407" s="45"/>
      <c r="R407" s="249"/>
      <c r="S407" s="1"/>
      <c r="T407" s="1"/>
      <c r="V407" s="1">
        <f>G407/F406</f>
        <v>1</v>
      </c>
      <c r="W407" s="29">
        <v>70</v>
      </c>
      <c r="X407" s="36">
        <f t="shared" si="104"/>
        <v>1</v>
      </c>
      <c r="Y407" s="1">
        <f t="shared" si="105"/>
        <v>0</v>
      </c>
    </row>
    <row r="408" spans="1:25" ht="12.75" customHeight="1" x14ac:dyDescent="0.2">
      <c r="A408" s="46" t="s">
        <v>59</v>
      </c>
      <c r="H408" s="2">
        <v>71</v>
      </c>
      <c r="O408" s="45"/>
      <c r="P408" s="45"/>
      <c r="Q408" s="45"/>
      <c r="R408" s="249"/>
      <c r="S408" s="1"/>
      <c r="T408" s="1"/>
      <c r="V408" s="1">
        <f>H408/G407</f>
        <v>1</v>
      </c>
      <c r="W408" s="29">
        <v>78</v>
      </c>
      <c r="X408" s="36">
        <f t="shared" si="104"/>
        <v>1.1142857142857143</v>
      </c>
      <c r="Y408" s="1">
        <f t="shared" si="105"/>
        <v>-0.11428571428571432</v>
      </c>
    </row>
    <row r="409" spans="1:25" ht="12.75" customHeight="1" x14ac:dyDescent="0.2">
      <c r="A409" s="46" t="s">
        <v>70</v>
      </c>
      <c r="I409" s="2">
        <v>71</v>
      </c>
      <c r="O409" s="45">
        <v>1</v>
      </c>
      <c r="P409" s="45"/>
      <c r="Q409" s="45"/>
      <c r="R409" s="138">
        <f>SUM(O409:Q409)</f>
        <v>1</v>
      </c>
      <c r="S409" s="1"/>
      <c r="T409" s="1"/>
      <c r="V409" s="1">
        <f>I409/H408</f>
        <v>1</v>
      </c>
      <c r="W409" s="29">
        <v>78</v>
      </c>
      <c r="X409" s="36">
        <f t="shared" si="104"/>
        <v>1</v>
      </c>
      <c r="Y409" s="1">
        <f t="shared" si="105"/>
        <v>0</v>
      </c>
    </row>
    <row r="410" spans="1:25" ht="12.75" customHeight="1" x14ac:dyDescent="0.2">
      <c r="A410" s="46" t="s">
        <v>71</v>
      </c>
      <c r="I410" s="2">
        <v>71</v>
      </c>
      <c r="L410" s="2">
        <v>13</v>
      </c>
      <c r="M410" s="2">
        <v>14</v>
      </c>
      <c r="N410" s="2">
        <v>42</v>
      </c>
      <c r="O410" s="45"/>
      <c r="P410" s="45"/>
      <c r="Q410" s="45"/>
      <c r="R410" s="138">
        <f>SUM(L410:Q410)</f>
        <v>69</v>
      </c>
      <c r="S410" s="1"/>
      <c r="T410" s="1"/>
      <c r="V410" s="1"/>
      <c r="W410" s="29">
        <v>71</v>
      </c>
      <c r="X410" s="36"/>
      <c r="Y410" s="1"/>
    </row>
    <row r="411" spans="1:25" ht="12.75" customHeight="1" x14ac:dyDescent="0.2">
      <c r="A411" s="46" t="s">
        <v>79</v>
      </c>
      <c r="I411" s="2">
        <v>5</v>
      </c>
      <c r="L411" s="2">
        <v>4</v>
      </c>
      <c r="N411" s="2">
        <v>1</v>
      </c>
      <c r="O411" s="45">
        <v>2</v>
      </c>
      <c r="P411" s="45"/>
      <c r="Q411" s="45">
        <v>1</v>
      </c>
      <c r="R411" s="138">
        <f>SUM(O411:Q411)</f>
        <v>3</v>
      </c>
      <c r="S411" s="1"/>
      <c r="T411" s="1"/>
      <c r="V411" s="1"/>
      <c r="W411" s="29">
        <v>5</v>
      </c>
      <c r="X411" s="36"/>
      <c r="Y411" s="1"/>
    </row>
    <row r="412" spans="1:25" ht="12.75" customHeight="1" x14ac:dyDescent="0.2">
      <c r="A412" s="46" t="s">
        <v>82</v>
      </c>
      <c r="I412" s="2">
        <v>2</v>
      </c>
      <c r="O412" s="45"/>
      <c r="P412" s="45"/>
      <c r="Q412" s="45"/>
      <c r="R412" s="138"/>
      <c r="S412" s="1"/>
      <c r="T412" s="1"/>
      <c r="V412" s="1"/>
      <c r="W412" s="29">
        <v>3</v>
      </c>
      <c r="X412" s="36"/>
      <c r="Y412" s="1"/>
    </row>
    <row r="413" spans="1:25" ht="12.75" customHeight="1" x14ac:dyDescent="0.2">
      <c r="A413" s="46" t="s">
        <v>83</v>
      </c>
      <c r="I413" s="2">
        <v>1</v>
      </c>
      <c r="O413" s="45"/>
      <c r="P413" s="45"/>
      <c r="Q413" s="45"/>
      <c r="R413" s="138"/>
      <c r="S413" s="1"/>
      <c r="T413" s="1"/>
      <c r="V413" s="1"/>
      <c r="W413" s="29">
        <v>1</v>
      </c>
      <c r="X413" s="36"/>
      <c r="Y413" s="1"/>
    </row>
    <row r="414" spans="1:25" ht="12.75" customHeight="1" x14ac:dyDescent="0.2">
      <c r="A414" s="46" t="s">
        <v>85</v>
      </c>
      <c r="I414" s="2">
        <v>1</v>
      </c>
      <c r="O414" s="45"/>
      <c r="P414" s="45"/>
      <c r="Q414" s="45"/>
      <c r="R414" s="138"/>
      <c r="S414" s="1"/>
      <c r="T414" s="1"/>
      <c r="V414" s="1"/>
      <c r="W414" s="29">
        <v>1</v>
      </c>
      <c r="X414" s="36"/>
      <c r="Y414" s="1"/>
    </row>
    <row r="415" spans="1:25" ht="12.75" customHeight="1" x14ac:dyDescent="0.2">
      <c r="A415" s="46" t="s">
        <v>86</v>
      </c>
      <c r="I415" s="2">
        <v>1</v>
      </c>
      <c r="O415" s="45"/>
      <c r="P415" s="45"/>
      <c r="Q415" s="45"/>
      <c r="R415" s="249"/>
      <c r="S415" s="1"/>
      <c r="T415" s="1"/>
      <c r="V415" s="1"/>
      <c r="W415" s="29">
        <v>1</v>
      </c>
      <c r="X415" s="36"/>
      <c r="Y415" s="1"/>
    </row>
    <row r="416" spans="1:25" ht="12.75" customHeight="1" x14ac:dyDescent="0.2">
      <c r="R416" s="245">
        <f>SUM(R409:R413)</f>
        <v>73</v>
      </c>
      <c r="S416" s="1">
        <f>(R409+R410)/B402</f>
        <v>0.92105263157894735</v>
      </c>
      <c r="T416" s="1">
        <f>R416/B402</f>
        <v>0.96052631578947367</v>
      </c>
      <c r="U416" s="1">
        <f>T416-S416</f>
        <v>3.9473684210526327E-2</v>
      </c>
      <c r="V416" s="1"/>
    </row>
    <row r="417" spans="1:29" ht="12.75" customHeight="1" x14ac:dyDescent="0.3">
      <c r="A417" s="233" t="s">
        <v>88</v>
      </c>
    </row>
    <row r="418" spans="1:29" ht="12.75" customHeight="1" x14ac:dyDescent="0.2">
      <c r="B418" s="358" t="s">
        <v>3</v>
      </c>
      <c r="C418" s="359"/>
      <c r="D418" s="359"/>
      <c r="E418" s="359"/>
      <c r="F418" s="359"/>
      <c r="G418" s="359"/>
      <c r="H418" s="359"/>
      <c r="I418" s="359"/>
      <c r="J418" s="359"/>
      <c r="K418" s="359"/>
    </row>
    <row r="419" spans="1:29" ht="25.5" customHeight="1" x14ac:dyDescent="0.2">
      <c r="A419" s="230" t="s">
        <v>18</v>
      </c>
      <c r="B419" s="16">
        <v>1</v>
      </c>
      <c r="C419" s="16">
        <v>2</v>
      </c>
      <c r="D419" s="16">
        <v>3</v>
      </c>
      <c r="E419" s="16">
        <v>4</v>
      </c>
      <c r="F419" s="16">
        <v>5</v>
      </c>
      <c r="G419" s="16">
        <v>6</v>
      </c>
      <c r="H419" s="16">
        <v>7</v>
      </c>
      <c r="I419" s="16">
        <v>8</v>
      </c>
      <c r="J419" s="16">
        <v>9</v>
      </c>
      <c r="K419" s="18">
        <v>9</v>
      </c>
      <c r="L419" s="19">
        <v>9</v>
      </c>
      <c r="M419" s="19">
        <v>9</v>
      </c>
      <c r="N419" s="19">
        <v>9</v>
      </c>
      <c r="O419" s="19">
        <v>10</v>
      </c>
      <c r="P419" s="19">
        <v>10</v>
      </c>
      <c r="Q419" s="19">
        <v>10</v>
      </c>
      <c r="R419" s="138">
        <v>10</v>
      </c>
      <c r="S419" s="10" t="s">
        <v>11</v>
      </c>
      <c r="T419" s="10" t="s">
        <v>12</v>
      </c>
      <c r="U419" s="11" t="s">
        <v>13</v>
      </c>
      <c r="V419" s="10" t="s">
        <v>14</v>
      </c>
      <c r="W419" s="12" t="s">
        <v>15</v>
      </c>
      <c r="X419" s="12" t="s">
        <v>16</v>
      </c>
      <c r="Y419" s="13" t="s">
        <v>17</v>
      </c>
    </row>
    <row r="420" spans="1:29" ht="12.75" customHeight="1" x14ac:dyDescent="0.2">
      <c r="A420" s="46" t="s">
        <v>54</v>
      </c>
      <c r="B420" s="25">
        <v>79</v>
      </c>
      <c r="C420" s="25"/>
      <c r="D420" s="25"/>
      <c r="E420" s="25"/>
      <c r="F420" s="25"/>
      <c r="G420" s="25"/>
      <c r="H420" s="25"/>
      <c r="I420" s="25"/>
      <c r="J420" s="25"/>
      <c r="K420" s="26"/>
      <c r="L420" s="26"/>
      <c r="O420" s="45"/>
      <c r="P420" s="45"/>
      <c r="Q420" s="45"/>
      <c r="R420" s="249"/>
      <c r="W420" s="29">
        <f>B420</f>
        <v>79</v>
      </c>
    </row>
    <row r="421" spans="1:29" ht="12.75" customHeight="1" x14ac:dyDescent="0.2">
      <c r="A421" s="46" t="s">
        <v>55</v>
      </c>
      <c r="C421" s="2">
        <v>75</v>
      </c>
      <c r="O421" s="45"/>
      <c r="P421" s="45"/>
      <c r="Q421" s="45"/>
      <c r="R421" s="249"/>
      <c r="S421" s="1"/>
      <c r="T421" s="1"/>
      <c r="V421" s="48">
        <f>C421/B420</f>
        <v>0.94936708860759489</v>
      </c>
      <c r="W421" s="29">
        <v>76</v>
      </c>
      <c r="X421" s="36">
        <f t="shared" ref="X421:X427" si="106">W421/W420</f>
        <v>0.96202531645569622</v>
      </c>
      <c r="Y421" s="1">
        <f t="shared" ref="Y421:Y427" si="107">100%-X421</f>
        <v>3.7974683544303778E-2</v>
      </c>
    </row>
    <row r="422" spans="1:29" ht="12.75" customHeight="1" x14ac:dyDescent="0.2">
      <c r="A422" s="46" t="s">
        <v>56</v>
      </c>
      <c r="D422" s="2">
        <v>72</v>
      </c>
      <c r="O422" s="45"/>
      <c r="P422" s="45"/>
      <c r="Q422" s="45"/>
      <c r="R422" s="249"/>
      <c r="S422" s="1"/>
      <c r="T422" s="1"/>
      <c r="V422" s="1">
        <f>D422/C421</f>
        <v>0.96</v>
      </c>
      <c r="W422" s="29">
        <v>73</v>
      </c>
      <c r="X422" s="36">
        <f t="shared" si="106"/>
        <v>0.96052631578947367</v>
      </c>
      <c r="Y422" s="1">
        <f t="shared" si="107"/>
        <v>3.9473684210526327E-2</v>
      </c>
    </row>
    <row r="423" spans="1:29" ht="12.75" customHeight="1" x14ac:dyDescent="0.2">
      <c r="A423" s="46" t="s">
        <v>57</v>
      </c>
      <c r="E423" s="2">
        <v>68</v>
      </c>
      <c r="O423" s="45"/>
      <c r="P423" s="45"/>
      <c r="Q423" s="45"/>
      <c r="R423" s="249"/>
      <c r="S423" s="1"/>
      <c r="T423" s="1"/>
      <c r="V423" s="1">
        <f>E423/D422</f>
        <v>0.94444444444444442</v>
      </c>
      <c r="W423" s="29">
        <v>72</v>
      </c>
      <c r="X423" s="36">
        <f t="shared" si="106"/>
        <v>0.98630136986301364</v>
      </c>
      <c r="Y423" s="1">
        <f t="shared" si="107"/>
        <v>1.3698630136986356E-2</v>
      </c>
    </row>
    <row r="424" spans="1:29" ht="12.75" customHeight="1" x14ac:dyDescent="0.2">
      <c r="A424" s="46" t="s">
        <v>58</v>
      </c>
      <c r="F424" s="2">
        <v>66</v>
      </c>
      <c r="O424" s="45"/>
      <c r="P424" s="45"/>
      <c r="Q424" s="45"/>
      <c r="R424" s="249"/>
      <c r="S424" s="1"/>
      <c r="T424" s="1"/>
      <c r="V424" s="1">
        <f>F424/E423</f>
        <v>0.97058823529411764</v>
      </c>
      <c r="W424" s="29">
        <v>70</v>
      </c>
      <c r="X424" s="36">
        <f t="shared" si="106"/>
        <v>0.97222222222222221</v>
      </c>
      <c r="Y424" s="1">
        <f t="shared" si="107"/>
        <v>2.777777777777779E-2</v>
      </c>
    </row>
    <row r="425" spans="1:29" ht="12.75" customHeight="1" x14ac:dyDescent="0.2">
      <c r="A425" s="46" t="s">
        <v>59</v>
      </c>
      <c r="G425" s="2">
        <v>64</v>
      </c>
      <c r="O425" s="45"/>
      <c r="P425" s="45"/>
      <c r="Q425" s="45"/>
      <c r="R425" s="249"/>
      <c r="S425" s="1"/>
      <c r="T425" s="1"/>
      <c r="V425" s="1">
        <f>G425/F424</f>
        <v>0.96969696969696972</v>
      </c>
      <c r="W425" s="29">
        <v>68</v>
      </c>
      <c r="X425" s="36">
        <f t="shared" si="106"/>
        <v>0.97142857142857142</v>
      </c>
      <c r="Y425" s="1">
        <f t="shared" si="107"/>
        <v>2.8571428571428581E-2</v>
      </c>
    </row>
    <row r="426" spans="1:29" ht="12.75" customHeight="1" x14ac:dyDescent="0.2">
      <c r="A426" s="46" t="s">
        <v>70</v>
      </c>
      <c r="H426" s="2">
        <v>62</v>
      </c>
      <c r="O426" s="45"/>
      <c r="P426" s="45"/>
      <c r="Q426" s="45"/>
      <c r="R426" s="249"/>
      <c r="S426" s="1"/>
      <c r="T426" s="1"/>
      <c r="V426" s="1">
        <f>H426/G425</f>
        <v>0.96875</v>
      </c>
      <c r="W426" s="29">
        <v>68</v>
      </c>
      <c r="X426" s="36">
        <f t="shared" si="106"/>
        <v>1</v>
      </c>
      <c r="Y426" s="1">
        <f t="shared" si="107"/>
        <v>0</v>
      </c>
    </row>
    <row r="427" spans="1:29" ht="12.75" customHeight="1" x14ac:dyDescent="0.2">
      <c r="A427" s="46" t="s">
        <v>71</v>
      </c>
      <c r="I427" s="2">
        <v>62</v>
      </c>
      <c r="O427" s="45"/>
      <c r="P427" s="45">
        <v>1</v>
      </c>
      <c r="Q427" s="45"/>
      <c r="R427" s="138">
        <f>SUM(O427:Q427)</f>
        <v>1</v>
      </c>
      <c r="S427" s="1"/>
      <c r="T427" s="1"/>
      <c r="V427" s="1">
        <f>I427/H426</f>
        <v>1</v>
      </c>
      <c r="W427" s="29">
        <v>67</v>
      </c>
      <c r="X427" s="36">
        <f t="shared" si="106"/>
        <v>0.98529411764705888</v>
      </c>
      <c r="Y427" s="1">
        <f t="shared" si="107"/>
        <v>1.4705882352941124E-2</v>
      </c>
    </row>
    <row r="428" spans="1:29" ht="12.75" customHeight="1" x14ac:dyDescent="0.2">
      <c r="A428" s="46" t="s">
        <v>79</v>
      </c>
      <c r="I428" s="2">
        <v>61</v>
      </c>
      <c r="L428" s="2">
        <v>23</v>
      </c>
      <c r="M428" s="2">
        <v>7</v>
      </c>
      <c r="N428" s="2">
        <v>30</v>
      </c>
      <c r="O428" s="45"/>
      <c r="P428" s="45"/>
      <c r="Q428" s="45"/>
      <c r="R428" s="138">
        <f>SUM(L428:Q428)</f>
        <v>60</v>
      </c>
      <c r="S428" s="1"/>
      <c r="T428" s="1"/>
      <c r="V428" s="1"/>
      <c r="W428" s="29">
        <v>61</v>
      </c>
      <c r="X428" s="36"/>
      <c r="Y428" s="1"/>
    </row>
    <row r="429" spans="1:29" ht="12.75" customHeight="1" x14ac:dyDescent="0.2">
      <c r="A429" s="46" t="s">
        <v>82</v>
      </c>
      <c r="I429" s="2">
        <v>2</v>
      </c>
      <c r="N429" s="2">
        <v>2</v>
      </c>
      <c r="O429" s="45"/>
      <c r="P429" s="45"/>
      <c r="Q429" s="45">
        <v>2</v>
      </c>
      <c r="R429" s="138">
        <f t="shared" ref="R429:R431" si="108">SUM(O429:Q429)</f>
        <v>2</v>
      </c>
      <c r="S429" s="1"/>
      <c r="T429" s="1"/>
      <c r="V429" s="1"/>
      <c r="W429" s="29">
        <v>2</v>
      </c>
      <c r="X429" s="36"/>
      <c r="Y429" s="1"/>
    </row>
    <row r="430" spans="1:29" ht="12.75" customHeight="1" x14ac:dyDescent="0.2">
      <c r="A430" s="46" t="s">
        <v>83</v>
      </c>
      <c r="I430" s="2">
        <v>1</v>
      </c>
      <c r="O430" s="45"/>
      <c r="P430" s="45"/>
      <c r="Q430" s="45"/>
      <c r="R430" s="138">
        <f t="shared" si="108"/>
        <v>0</v>
      </c>
      <c r="S430" s="1"/>
      <c r="T430" s="1"/>
      <c r="V430" s="1"/>
      <c r="W430" s="29">
        <v>1</v>
      </c>
      <c r="X430" s="36"/>
      <c r="Y430" s="1"/>
    </row>
    <row r="431" spans="1:29" ht="12.75" customHeight="1" x14ac:dyDescent="0.2">
      <c r="A431" s="46" t="s">
        <v>85</v>
      </c>
      <c r="I431" s="2">
        <v>1</v>
      </c>
      <c r="M431" s="2">
        <v>1</v>
      </c>
      <c r="O431" s="45"/>
      <c r="P431" s="45">
        <v>1</v>
      </c>
      <c r="Q431" s="45"/>
      <c r="R431" s="138">
        <f t="shared" si="108"/>
        <v>1</v>
      </c>
      <c r="S431" s="1"/>
      <c r="T431" s="1"/>
      <c r="V431" s="1"/>
      <c r="W431" s="29">
        <v>1</v>
      </c>
      <c r="X431" s="36"/>
      <c r="Y431" s="1"/>
      <c r="Z431" s="2" t="s">
        <v>91</v>
      </c>
      <c r="AA431" s="2">
        <v>61</v>
      </c>
      <c r="AB431" s="2">
        <f>R432</f>
        <v>64</v>
      </c>
      <c r="AC431" s="2" t="s">
        <v>19</v>
      </c>
    </row>
    <row r="432" spans="1:29" ht="12.75" customHeight="1" x14ac:dyDescent="0.2">
      <c r="R432" s="245">
        <f>SUM(R427:R431)</f>
        <v>64</v>
      </c>
      <c r="S432" s="1">
        <f>SUM(R427:R428)/B420</f>
        <v>0.77215189873417722</v>
      </c>
      <c r="T432" s="1"/>
      <c r="V432" s="1"/>
      <c r="Z432" s="2" t="s">
        <v>92</v>
      </c>
      <c r="AA432" s="36">
        <f>AA431/B420</f>
        <v>0.77215189873417722</v>
      </c>
      <c r="AB432" s="36">
        <f>AA431/AB431</f>
        <v>0.953125</v>
      </c>
      <c r="AC432" s="2" t="s">
        <v>93</v>
      </c>
    </row>
    <row r="433" spans="1:29" ht="12.75" customHeight="1" x14ac:dyDescent="0.3">
      <c r="A433" s="233" t="s">
        <v>90</v>
      </c>
    </row>
    <row r="434" spans="1:29" ht="12.75" customHeight="1" x14ac:dyDescent="0.2">
      <c r="B434" s="358" t="s">
        <v>3</v>
      </c>
      <c r="C434" s="359"/>
      <c r="D434" s="359"/>
      <c r="E434" s="359"/>
      <c r="F434" s="359"/>
      <c r="G434" s="359"/>
      <c r="H434" s="359"/>
      <c r="I434" s="359"/>
      <c r="J434" s="359"/>
      <c r="K434" s="359"/>
    </row>
    <row r="435" spans="1:29" ht="25.5" customHeight="1" x14ac:dyDescent="0.2">
      <c r="A435" s="230" t="s">
        <v>18</v>
      </c>
      <c r="B435" s="16">
        <v>1</v>
      </c>
      <c r="C435" s="16">
        <v>2</v>
      </c>
      <c r="D435" s="16">
        <v>3</v>
      </c>
      <c r="E435" s="16">
        <v>4</v>
      </c>
      <c r="F435" s="16">
        <v>5</v>
      </c>
      <c r="G435" s="16">
        <v>6</v>
      </c>
      <c r="H435" s="16">
        <v>7</v>
      </c>
      <c r="I435" s="16">
        <v>8</v>
      </c>
      <c r="J435" s="16">
        <v>9</v>
      </c>
      <c r="K435" s="18">
        <v>9</v>
      </c>
      <c r="L435" s="19">
        <v>9</v>
      </c>
      <c r="M435" s="19">
        <v>9</v>
      </c>
      <c r="N435" s="19">
        <v>9</v>
      </c>
      <c r="O435" s="19">
        <v>10</v>
      </c>
      <c r="P435" s="19">
        <v>10</v>
      </c>
      <c r="Q435" s="19">
        <v>10</v>
      </c>
      <c r="R435" s="138">
        <v>10</v>
      </c>
      <c r="S435" s="10" t="s">
        <v>11</v>
      </c>
      <c r="T435" s="10" t="s">
        <v>12</v>
      </c>
      <c r="U435" s="11" t="s">
        <v>13</v>
      </c>
      <c r="V435" s="10" t="s">
        <v>14</v>
      </c>
      <c r="W435" s="12" t="s">
        <v>15</v>
      </c>
      <c r="X435" s="12" t="s">
        <v>16</v>
      </c>
      <c r="Y435" s="13" t="s">
        <v>17</v>
      </c>
    </row>
    <row r="436" spans="1:29" ht="12.75" customHeight="1" x14ac:dyDescent="0.2">
      <c r="A436" s="46" t="s">
        <v>55</v>
      </c>
      <c r="B436" s="25">
        <v>82</v>
      </c>
      <c r="C436" s="25"/>
      <c r="D436" s="25"/>
      <c r="E436" s="25"/>
      <c r="F436" s="25"/>
      <c r="G436" s="25"/>
      <c r="H436" s="25"/>
      <c r="I436" s="25"/>
      <c r="J436" s="25"/>
      <c r="K436" s="26"/>
      <c r="L436" s="26"/>
      <c r="O436" s="45"/>
      <c r="P436" s="45"/>
      <c r="Q436" s="45"/>
      <c r="R436" s="249"/>
      <c r="W436" s="29">
        <f>B436</f>
        <v>82</v>
      </c>
    </row>
    <row r="437" spans="1:29" ht="12.75" customHeight="1" x14ac:dyDescent="0.2">
      <c r="A437" s="46" t="s">
        <v>56</v>
      </c>
      <c r="C437" s="2">
        <v>80</v>
      </c>
      <c r="O437" s="45"/>
      <c r="P437" s="45"/>
      <c r="Q437" s="45"/>
      <c r="R437" s="249"/>
      <c r="S437" s="1"/>
      <c r="T437" s="1"/>
      <c r="V437" s="48">
        <f>C437/B436</f>
        <v>0.97560975609756095</v>
      </c>
      <c r="W437" s="29">
        <v>80</v>
      </c>
      <c r="X437" s="36">
        <f t="shared" ref="X437:X443" si="109">W437/W436</f>
        <v>0.97560975609756095</v>
      </c>
      <c r="Y437" s="1">
        <f t="shared" ref="Y437:Y443" si="110">100%-X437</f>
        <v>2.4390243902439046E-2</v>
      </c>
    </row>
    <row r="438" spans="1:29" ht="12.75" customHeight="1" x14ac:dyDescent="0.2">
      <c r="A438" s="46" t="s">
        <v>57</v>
      </c>
      <c r="D438" s="2">
        <v>78</v>
      </c>
      <c r="O438" s="45"/>
      <c r="P438" s="45"/>
      <c r="Q438" s="45"/>
      <c r="R438" s="249"/>
      <c r="S438" s="1"/>
      <c r="T438" s="1"/>
      <c r="V438" s="1">
        <f>D438/C437</f>
        <v>0.97499999999999998</v>
      </c>
      <c r="W438" s="29">
        <v>78</v>
      </c>
      <c r="X438" s="36">
        <f t="shared" si="109"/>
        <v>0.97499999999999998</v>
      </c>
      <c r="Y438" s="1">
        <f t="shared" si="110"/>
        <v>2.5000000000000022E-2</v>
      </c>
    </row>
    <row r="439" spans="1:29" ht="12.75" customHeight="1" x14ac:dyDescent="0.2">
      <c r="A439" s="46" t="s">
        <v>58</v>
      </c>
      <c r="E439" s="2">
        <v>79</v>
      </c>
      <c r="O439" s="45"/>
      <c r="P439" s="45"/>
      <c r="Q439" s="45"/>
      <c r="R439" s="249"/>
      <c r="S439" s="1"/>
      <c r="T439" s="1"/>
      <c r="V439" s="1">
        <f>E439/D438</f>
        <v>1.0128205128205128</v>
      </c>
      <c r="W439" s="29">
        <v>80</v>
      </c>
      <c r="X439" s="36">
        <f t="shared" si="109"/>
        <v>1.0256410256410255</v>
      </c>
      <c r="Y439" s="1">
        <f t="shared" si="110"/>
        <v>-2.564102564102555E-2</v>
      </c>
    </row>
    <row r="440" spans="1:29" ht="12.75" customHeight="1" x14ac:dyDescent="0.2">
      <c r="A440" s="46" t="s">
        <v>59</v>
      </c>
      <c r="F440" s="2">
        <v>79</v>
      </c>
      <c r="O440" s="45"/>
      <c r="P440" s="45"/>
      <c r="Q440" s="45"/>
      <c r="R440" s="249"/>
      <c r="S440" s="1"/>
      <c r="T440" s="1"/>
      <c r="V440" s="1">
        <f>F440/E439</f>
        <v>1</v>
      </c>
      <c r="W440" s="29">
        <v>80</v>
      </c>
      <c r="X440" s="36">
        <f t="shared" si="109"/>
        <v>1</v>
      </c>
      <c r="Y440" s="1">
        <f t="shared" si="110"/>
        <v>0</v>
      </c>
    </row>
    <row r="441" spans="1:29" ht="12.75" customHeight="1" x14ac:dyDescent="0.2">
      <c r="A441" s="46" t="s">
        <v>70</v>
      </c>
      <c r="G441" s="2">
        <v>76</v>
      </c>
      <c r="O441" s="45"/>
      <c r="P441" s="45"/>
      <c r="Q441" s="45"/>
      <c r="R441" s="249"/>
      <c r="S441" s="1"/>
      <c r="T441" s="1"/>
      <c r="V441" s="1">
        <f>G441/F440</f>
        <v>0.96202531645569622</v>
      </c>
      <c r="W441" s="29">
        <v>84</v>
      </c>
      <c r="X441" s="36">
        <f t="shared" si="109"/>
        <v>1.05</v>
      </c>
      <c r="Y441" s="1">
        <f t="shared" si="110"/>
        <v>-5.0000000000000044E-2</v>
      </c>
    </row>
    <row r="442" spans="1:29" ht="12.75" customHeight="1" x14ac:dyDescent="0.2">
      <c r="A442" s="235">
        <v>1002</v>
      </c>
      <c r="H442" s="2">
        <v>73</v>
      </c>
      <c r="O442" s="45"/>
      <c r="P442" s="45"/>
      <c r="Q442" s="45"/>
      <c r="R442" s="249"/>
      <c r="S442" s="1"/>
      <c r="T442" s="1"/>
      <c r="V442" s="1">
        <f>H442/G441</f>
        <v>0.96052631578947367</v>
      </c>
      <c r="W442" s="29">
        <v>79</v>
      </c>
      <c r="X442" s="36">
        <f t="shared" si="109"/>
        <v>0.94047619047619047</v>
      </c>
      <c r="Y442" s="1">
        <f t="shared" si="110"/>
        <v>5.9523809523809534E-2</v>
      </c>
    </row>
    <row r="443" spans="1:29" ht="12.75" customHeight="1" x14ac:dyDescent="0.2">
      <c r="A443" s="235">
        <v>1101</v>
      </c>
      <c r="I443" s="2">
        <v>73</v>
      </c>
      <c r="N443" s="2">
        <v>1</v>
      </c>
      <c r="O443" s="45"/>
      <c r="P443" s="45"/>
      <c r="Q443" s="45"/>
      <c r="R443" s="249"/>
      <c r="S443" s="1"/>
      <c r="T443" s="1"/>
      <c r="V443" s="1">
        <f>I443/H442</f>
        <v>1</v>
      </c>
      <c r="W443" s="29">
        <v>82</v>
      </c>
      <c r="X443" s="36">
        <f t="shared" si="109"/>
        <v>1.0379746835443038</v>
      </c>
      <c r="Y443" s="1">
        <f t="shared" si="110"/>
        <v>-3.7974683544303778E-2</v>
      </c>
    </row>
    <row r="444" spans="1:29" ht="12.75" customHeight="1" x14ac:dyDescent="0.2">
      <c r="A444" s="46" t="s">
        <v>82</v>
      </c>
      <c r="J444" s="2">
        <v>71</v>
      </c>
      <c r="L444" s="2">
        <v>27</v>
      </c>
      <c r="M444" s="2">
        <v>24</v>
      </c>
      <c r="N444" s="2">
        <v>19</v>
      </c>
      <c r="O444" s="45"/>
      <c r="P444" s="45"/>
      <c r="Q444" s="45"/>
      <c r="R444" s="138">
        <f>SUM(L444:N444)</f>
        <v>70</v>
      </c>
      <c r="S444" s="1"/>
      <c r="T444" s="1"/>
      <c r="V444" s="1"/>
      <c r="W444" s="29">
        <v>71</v>
      </c>
      <c r="X444" s="36"/>
      <c r="Y444" s="1"/>
    </row>
    <row r="445" spans="1:29" ht="12.75" customHeight="1" x14ac:dyDescent="0.2">
      <c r="A445" s="46" t="s">
        <v>83</v>
      </c>
      <c r="J445" s="2">
        <v>4</v>
      </c>
      <c r="L445" s="2">
        <v>3</v>
      </c>
      <c r="M445" s="2">
        <v>1</v>
      </c>
      <c r="O445" s="45">
        <v>1</v>
      </c>
      <c r="P445" s="45"/>
      <c r="Q445" s="45"/>
      <c r="R445" s="138">
        <f t="shared" ref="R445:R446" si="111">SUM(O445:Q445)</f>
        <v>1</v>
      </c>
      <c r="S445" s="1"/>
      <c r="T445" s="1"/>
      <c r="V445" s="1"/>
      <c r="W445" s="29">
        <v>4</v>
      </c>
      <c r="X445" s="36"/>
      <c r="Y445" s="1"/>
    </row>
    <row r="446" spans="1:29" ht="12.75" customHeight="1" x14ac:dyDescent="0.2">
      <c r="A446" s="46" t="s">
        <v>85</v>
      </c>
      <c r="J446" s="2">
        <v>2</v>
      </c>
      <c r="N446" s="2">
        <v>2</v>
      </c>
      <c r="O446" s="45"/>
      <c r="P446" s="45"/>
      <c r="Q446" s="45">
        <v>2</v>
      </c>
      <c r="R446" s="138">
        <f t="shared" si="111"/>
        <v>2</v>
      </c>
      <c r="S446" s="1"/>
      <c r="T446" s="1"/>
      <c r="V446" s="1"/>
      <c r="W446" s="29">
        <v>2</v>
      </c>
      <c r="X446" s="36"/>
      <c r="Y446" s="1"/>
      <c r="Z446" s="2" t="s">
        <v>91</v>
      </c>
      <c r="AA446" s="2">
        <v>72</v>
      </c>
      <c r="AB446" s="2">
        <f>SUM(R444:R446)</f>
        <v>73</v>
      </c>
      <c r="AC446" s="2" t="s">
        <v>19</v>
      </c>
    </row>
    <row r="447" spans="1:29" ht="12.75" customHeight="1" x14ac:dyDescent="0.2">
      <c r="R447" s="245">
        <f>SUM(R444:R446)</f>
        <v>73</v>
      </c>
      <c r="S447" s="1">
        <f>R444/B436</f>
        <v>0.85365853658536583</v>
      </c>
      <c r="T447" s="1">
        <f>R447/B436</f>
        <v>0.8902439024390244</v>
      </c>
      <c r="U447" s="1">
        <f>T447-S447</f>
        <v>3.6585365853658569E-2</v>
      </c>
      <c r="V447" s="1"/>
      <c r="Z447" s="2" t="s">
        <v>92</v>
      </c>
      <c r="AA447" s="36">
        <f>AA446/B436</f>
        <v>0.87804878048780488</v>
      </c>
      <c r="AB447" s="36">
        <f>AA446/AB446</f>
        <v>0.98630136986301364</v>
      </c>
      <c r="AC447" s="2" t="s">
        <v>93</v>
      </c>
    </row>
    <row r="448" spans="1:29" ht="12.75" customHeight="1" x14ac:dyDescent="0.3">
      <c r="A448" s="233" t="s">
        <v>94</v>
      </c>
    </row>
    <row r="449" spans="1:29" ht="12.75" customHeight="1" x14ac:dyDescent="0.2">
      <c r="B449" s="358" t="s">
        <v>3</v>
      </c>
      <c r="C449" s="359"/>
      <c r="D449" s="359"/>
      <c r="E449" s="359"/>
      <c r="F449" s="359"/>
      <c r="G449" s="359"/>
      <c r="H449" s="359"/>
      <c r="I449" s="359"/>
      <c r="J449" s="359"/>
      <c r="K449" s="359"/>
      <c r="Z449" s="2"/>
      <c r="AA449" s="2"/>
      <c r="AB449" s="2"/>
      <c r="AC449" s="2"/>
    </row>
    <row r="450" spans="1:29" ht="25.5" customHeight="1" x14ac:dyDescent="0.2">
      <c r="A450" s="230" t="s">
        <v>18</v>
      </c>
      <c r="B450" s="16">
        <v>1</v>
      </c>
      <c r="C450" s="16">
        <v>2</v>
      </c>
      <c r="D450" s="16">
        <v>3</v>
      </c>
      <c r="E450" s="16">
        <v>4</v>
      </c>
      <c r="F450" s="16">
        <v>5</v>
      </c>
      <c r="G450" s="16">
        <v>6</v>
      </c>
      <c r="H450" s="16">
        <v>7</v>
      </c>
      <c r="I450" s="16">
        <v>8</v>
      </c>
      <c r="J450" s="16">
        <v>9</v>
      </c>
      <c r="K450" s="18">
        <v>9</v>
      </c>
      <c r="L450" s="19">
        <v>9</v>
      </c>
      <c r="M450" s="19">
        <v>9</v>
      </c>
      <c r="N450" s="19">
        <v>9</v>
      </c>
      <c r="O450" s="19">
        <v>10</v>
      </c>
      <c r="P450" s="19">
        <v>10</v>
      </c>
      <c r="Q450" s="19">
        <v>10</v>
      </c>
      <c r="R450" s="138">
        <v>10</v>
      </c>
      <c r="S450" s="10" t="s">
        <v>11</v>
      </c>
      <c r="T450" s="10" t="s">
        <v>12</v>
      </c>
      <c r="U450" s="11" t="s">
        <v>13</v>
      </c>
      <c r="V450" s="10" t="s">
        <v>14</v>
      </c>
      <c r="W450" s="12" t="s">
        <v>15</v>
      </c>
      <c r="X450" s="12" t="s">
        <v>16</v>
      </c>
      <c r="Y450" s="13" t="s">
        <v>17</v>
      </c>
      <c r="Z450" s="2"/>
      <c r="AA450" s="2"/>
      <c r="AB450" s="2"/>
      <c r="AC450" s="2"/>
    </row>
    <row r="451" spans="1:29" ht="12.75" customHeight="1" x14ac:dyDescent="0.2">
      <c r="A451" s="46" t="s">
        <v>56</v>
      </c>
      <c r="B451" s="25">
        <v>79</v>
      </c>
      <c r="C451" s="25"/>
      <c r="D451" s="25"/>
      <c r="E451" s="25"/>
      <c r="F451" s="25"/>
      <c r="G451" s="25"/>
      <c r="H451" s="25"/>
      <c r="I451" s="25"/>
      <c r="J451" s="25"/>
      <c r="K451" s="26"/>
      <c r="L451" s="26"/>
      <c r="O451" s="45"/>
      <c r="P451" s="45"/>
      <c r="Q451" s="45"/>
      <c r="R451" s="249"/>
      <c r="W451" s="29">
        <f>B451</f>
        <v>79</v>
      </c>
      <c r="Z451" s="2"/>
      <c r="AA451" s="2"/>
      <c r="AB451" s="2"/>
      <c r="AC451" s="2"/>
    </row>
    <row r="452" spans="1:29" ht="12.75" customHeight="1" x14ac:dyDescent="0.2">
      <c r="A452" s="46" t="s">
        <v>57</v>
      </c>
      <c r="C452" s="2">
        <v>73</v>
      </c>
      <c r="O452" s="45"/>
      <c r="P452" s="45"/>
      <c r="Q452" s="45"/>
      <c r="R452" s="249"/>
      <c r="S452" s="1"/>
      <c r="T452" s="1"/>
      <c r="V452" s="48">
        <f>C452/B451</f>
        <v>0.92405063291139244</v>
      </c>
      <c r="W452" s="29">
        <v>73</v>
      </c>
      <c r="X452" s="36">
        <f t="shared" ref="X452:X458" si="112">W452/W451</f>
        <v>0.92405063291139244</v>
      </c>
      <c r="Y452" s="1">
        <f t="shared" ref="Y452:Y458" si="113">100%-X452</f>
        <v>7.5949367088607556E-2</v>
      </c>
      <c r="Z452" s="2"/>
      <c r="AA452" s="2"/>
      <c r="AB452" s="2"/>
      <c r="AC452" s="2"/>
    </row>
    <row r="453" spans="1:29" ht="12.75" customHeight="1" x14ac:dyDescent="0.2">
      <c r="A453" s="46" t="s">
        <v>58</v>
      </c>
      <c r="D453" s="2">
        <v>72</v>
      </c>
      <c r="O453" s="45"/>
      <c r="P453" s="45"/>
      <c r="Q453" s="45"/>
      <c r="R453" s="249"/>
      <c r="S453" s="1"/>
      <c r="T453" s="1"/>
      <c r="V453" s="48">
        <f>D453/C452</f>
        <v>0.98630136986301364</v>
      </c>
      <c r="W453" s="29">
        <v>72</v>
      </c>
      <c r="X453" s="36">
        <f t="shared" si="112"/>
        <v>0.98630136986301364</v>
      </c>
      <c r="Y453" s="1">
        <f t="shared" si="113"/>
        <v>1.3698630136986356E-2</v>
      </c>
      <c r="Z453" s="2"/>
      <c r="AA453" s="2"/>
      <c r="AB453" s="2"/>
      <c r="AC453" s="2"/>
    </row>
    <row r="454" spans="1:29" ht="12.75" customHeight="1" x14ac:dyDescent="0.2">
      <c r="A454" s="46" t="s">
        <v>59</v>
      </c>
      <c r="E454" s="2">
        <v>67</v>
      </c>
      <c r="O454" s="45"/>
      <c r="P454" s="45"/>
      <c r="Q454" s="45"/>
      <c r="R454" s="249"/>
      <c r="S454" s="1"/>
      <c r="T454" s="1"/>
      <c r="V454" s="48">
        <f>E454/D453</f>
        <v>0.93055555555555558</v>
      </c>
      <c r="W454" s="29">
        <v>67</v>
      </c>
      <c r="X454" s="36">
        <f t="shared" si="112"/>
        <v>0.93055555555555558</v>
      </c>
      <c r="Y454" s="1">
        <f t="shared" si="113"/>
        <v>6.944444444444442E-2</v>
      </c>
      <c r="Z454" s="2"/>
      <c r="AA454" s="2"/>
      <c r="AB454" s="2"/>
      <c r="AC454" s="2"/>
    </row>
    <row r="455" spans="1:29" ht="12.75" customHeight="1" x14ac:dyDescent="0.2">
      <c r="A455" s="46" t="s">
        <v>70</v>
      </c>
      <c r="F455" s="2">
        <v>65</v>
      </c>
      <c r="O455" s="45"/>
      <c r="P455" s="45"/>
      <c r="Q455" s="45"/>
      <c r="R455" s="249"/>
      <c r="S455" s="1"/>
      <c r="T455" s="1"/>
      <c r="V455" s="48">
        <f>F455/E454</f>
        <v>0.97014925373134331</v>
      </c>
      <c r="W455" s="29">
        <v>67</v>
      </c>
      <c r="X455" s="36">
        <f t="shared" si="112"/>
        <v>1</v>
      </c>
      <c r="Y455" s="1">
        <f t="shared" si="113"/>
        <v>0</v>
      </c>
      <c r="Z455" s="2"/>
      <c r="AA455" s="2"/>
      <c r="AB455" s="2"/>
      <c r="AC455" s="2"/>
    </row>
    <row r="456" spans="1:29" ht="12.75" customHeight="1" x14ac:dyDescent="0.2">
      <c r="A456" s="46" t="s">
        <v>71</v>
      </c>
      <c r="G456" s="2">
        <v>61</v>
      </c>
      <c r="O456" s="45"/>
      <c r="P456" s="45"/>
      <c r="Q456" s="45"/>
      <c r="R456" s="249"/>
      <c r="S456" s="1"/>
      <c r="T456" s="1"/>
      <c r="V456" s="48">
        <f>G456/F455</f>
        <v>0.93846153846153846</v>
      </c>
      <c r="W456" s="29">
        <v>66</v>
      </c>
      <c r="X456" s="36">
        <f t="shared" si="112"/>
        <v>0.9850746268656716</v>
      </c>
      <c r="Y456" s="1">
        <f t="shared" si="113"/>
        <v>1.4925373134328401E-2</v>
      </c>
      <c r="Z456" s="2"/>
      <c r="AA456" s="2"/>
      <c r="AB456" s="2"/>
      <c r="AC456" s="2"/>
    </row>
    <row r="457" spans="1:29" ht="12.75" customHeight="1" x14ac:dyDescent="0.2">
      <c r="A457" s="46" t="s">
        <v>79</v>
      </c>
      <c r="H457" s="2">
        <v>60</v>
      </c>
      <c r="O457" s="45"/>
      <c r="P457" s="45"/>
      <c r="Q457" s="45"/>
      <c r="R457" s="249"/>
      <c r="S457" s="1"/>
      <c r="T457" s="1"/>
      <c r="V457" s="48">
        <f>H457/G456</f>
        <v>0.98360655737704916</v>
      </c>
      <c r="W457" s="29">
        <v>66</v>
      </c>
      <c r="X457" s="36">
        <f t="shared" si="112"/>
        <v>1</v>
      </c>
      <c r="Y457" s="1">
        <f t="shared" si="113"/>
        <v>0</v>
      </c>
      <c r="Z457" s="2"/>
      <c r="AA457" s="2"/>
      <c r="AB457" s="2"/>
      <c r="AC457" s="2"/>
    </row>
    <row r="458" spans="1:29" ht="12.75" customHeight="1" x14ac:dyDescent="0.2">
      <c r="A458" s="46" t="s">
        <v>82</v>
      </c>
      <c r="I458" s="2">
        <v>57</v>
      </c>
      <c r="O458" s="45"/>
      <c r="P458" s="45"/>
      <c r="Q458" s="45"/>
      <c r="R458" s="249"/>
      <c r="S458" s="1"/>
      <c r="T458" s="1"/>
      <c r="V458" s="48">
        <f>I458/H457</f>
        <v>0.95</v>
      </c>
      <c r="W458" s="29">
        <v>65</v>
      </c>
      <c r="X458" s="36">
        <f t="shared" si="112"/>
        <v>0.98484848484848486</v>
      </c>
      <c r="Y458" s="1">
        <f t="shared" si="113"/>
        <v>1.5151515151515138E-2</v>
      </c>
      <c r="Z458" s="2"/>
      <c r="AA458" s="2"/>
      <c r="AB458" s="2"/>
      <c r="AC458" s="2"/>
    </row>
    <row r="459" spans="1:29" ht="12.75" customHeight="1" x14ac:dyDescent="0.2">
      <c r="A459" s="46" t="s">
        <v>83</v>
      </c>
      <c r="I459" s="2">
        <v>55</v>
      </c>
      <c r="L459" s="2">
        <v>17</v>
      </c>
      <c r="M459" s="2">
        <v>15</v>
      </c>
      <c r="N459" s="2">
        <v>22</v>
      </c>
      <c r="O459" s="45"/>
      <c r="P459" s="45"/>
      <c r="Q459" s="45"/>
      <c r="R459" s="138">
        <f>SUM(L459:N459)</f>
        <v>54</v>
      </c>
      <c r="S459" s="1"/>
      <c r="T459" s="1"/>
      <c r="V459" s="48"/>
      <c r="W459" s="29">
        <v>55</v>
      </c>
      <c r="X459" s="36"/>
      <c r="Y459" s="1"/>
      <c r="Z459" s="2"/>
      <c r="AA459" s="2"/>
      <c r="AB459" s="2"/>
      <c r="AC459" s="2"/>
    </row>
    <row r="460" spans="1:29" ht="12.75" customHeight="1" x14ac:dyDescent="0.2">
      <c r="A460" s="46" t="s">
        <v>85</v>
      </c>
      <c r="I460" s="2">
        <v>4</v>
      </c>
      <c r="L460" s="2">
        <v>2</v>
      </c>
      <c r="M460" s="2">
        <v>1</v>
      </c>
      <c r="N460" s="2">
        <v>1</v>
      </c>
      <c r="O460" s="45">
        <v>2</v>
      </c>
      <c r="P460" s="45">
        <v>1</v>
      </c>
      <c r="Q460" s="45"/>
      <c r="R460" s="138">
        <f t="shared" ref="R460:R463" si="114">SUM(O460:Q460)</f>
        <v>3</v>
      </c>
      <c r="S460" s="1"/>
      <c r="T460" s="1"/>
      <c r="V460" s="48"/>
      <c r="W460" s="29">
        <v>4</v>
      </c>
      <c r="X460" s="36"/>
      <c r="Y460" s="1"/>
      <c r="Z460" s="2"/>
      <c r="AA460" s="2"/>
      <c r="AB460" s="2"/>
      <c r="AC460" s="2"/>
    </row>
    <row r="461" spans="1:29" ht="12.75" customHeight="1" x14ac:dyDescent="0.2">
      <c r="A461" s="46" t="s">
        <v>86</v>
      </c>
      <c r="I461" s="2">
        <v>1</v>
      </c>
      <c r="L461" s="2">
        <v>1</v>
      </c>
      <c r="O461" s="45"/>
      <c r="P461" s="45"/>
      <c r="Q461" s="45"/>
      <c r="R461" s="138">
        <f t="shared" si="114"/>
        <v>0</v>
      </c>
      <c r="S461" s="1"/>
      <c r="T461" s="1"/>
      <c r="V461" s="48"/>
      <c r="W461" s="29">
        <v>1</v>
      </c>
      <c r="X461" s="36"/>
      <c r="Y461" s="1"/>
      <c r="Z461" s="2"/>
      <c r="AA461" s="2"/>
      <c r="AB461" s="2"/>
      <c r="AC461" s="2"/>
    </row>
    <row r="462" spans="1:29" ht="12.75" customHeight="1" x14ac:dyDescent="0.2">
      <c r="A462" s="46" t="s">
        <v>89</v>
      </c>
      <c r="I462" s="2">
        <v>3</v>
      </c>
      <c r="L462" s="2">
        <v>2</v>
      </c>
      <c r="N462" s="2">
        <v>1</v>
      </c>
      <c r="O462" s="45"/>
      <c r="P462" s="45"/>
      <c r="Q462" s="45"/>
      <c r="R462" s="138">
        <f t="shared" si="114"/>
        <v>0</v>
      </c>
      <c r="S462" s="1"/>
      <c r="T462" s="1"/>
      <c r="V462" s="48"/>
      <c r="W462" s="29">
        <v>3</v>
      </c>
      <c r="X462" s="36"/>
      <c r="Y462" s="1"/>
      <c r="Z462" s="2"/>
      <c r="AA462" s="2"/>
      <c r="AB462" s="2"/>
      <c r="AC462" s="2"/>
    </row>
    <row r="463" spans="1:29" ht="12.75" customHeight="1" x14ac:dyDescent="0.2">
      <c r="A463" s="46" t="s">
        <v>95</v>
      </c>
      <c r="I463" s="2">
        <v>3</v>
      </c>
      <c r="L463" s="2">
        <v>1</v>
      </c>
      <c r="M463" s="2">
        <v>1</v>
      </c>
      <c r="N463" s="2">
        <v>1</v>
      </c>
      <c r="O463" s="45">
        <v>2</v>
      </c>
      <c r="P463" s="45">
        <v>2</v>
      </c>
      <c r="Q463" s="45">
        <v>2</v>
      </c>
      <c r="R463" s="138">
        <f t="shared" si="114"/>
        <v>6</v>
      </c>
      <c r="S463" s="1"/>
      <c r="T463" s="1"/>
      <c r="V463" s="48"/>
      <c r="W463" s="29">
        <v>3</v>
      </c>
      <c r="X463" s="36"/>
      <c r="Y463" s="1"/>
      <c r="Z463" s="2" t="s">
        <v>91</v>
      </c>
      <c r="AA463" s="2">
        <v>58</v>
      </c>
      <c r="AB463" s="2">
        <f>R464</f>
        <v>63</v>
      </c>
      <c r="AC463" s="2" t="s">
        <v>19</v>
      </c>
    </row>
    <row r="464" spans="1:29" ht="12.75" customHeight="1" x14ac:dyDescent="0.2">
      <c r="R464" s="245">
        <f>SUM(R459:R463)</f>
        <v>63</v>
      </c>
      <c r="S464" s="1">
        <f>R459/B451</f>
        <v>0.68354430379746833</v>
      </c>
      <c r="T464" s="1">
        <f>R464/B451</f>
        <v>0.79746835443037978</v>
      </c>
      <c r="U464" s="1">
        <f>T464-S464</f>
        <v>0.11392405063291144</v>
      </c>
      <c r="V464" s="1"/>
      <c r="Z464" s="2" t="s">
        <v>92</v>
      </c>
      <c r="AA464" s="36">
        <f>AA463/B451</f>
        <v>0.73417721518987344</v>
      </c>
      <c r="AB464" s="36">
        <f>AA463/AB463</f>
        <v>0.92063492063492058</v>
      </c>
      <c r="AC464" s="2" t="s">
        <v>93</v>
      </c>
    </row>
    <row r="465" spans="1:29" ht="12.75" customHeight="1" x14ac:dyDescent="0.3">
      <c r="A465" s="233" t="s">
        <v>96</v>
      </c>
      <c r="Z465" s="2"/>
      <c r="AA465" s="2"/>
      <c r="AB465" s="2"/>
      <c r="AC465" s="2"/>
    </row>
    <row r="466" spans="1:29" ht="12.75" customHeight="1" x14ac:dyDescent="0.2">
      <c r="B466" s="358" t="s">
        <v>3</v>
      </c>
      <c r="C466" s="359"/>
      <c r="D466" s="359"/>
      <c r="E466" s="359"/>
      <c r="F466" s="359"/>
      <c r="G466" s="359"/>
      <c r="H466" s="359"/>
      <c r="I466" s="359"/>
      <c r="J466" s="359"/>
      <c r="K466" s="359"/>
      <c r="Z466" s="2"/>
      <c r="AA466" s="2"/>
      <c r="AB466" s="2"/>
      <c r="AC466" s="2"/>
    </row>
    <row r="467" spans="1:29" ht="25.5" customHeight="1" x14ac:dyDescent="0.2">
      <c r="A467" s="230" t="s">
        <v>18</v>
      </c>
      <c r="B467" s="16">
        <v>1</v>
      </c>
      <c r="C467" s="16">
        <v>2</v>
      </c>
      <c r="D467" s="16">
        <v>3</v>
      </c>
      <c r="E467" s="16">
        <v>4</v>
      </c>
      <c r="F467" s="16">
        <v>5</v>
      </c>
      <c r="G467" s="16">
        <v>6</v>
      </c>
      <c r="H467" s="16">
        <v>7</v>
      </c>
      <c r="I467" s="16">
        <v>8</v>
      </c>
      <c r="J467" s="16">
        <v>9</v>
      </c>
      <c r="K467" s="18">
        <v>9</v>
      </c>
      <c r="L467" s="19">
        <v>9</v>
      </c>
      <c r="M467" s="19">
        <v>9</v>
      </c>
      <c r="N467" s="19">
        <v>9</v>
      </c>
      <c r="O467" s="19">
        <v>10</v>
      </c>
      <c r="P467" s="19">
        <v>10</v>
      </c>
      <c r="Q467" s="19">
        <v>10</v>
      </c>
      <c r="R467" s="138">
        <v>10</v>
      </c>
      <c r="S467" s="10" t="s">
        <v>11</v>
      </c>
      <c r="T467" s="10" t="s">
        <v>12</v>
      </c>
      <c r="U467" s="11" t="s">
        <v>13</v>
      </c>
      <c r="V467" s="10" t="s">
        <v>14</v>
      </c>
      <c r="W467" s="12" t="s">
        <v>15</v>
      </c>
      <c r="X467" s="12" t="s">
        <v>16</v>
      </c>
      <c r="Y467" s="13" t="s">
        <v>17</v>
      </c>
      <c r="Z467" s="2"/>
      <c r="AA467" s="2"/>
      <c r="AB467" s="2"/>
      <c r="AC467" s="2"/>
    </row>
    <row r="468" spans="1:29" ht="12.75" customHeight="1" x14ac:dyDescent="0.2">
      <c r="A468" s="46" t="s">
        <v>57</v>
      </c>
      <c r="B468" s="25">
        <v>80</v>
      </c>
      <c r="C468" s="25"/>
      <c r="D468" s="25"/>
      <c r="E468" s="25"/>
      <c r="F468" s="25"/>
      <c r="G468" s="25"/>
      <c r="H468" s="25"/>
      <c r="I468" s="25"/>
      <c r="J468" s="25"/>
      <c r="K468" s="26"/>
      <c r="L468" s="26"/>
      <c r="O468" s="45"/>
      <c r="P468" s="45"/>
      <c r="Q468" s="45"/>
      <c r="R468" s="249"/>
      <c r="W468" s="29">
        <f>B468</f>
        <v>80</v>
      </c>
      <c r="Z468" s="2"/>
      <c r="AA468" s="2"/>
      <c r="AB468" s="2"/>
      <c r="AC468" s="2"/>
    </row>
    <row r="469" spans="1:29" ht="12.75" customHeight="1" x14ac:dyDescent="0.2">
      <c r="A469" s="46" t="s">
        <v>58</v>
      </c>
      <c r="C469" s="2">
        <v>78</v>
      </c>
      <c r="O469" s="45"/>
      <c r="P469" s="45"/>
      <c r="Q469" s="45"/>
      <c r="R469" s="249"/>
      <c r="S469" s="1"/>
      <c r="T469" s="1"/>
      <c r="V469" s="48">
        <f>C469/B468</f>
        <v>0.97499999999999998</v>
      </c>
      <c r="W469" s="29">
        <v>79</v>
      </c>
      <c r="X469" s="36">
        <f t="shared" ref="X469:X475" si="115">W469/W468</f>
        <v>0.98750000000000004</v>
      </c>
      <c r="Y469" s="1">
        <f t="shared" ref="Y469:Y475" si="116">100%-X469</f>
        <v>1.2499999999999956E-2</v>
      </c>
      <c r="Z469" s="2"/>
      <c r="AA469" s="2"/>
      <c r="AB469" s="2"/>
      <c r="AC469" s="2"/>
    </row>
    <row r="470" spans="1:29" ht="12.75" customHeight="1" x14ac:dyDescent="0.2">
      <c r="A470" s="46" t="s">
        <v>59</v>
      </c>
      <c r="D470" s="2">
        <v>74</v>
      </c>
      <c r="O470" s="45"/>
      <c r="P470" s="45"/>
      <c r="Q470" s="45"/>
      <c r="R470" s="249"/>
      <c r="S470" s="1"/>
      <c r="T470" s="1"/>
      <c r="V470" s="48">
        <f>D470/C469</f>
        <v>0.94871794871794868</v>
      </c>
      <c r="W470" s="29">
        <v>79</v>
      </c>
      <c r="X470" s="36">
        <f t="shared" si="115"/>
        <v>1</v>
      </c>
      <c r="Y470" s="1">
        <f t="shared" si="116"/>
        <v>0</v>
      </c>
      <c r="Z470" s="2"/>
      <c r="AA470" s="2"/>
      <c r="AB470" s="2"/>
      <c r="AC470" s="2"/>
    </row>
    <row r="471" spans="1:29" ht="12.75" customHeight="1" x14ac:dyDescent="0.2">
      <c r="A471" s="46" t="s">
        <v>70</v>
      </c>
      <c r="E471" s="2">
        <v>74</v>
      </c>
      <c r="O471" s="45"/>
      <c r="P471" s="45"/>
      <c r="Q471" s="45"/>
      <c r="R471" s="249"/>
      <c r="S471" s="1"/>
      <c r="T471" s="1"/>
      <c r="V471" s="48">
        <f>E471/D470</f>
        <v>1</v>
      </c>
      <c r="W471" s="29">
        <v>78</v>
      </c>
      <c r="X471" s="36">
        <f t="shared" si="115"/>
        <v>0.98734177215189878</v>
      </c>
      <c r="Y471" s="1">
        <f t="shared" si="116"/>
        <v>1.2658227848101222E-2</v>
      </c>
      <c r="Z471" s="2"/>
      <c r="AA471" s="48">
        <f>W471/W469</f>
        <v>0.98734177215189878</v>
      </c>
      <c r="AB471" s="2"/>
      <c r="AC471" s="2"/>
    </row>
    <row r="472" spans="1:29" ht="12.75" customHeight="1" x14ac:dyDescent="0.2">
      <c r="A472" s="46" t="s">
        <v>71</v>
      </c>
      <c r="F472" s="2">
        <v>70</v>
      </c>
      <c r="O472" s="45"/>
      <c r="P472" s="45"/>
      <c r="Q472" s="45"/>
      <c r="R472" s="249"/>
      <c r="S472" s="1"/>
      <c r="T472" s="1"/>
      <c r="V472" s="48">
        <f>F472/E471</f>
        <v>0.94594594594594594</v>
      </c>
      <c r="W472" s="29">
        <v>78</v>
      </c>
      <c r="X472" s="36">
        <f t="shared" si="115"/>
        <v>1</v>
      </c>
      <c r="Y472" s="1">
        <f t="shared" si="116"/>
        <v>0</v>
      </c>
      <c r="Z472" s="2"/>
      <c r="AA472" s="48"/>
      <c r="AB472" s="2"/>
      <c r="AC472" s="2"/>
    </row>
    <row r="473" spans="1:29" ht="12.75" customHeight="1" x14ac:dyDescent="0.2">
      <c r="A473" s="46" t="s">
        <v>79</v>
      </c>
      <c r="G473" s="2">
        <v>67</v>
      </c>
      <c r="O473" s="45"/>
      <c r="P473" s="45">
        <v>1</v>
      </c>
      <c r="Q473" s="45">
        <v>1</v>
      </c>
      <c r="R473" s="138">
        <f t="shared" ref="R473:R475" si="117">SUM(O473:Q473)</f>
        <v>2</v>
      </c>
      <c r="S473" s="1"/>
      <c r="T473" s="1"/>
      <c r="V473" s="48">
        <f>G473/F472</f>
        <v>0.95714285714285718</v>
      </c>
      <c r="W473" s="29">
        <v>73</v>
      </c>
      <c r="X473" s="36">
        <f t="shared" si="115"/>
        <v>0.9358974358974359</v>
      </c>
      <c r="Y473" s="1">
        <f t="shared" si="116"/>
        <v>6.4102564102564097E-2</v>
      </c>
      <c r="Z473" s="2"/>
      <c r="AA473" s="48"/>
      <c r="AB473" s="2"/>
      <c r="AC473" s="2"/>
    </row>
    <row r="474" spans="1:29" ht="12.75" customHeight="1" x14ac:dyDescent="0.2">
      <c r="A474" s="46" t="s">
        <v>82</v>
      </c>
      <c r="H474" s="2">
        <v>65</v>
      </c>
      <c r="O474" s="45">
        <v>1</v>
      </c>
      <c r="P474" s="45"/>
      <c r="Q474" s="45"/>
      <c r="R474" s="138">
        <f t="shared" si="117"/>
        <v>1</v>
      </c>
      <c r="S474" s="1"/>
      <c r="T474" s="1"/>
      <c r="V474" s="48">
        <f>H474/G473</f>
        <v>0.97014925373134331</v>
      </c>
      <c r="W474" s="29">
        <v>70</v>
      </c>
      <c r="X474" s="36">
        <f t="shared" si="115"/>
        <v>0.95890410958904104</v>
      </c>
      <c r="Y474" s="1">
        <f t="shared" si="116"/>
        <v>4.1095890410958957E-2</v>
      </c>
      <c r="Z474" s="2"/>
      <c r="AA474" s="48"/>
      <c r="AB474" s="2"/>
      <c r="AC474" s="2"/>
    </row>
    <row r="475" spans="1:29" ht="12.75" customHeight="1" x14ac:dyDescent="0.2">
      <c r="A475" s="46" t="s">
        <v>83</v>
      </c>
      <c r="I475" s="2">
        <v>63</v>
      </c>
      <c r="O475" s="45"/>
      <c r="P475" s="45"/>
      <c r="Q475" s="45"/>
      <c r="R475" s="138">
        <f t="shared" si="117"/>
        <v>0</v>
      </c>
      <c r="S475" s="1"/>
      <c r="T475" s="1"/>
      <c r="V475" s="48">
        <f>I475/H474</f>
        <v>0.96923076923076923</v>
      </c>
      <c r="W475" s="29">
        <v>70</v>
      </c>
      <c r="X475" s="36">
        <f t="shared" si="115"/>
        <v>1</v>
      </c>
      <c r="Y475" s="1">
        <f t="shared" si="116"/>
        <v>0</v>
      </c>
      <c r="Z475" s="2"/>
      <c r="AA475" s="48"/>
      <c r="AB475" s="2"/>
      <c r="AC475" s="2"/>
    </row>
    <row r="476" spans="1:29" ht="12.75" customHeight="1" x14ac:dyDescent="0.2">
      <c r="A476" s="46" t="s">
        <v>85</v>
      </c>
      <c r="I476" s="2">
        <v>61</v>
      </c>
      <c r="L476" s="2">
        <v>17</v>
      </c>
      <c r="M476" s="2">
        <v>27</v>
      </c>
      <c r="N476" s="2">
        <v>17</v>
      </c>
      <c r="O476" s="45"/>
      <c r="P476" s="45"/>
      <c r="Q476" s="45"/>
      <c r="R476" s="138">
        <f>SUM(L476:N476)</f>
        <v>61</v>
      </c>
      <c r="S476" s="1"/>
      <c r="T476" s="1"/>
      <c r="V476" s="48"/>
      <c r="W476" s="29">
        <v>61</v>
      </c>
      <c r="X476" s="36"/>
      <c r="Y476" s="1"/>
      <c r="Z476" s="2"/>
      <c r="AA476" s="48"/>
      <c r="AB476" s="2"/>
      <c r="AC476" s="2"/>
    </row>
    <row r="477" spans="1:29" ht="12.75" customHeight="1" x14ac:dyDescent="0.2">
      <c r="A477" s="46" t="s">
        <v>86</v>
      </c>
      <c r="I477" s="2">
        <v>5</v>
      </c>
      <c r="M477" s="2">
        <v>4</v>
      </c>
      <c r="N477" s="2">
        <v>1</v>
      </c>
      <c r="O477" s="45"/>
      <c r="P477" s="45">
        <v>4</v>
      </c>
      <c r="Q477" s="45"/>
      <c r="R477" s="138">
        <f t="shared" ref="R477:R479" si="118">SUM(O477:Q477)</f>
        <v>4</v>
      </c>
      <c r="S477" s="1"/>
      <c r="T477" s="1"/>
      <c r="V477" s="48"/>
      <c r="W477" s="29">
        <v>5</v>
      </c>
      <c r="X477" s="36"/>
      <c r="Y477" s="1"/>
      <c r="Z477" s="2"/>
      <c r="AA477" s="48"/>
      <c r="AB477" s="2"/>
      <c r="AC477" s="2"/>
    </row>
    <row r="478" spans="1:29" ht="12.75" customHeight="1" x14ac:dyDescent="0.2">
      <c r="A478" s="46" t="s">
        <v>89</v>
      </c>
      <c r="I478" s="2">
        <v>1</v>
      </c>
      <c r="O478" s="45"/>
      <c r="P478" s="45"/>
      <c r="Q478" s="45">
        <v>1</v>
      </c>
      <c r="R478" s="138">
        <f t="shared" si="118"/>
        <v>1</v>
      </c>
      <c r="S478" s="1"/>
      <c r="T478" s="1"/>
      <c r="V478" s="48"/>
      <c r="W478" s="29">
        <v>1</v>
      </c>
      <c r="X478" s="36"/>
      <c r="Y478" s="1"/>
      <c r="Z478" s="2" t="s">
        <v>91</v>
      </c>
      <c r="AA478" s="2">
        <v>68</v>
      </c>
      <c r="AB478" s="2">
        <f>R480</f>
        <v>68</v>
      </c>
      <c r="AC478" s="2" t="s">
        <v>19</v>
      </c>
    </row>
    <row r="479" spans="1:29" ht="12.75" customHeight="1" x14ac:dyDescent="0.2">
      <c r="A479" s="46" t="s">
        <v>95</v>
      </c>
      <c r="I479" s="2">
        <v>1</v>
      </c>
      <c r="N479" s="2">
        <v>1</v>
      </c>
      <c r="O479" s="45"/>
      <c r="P479" s="45"/>
      <c r="Q479" s="45">
        <v>2</v>
      </c>
      <c r="R479" s="138">
        <f t="shared" si="118"/>
        <v>2</v>
      </c>
      <c r="S479" s="1"/>
      <c r="T479" s="1"/>
      <c r="V479" s="48"/>
      <c r="W479" s="29">
        <v>1</v>
      </c>
      <c r="X479" s="36"/>
      <c r="Y479" s="1"/>
      <c r="Z479" s="2" t="s">
        <v>92</v>
      </c>
      <c r="AA479" s="36">
        <f>AA478/B468</f>
        <v>0.85</v>
      </c>
      <c r="AB479" s="36">
        <f>AA478/AB478</f>
        <v>1</v>
      </c>
      <c r="AC479" s="2" t="s">
        <v>93</v>
      </c>
    </row>
    <row r="480" spans="1:29" ht="12.75" customHeight="1" x14ac:dyDescent="0.2">
      <c r="R480" s="245">
        <f>SUM(R476:R479)</f>
        <v>68</v>
      </c>
      <c r="S480" s="1">
        <f>R476/B468</f>
        <v>0.76249999999999996</v>
      </c>
      <c r="T480" s="1">
        <f>R480/B468</f>
        <v>0.85</v>
      </c>
      <c r="U480" s="1">
        <f>T480-S480</f>
        <v>8.7500000000000022E-2</v>
      </c>
      <c r="V480" s="1"/>
      <c r="Z480" s="2"/>
      <c r="AA480" s="2"/>
      <c r="AB480" s="2"/>
      <c r="AC480" s="2"/>
    </row>
    <row r="481" spans="1:29" ht="12.75" customHeight="1" x14ac:dyDescent="0.3">
      <c r="A481" s="233" t="s">
        <v>99</v>
      </c>
      <c r="Z481" s="2"/>
      <c r="AA481" s="48"/>
      <c r="AB481" s="2"/>
      <c r="AC481" s="2"/>
    </row>
    <row r="482" spans="1:29" ht="12.75" customHeight="1" x14ac:dyDescent="0.2">
      <c r="B482" s="358" t="s">
        <v>3</v>
      </c>
      <c r="C482" s="359"/>
      <c r="D482" s="359"/>
      <c r="E482" s="359"/>
      <c r="F482" s="359"/>
      <c r="G482" s="359"/>
      <c r="H482" s="359"/>
      <c r="I482" s="359"/>
      <c r="J482" s="359"/>
      <c r="K482" s="359"/>
      <c r="Z482" s="2"/>
      <c r="AA482" s="48"/>
      <c r="AB482" s="2"/>
      <c r="AC482" s="2"/>
    </row>
    <row r="483" spans="1:29" ht="25.5" customHeight="1" x14ac:dyDescent="0.2">
      <c r="A483" s="230" t="s">
        <v>18</v>
      </c>
      <c r="B483" s="16">
        <v>1</v>
      </c>
      <c r="C483" s="16">
        <v>2</v>
      </c>
      <c r="D483" s="16">
        <v>3</v>
      </c>
      <c r="E483" s="16">
        <v>4</v>
      </c>
      <c r="F483" s="16">
        <v>5</v>
      </c>
      <c r="G483" s="16">
        <v>6</v>
      </c>
      <c r="H483" s="16">
        <v>7</v>
      </c>
      <c r="I483" s="16">
        <v>8</v>
      </c>
      <c r="J483" s="16">
        <v>9</v>
      </c>
      <c r="K483" s="18">
        <v>9</v>
      </c>
      <c r="L483" s="19">
        <v>9</v>
      </c>
      <c r="M483" s="19">
        <v>9</v>
      </c>
      <c r="N483" s="19">
        <v>9</v>
      </c>
      <c r="O483" s="19">
        <v>10</v>
      </c>
      <c r="P483" s="19">
        <v>10</v>
      </c>
      <c r="Q483" s="19">
        <v>10</v>
      </c>
      <c r="R483" s="138">
        <v>10</v>
      </c>
      <c r="S483" s="10" t="s">
        <v>11</v>
      </c>
      <c r="T483" s="10" t="s">
        <v>12</v>
      </c>
      <c r="U483" s="11" t="s">
        <v>13</v>
      </c>
      <c r="V483" s="10" t="s">
        <v>14</v>
      </c>
      <c r="W483" s="12" t="s">
        <v>15</v>
      </c>
      <c r="X483" s="12" t="s">
        <v>16</v>
      </c>
      <c r="Y483" s="13" t="s">
        <v>17</v>
      </c>
      <c r="Z483" s="2"/>
      <c r="AA483" s="48"/>
      <c r="AB483" s="2"/>
      <c r="AC483" s="2"/>
    </row>
    <row r="484" spans="1:29" ht="12.75" customHeight="1" x14ac:dyDescent="0.2">
      <c r="A484" s="46" t="s">
        <v>58</v>
      </c>
      <c r="B484" s="25">
        <v>81</v>
      </c>
      <c r="C484" s="25"/>
      <c r="D484" s="25"/>
      <c r="E484" s="25"/>
      <c r="F484" s="25"/>
      <c r="G484" s="25"/>
      <c r="H484" s="25"/>
      <c r="I484" s="25"/>
      <c r="J484" s="25"/>
      <c r="K484" s="26"/>
      <c r="L484" s="26"/>
      <c r="O484" s="45"/>
      <c r="P484" s="45"/>
      <c r="Q484" s="45"/>
      <c r="R484" s="249"/>
      <c r="W484" s="29">
        <f>B484</f>
        <v>81</v>
      </c>
      <c r="Z484" s="2"/>
      <c r="AA484" s="48"/>
      <c r="AB484" s="2"/>
      <c r="AC484" s="2"/>
    </row>
    <row r="485" spans="1:29" ht="12.75" customHeight="1" x14ac:dyDescent="0.2">
      <c r="A485" s="46" t="s">
        <v>59</v>
      </c>
      <c r="C485" s="2">
        <v>70</v>
      </c>
      <c r="O485" s="45"/>
      <c r="P485" s="45"/>
      <c r="Q485" s="45"/>
      <c r="R485" s="249"/>
      <c r="S485" s="1"/>
      <c r="T485" s="1"/>
      <c r="V485" s="48">
        <f>C485/B484</f>
        <v>0.86419753086419748</v>
      </c>
      <c r="W485" s="29">
        <v>80</v>
      </c>
      <c r="X485" s="36">
        <f t="shared" ref="X485:X491" si="119">W485/W484</f>
        <v>0.98765432098765427</v>
      </c>
      <c r="Y485" s="1">
        <f t="shared" ref="Y485:Y491" si="120">100%-X485</f>
        <v>1.2345679012345734E-2</v>
      </c>
      <c r="Z485" s="2"/>
      <c r="AA485" s="48"/>
      <c r="AB485" s="2"/>
      <c r="AC485" s="2"/>
    </row>
    <row r="486" spans="1:29" ht="12.75" customHeight="1" x14ac:dyDescent="0.2">
      <c r="A486" s="46" t="s">
        <v>70</v>
      </c>
      <c r="D486" s="2">
        <v>70</v>
      </c>
      <c r="O486" s="45"/>
      <c r="P486" s="45"/>
      <c r="Q486" s="45"/>
      <c r="R486" s="249"/>
      <c r="S486" s="1"/>
      <c r="T486" s="1"/>
      <c r="V486" s="48">
        <f>D486/C485</f>
        <v>1</v>
      </c>
      <c r="W486" s="29">
        <v>70</v>
      </c>
      <c r="X486" s="36">
        <f t="shared" si="119"/>
        <v>0.875</v>
      </c>
      <c r="Y486" s="1">
        <f t="shared" si="120"/>
        <v>0.125</v>
      </c>
      <c r="Z486" s="2"/>
      <c r="AA486" s="48">
        <f>W486/W484</f>
        <v>0.86419753086419748</v>
      </c>
      <c r="AB486" s="2"/>
      <c r="AC486" s="2"/>
    </row>
    <row r="487" spans="1:29" ht="12.75" customHeight="1" x14ac:dyDescent="0.2">
      <c r="A487" s="46" t="s">
        <v>71</v>
      </c>
      <c r="E487" s="2">
        <v>59</v>
      </c>
      <c r="O487" s="45"/>
      <c r="P487" s="45"/>
      <c r="Q487" s="45"/>
      <c r="R487" s="249"/>
      <c r="S487" s="1"/>
      <c r="T487" s="1"/>
      <c r="V487" s="48">
        <f>E487/D486</f>
        <v>0.84285714285714286</v>
      </c>
      <c r="W487" s="29">
        <v>72</v>
      </c>
      <c r="X487" s="36">
        <f t="shared" si="119"/>
        <v>1.0285714285714285</v>
      </c>
      <c r="Y487" s="1">
        <f t="shared" si="120"/>
        <v>-2.857142857142847E-2</v>
      </c>
      <c r="Z487" s="2"/>
      <c r="AA487" s="2"/>
      <c r="AB487" s="2"/>
      <c r="AC487" s="2"/>
    </row>
    <row r="488" spans="1:29" ht="12.75" customHeight="1" x14ac:dyDescent="0.2">
      <c r="A488" s="46" t="s">
        <v>79</v>
      </c>
      <c r="F488" s="2">
        <v>59</v>
      </c>
      <c r="O488" s="45"/>
      <c r="P488" s="45"/>
      <c r="Q488" s="45"/>
      <c r="R488" s="249"/>
      <c r="S488" s="1"/>
      <c r="T488" s="1"/>
      <c r="V488" s="48">
        <f>F488/E487</f>
        <v>1</v>
      </c>
      <c r="W488" s="29">
        <v>67</v>
      </c>
      <c r="X488" s="36">
        <f t="shared" si="119"/>
        <v>0.93055555555555558</v>
      </c>
      <c r="Y488" s="1">
        <f t="shared" si="120"/>
        <v>6.944444444444442E-2</v>
      </c>
    </row>
    <row r="489" spans="1:29" ht="12.75" customHeight="1" x14ac:dyDescent="0.2">
      <c r="A489" s="46" t="s">
        <v>82</v>
      </c>
      <c r="G489" s="2">
        <v>53</v>
      </c>
      <c r="O489" s="45"/>
      <c r="P489" s="45"/>
      <c r="Q489" s="45">
        <v>1</v>
      </c>
      <c r="R489" s="138">
        <f t="shared" ref="R489:R491" si="121">SUM(O489:Q489)</f>
        <v>1</v>
      </c>
      <c r="S489" s="1"/>
      <c r="T489" s="1"/>
      <c r="V489" s="48">
        <f>G489/F488</f>
        <v>0.89830508474576276</v>
      </c>
      <c r="W489" s="29">
        <v>64</v>
      </c>
      <c r="X489" s="36">
        <f t="shared" si="119"/>
        <v>0.95522388059701491</v>
      </c>
      <c r="Y489" s="1">
        <f t="shared" si="120"/>
        <v>4.4776119402985093E-2</v>
      </c>
    </row>
    <row r="490" spans="1:29" ht="12.75" customHeight="1" x14ac:dyDescent="0.2">
      <c r="A490" s="46" t="s">
        <v>83</v>
      </c>
      <c r="H490" s="2">
        <v>53</v>
      </c>
      <c r="O490" s="45"/>
      <c r="P490" s="45"/>
      <c r="Q490" s="45"/>
      <c r="R490" s="138">
        <f t="shared" si="121"/>
        <v>0</v>
      </c>
      <c r="S490" s="1"/>
      <c r="T490" s="1"/>
      <c r="V490" s="48">
        <f>H490/G489</f>
        <v>1</v>
      </c>
      <c r="W490" s="29">
        <v>63</v>
      </c>
      <c r="X490" s="36">
        <f t="shared" si="119"/>
        <v>0.984375</v>
      </c>
      <c r="Y490" s="1">
        <f t="shared" si="120"/>
        <v>1.5625E-2</v>
      </c>
    </row>
    <row r="491" spans="1:29" ht="12.75" customHeight="1" x14ac:dyDescent="0.2">
      <c r="A491" s="46" t="s">
        <v>85</v>
      </c>
      <c r="I491" s="2">
        <v>51</v>
      </c>
      <c r="O491" s="45">
        <v>2</v>
      </c>
      <c r="P491" s="45"/>
      <c r="Q491" s="45">
        <v>1</v>
      </c>
      <c r="R491" s="138">
        <f t="shared" si="121"/>
        <v>3</v>
      </c>
      <c r="S491" s="1"/>
      <c r="T491" s="1"/>
      <c r="V491" s="48">
        <f>I491/H490</f>
        <v>0.96226415094339623</v>
      </c>
      <c r="W491" s="29">
        <v>60</v>
      </c>
      <c r="X491" s="36">
        <f t="shared" si="119"/>
        <v>0.95238095238095233</v>
      </c>
      <c r="Y491" s="1">
        <f t="shared" si="120"/>
        <v>4.7619047619047672E-2</v>
      </c>
      <c r="Z491" s="2"/>
      <c r="AA491" s="2"/>
      <c r="AB491" s="2"/>
      <c r="AC491" s="2"/>
    </row>
    <row r="492" spans="1:29" ht="12.75" customHeight="1" x14ac:dyDescent="0.2">
      <c r="A492" s="46" t="s">
        <v>86</v>
      </c>
      <c r="I492" s="2">
        <v>46</v>
      </c>
      <c r="L492" s="2">
        <v>7</v>
      </c>
      <c r="M492" s="2">
        <v>19</v>
      </c>
      <c r="N492" s="2">
        <v>15</v>
      </c>
      <c r="O492" s="45"/>
      <c r="P492" s="45"/>
      <c r="Q492" s="45"/>
      <c r="R492" s="138">
        <f>SUM(L492:N492)</f>
        <v>41</v>
      </c>
      <c r="S492" s="1"/>
      <c r="T492" s="1"/>
      <c r="V492" s="48"/>
      <c r="W492" s="29">
        <v>46</v>
      </c>
      <c r="X492" s="36"/>
      <c r="Y492" s="1"/>
      <c r="Z492" s="2"/>
      <c r="AA492" s="2"/>
      <c r="AB492" s="2"/>
      <c r="AC492" s="2"/>
    </row>
    <row r="493" spans="1:29" ht="12.75" customHeight="1" x14ac:dyDescent="0.2">
      <c r="A493" s="46" t="s">
        <v>89</v>
      </c>
      <c r="I493" s="2">
        <v>12</v>
      </c>
      <c r="L493" s="2">
        <v>1</v>
      </c>
      <c r="M493" s="2">
        <v>7</v>
      </c>
      <c r="N493" s="2">
        <v>4</v>
      </c>
      <c r="O493" s="45">
        <v>1</v>
      </c>
      <c r="P493" s="45">
        <v>4</v>
      </c>
      <c r="Q493" s="45">
        <v>4</v>
      </c>
      <c r="R493" s="138">
        <f t="shared" ref="R493:R497" si="122">SUM(O493:Q493)</f>
        <v>9</v>
      </c>
      <c r="S493" s="1"/>
      <c r="T493" s="1"/>
      <c r="V493" s="48"/>
      <c r="W493" s="29">
        <v>12</v>
      </c>
      <c r="X493" s="36"/>
      <c r="Y493" s="1"/>
      <c r="Z493" s="2"/>
      <c r="AA493" s="2"/>
      <c r="AB493" s="2"/>
      <c r="AC493" s="2"/>
    </row>
    <row r="494" spans="1:29" ht="12.75" customHeight="1" x14ac:dyDescent="0.2">
      <c r="A494" s="46" t="s">
        <v>95</v>
      </c>
      <c r="I494" s="2">
        <v>3</v>
      </c>
      <c r="M494" s="2">
        <v>2</v>
      </c>
      <c r="N494" s="2">
        <v>1</v>
      </c>
      <c r="O494" s="45"/>
      <c r="P494" s="45">
        <v>2</v>
      </c>
      <c r="Q494" s="45"/>
      <c r="R494" s="138">
        <f t="shared" si="122"/>
        <v>2</v>
      </c>
      <c r="S494" s="1"/>
      <c r="T494" s="1"/>
      <c r="V494" s="48"/>
      <c r="W494" s="29">
        <v>3</v>
      </c>
      <c r="X494" s="36"/>
      <c r="Y494" s="1"/>
    </row>
    <row r="495" spans="1:29" ht="12.75" customHeight="1" x14ac:dyDescent="0.2">
      <c r="A495" s="46" t="s">
        <v>97</v>
      </c>
      <c r="I495" s="2">
        <v>2</v>
      </c>
      <c r="M495" s="2">
        <v>2</v>
      </c>
      <c r="O495" s="45"/>
      <c r="P495" s="45">
        <v>2</v>
      </c>
      <c r="Q495" s="45">
        <v>1</v>
      </c>
      <c r="R495" s="138">
        <f t="shared" si="122"/>
        <v>3</v>
      </c>
      <c r="S495" s="1"/>
      <c r="T495" s="1"/>
      <c r="V495" s="48"/>
      <c r="W495" s="29">
        <v>2</v>
      </c>
      <c r="X495" s="36"/>
      <c r="Y495" s="1"/>
    </row>
    <row r="496" spans="1:29" ht="12.75" customHeight="1" x14ac:dyDescent="0.2">
      <c r="A496" s="46" t="s">
        <v>98</v>
      </c>
      <c r="I496" s="2">
        <v>0</v>
      </c>
      <c r="M496" s="2">
        <v>1</v>
      </c>
      <c r="O496" s="45"/>
      <c r="P496" s="45"/>
      <c r="Q496" s="45"/>
      <c r="R496" s="138">
        <f t="shared" si="122"/>
        <v>0</v>
      </c>
      <c r="S496" s="1"/>
      <c r="T496" s="1"/>
      <c r="V496" s="48"/>
      <c r="W496" s="29">
        <v>1</v>
      </c>
      <c r="X496" s="36"/>
      <c r="Y496" s="1"/>
      <c r="Z496" s="2" t="s">
        <v>91</v>
      </c>
      <c r="AA496" s="2">
        <v>56</v>
      </c>
      <c r="AB496" s="2">
        <f>R498</f>
        <v>56</v>
      </c>
      <c r="AC496" s="2" t="s">
        <v>19</v>
      </c>
    </row>
    <row r="497" spans="1:29" ht="12.75" customHeight="1" x14ac:dyDescent="0.2">
      <c r="A497" s="46" t="s">
        <v>113</v>
      </c>
      <c r="O497" s="45">
        <v>1</v>
      </c>
      <c r="P497" s="45"/>
      <c r="Q497" s="45"/>
      <c r="R497" s="138">
        <f t="shared" si="122"/>
        <v>1</v>
      </c>
      <c r="S497" s="1"/>
      <c r="T497" s="1"/>
      <c r="V497" s="48"/>
      <c r="W497" s="29"/>
      <c r="X497" s="36"/>
      <c r="Y497" s="1"/>
      <c r="Z497" s="2" t="s">
        <v>92</v>
      </c>
      <c r="AA497" s="36">
        <f>AA496/B484</f>
        <v>0.69135802469135799</v>
      </c>
      <c r="AB497" s="36">
        <f>AA496/AB496</f>
        <v>1</v>
      </c>
      <c r="AC497" s="2" t="s">
        <v>93</v>
      </c>
    </row>
    <row r="498" spans="1:29" ht="12.75" customHeight="1" x14ac:dyDescent="0.2">
      <c r="R498" s="245">
        <f>SUM(R492:R497)</f>
        <v>56</v>
      </c>
      <c r="S498" s="1">
        <f>R492/B484</f>
        <v>0.50617283950617287</v>
      </c>
      <c r="T498" s="1">
        <f>R498/B484</f>
        <v>0.69135802469135799</v>
      </c>
      <c r="U498" s="1">
        <f>T498-S498</f>
        <v>0.18518518518518512</v>
      </c>
      <c r="V498" s="1"/>
    </row>
    <row r="499" spans="1:29" ht="12.75" customHeight="1" x14ac:dyDescent="0.2">
      <c r="S499" s="1"/>
      <c r="T499" s="1"/>
      <c r="U499" s="1"/>
      <c r="V499" s="1"/>
      <c r="Z499" s="2"/>
      <c r="AA499" s="36"/>
      <c r="AB499" s="36"/>
      <c r="AC499" s="2"/>
    </row>
    <row r="500" spans="1:29" ht="12.75" customHeight="1" x14ac:dyDescent="0.3">
      <c r="A500" s="233" t="s">
        <v>100</v>
      </c>
      <c r="Z500" s="2"/>
      <c r="AA500" s="2"/>
      <c r="AB500" s="2"/>
      <c r="AC500" s="2"/>
    </row>
    <row r="501" spans="1:29" ht="12.75" customHeight="1" x14ac:dyDescent="0.2">
      <c r="B501" s="358" t="s">
        <v>3</v>
      </c>
      <c r="C501" s="359"/>
      <c r="D501" s="359"/>
      <c r="E501" s="359"/>
      <c r="F501" s="359"/>
      <c r="G501" s="359"/>
      <c r="H501" s="359"/>
      <c r="I501" s="359"/>
      <c r="J501" s="359"/>
      <c r="K501" s="359"/>
      <c r="Z501" s="2"/>
      <c r="AA501" s="2"/>
      <c r="AB501" s="2"/>
      <c r="AC501" s="2"/>
    </row>
    <row r="502" spans="1:29" ht="25.5" customHeight="1" x14ac:dyDescent="0.2">
      <c r="A502" s="230" t="s">
        <v>18</v>
      </c>
      <c r="B502" s="16">
        <v>1</v>
      </c>
      <c r="C502" s="16">
        <v>2</v>
      </c>
      <c r="D502" s="16">
        <v>3</v>
      </c>
      <c r="E502" s="16">
        <v>4</v>
      </c>
      <c r="F502" s="16">
        <v>5</v>
      </c>
      <c r="G502" s="16">
        <v>6</v>
      </c>
      <c r="H502" s="16">
        <v>7</v>
      </c>
      <c r="I502" s="16">
        <v>8</v>
      </c>
      <c r="J502" s="16">
        <v>9</v>
      </c>
      <c r="K502" s="18">
        <v>9</v>
      </c>
      <c r="L502" s="19">
        <v>9</v>
      </c>
      <c r="M502" s="19">
        <v>9</v>
      </c>
      <c r="N502" s="19">
        <v>9</v>
      </c>
      <c r="O502" s="19">
        <v>10</v>
      </c>
      <c r="P502" s="19">
        <v>10</v>
      </c>
      <c r="Q502" s="19">
        <v>10</v>
      </c>
      <c r="R502" s="138">
        <v>10</v>
      </c>
      <c r="S502" s="10" t="s">
        <v>11</v>
      </c>
      <c r="T502" s="10" t="s">
        <v>12</v>
      </c>
      <c r="U502" s="11" t="s">
        <v>13</v>
      </c>
      <c r="V502" s="10" t="s">
        <v>14</v>
      </c>
      <c r="W502" s="12" t="s">
        <v>15</v>
      </c>
      <c r="X502" s="12" t="s">
        <v>16</v>
      </c>
      <c r="Y502" s="13" t="s">
        <v>17</v>
      </c>
      <c r="Z502" s="2"/>
      <c r="AA502" s="2"/>
      <c r="AB502" s="2"/>
      <c r="AC502" s="2"/>
    </row>
    <row r="503" spans="1:29" ht="12.75" customHeight="1" x14ac:dyDescent="0.2">
      <c r="A503" s="46" t="s">
        <v>59</v>
      </c>
      <c r="B503" s="25">
        <v>74</v>
      </c>
      <c r="C503" s="25"/>
      <c r="D503" s="25"/>
      <c r="E503" s="25"/>
      <c r="F503" s="25"/>
      <c r="G503" s="25"/>
      <c r="H503" s="25"/>
      <c r="I503" s="25"/>
      <c r="J503" s="25"/>
      <c r="K503" s="26"/>
      <c r="L503" s="26"/>
      <c r="O503" s="45"/>
      <c r="P503" s="45"/>
      <c r="Q503" s="45"/>
      <c r="R503" s="249"/>
      <c r="W503" s="29">
        <f>B503</f>
        <v>74</v>
      </c>
      <c r="Z503" s="2"/>
      <c r="AA503" s="2"/>
      <c r="AB503" s="2"/>
      <c r="AC503" s="2"/>
    </row>
    <row r="504" spans="1:29" ht="12.75" customHeight="1" x14ac:dyDescent="0.2">
      <c r="A504" s="46" t="s">
        <v>70</v>
      </c>
      <c r="C504" s="2">
        <v>70</v>
      </c>
      <c r="O504" s="45"/>
      <c r="P504" s="45"/>
      <c r="Q504" s="45"/>
      <c r="R504" s="249"/>
      <c r="S504" s="1"/>
      <c r="T504" s="1"/>
      <c r="V504" s="48">
        <f>C504/B503</f>
        <v>0.94594594594594594</v>
      </c>
      <c r="W504" s="29">
        <v>92</v>
      </c>
      <c r="X504" s="36">
        <f t="shared" ref="X504:X510" si="123">W504/W503</f>
        <v>1.2432432432432432</v>
      </c>
      <c r="Y504" s="1">
        <f t="shared" ref="Y504:Y510" si="124">100%-X504</f>
        <v>-0.2432432432432432</v>
      </c>
      <c r="Z504" s="2"/>
      <c r="AA504" s="2"/>
      <c r="AB504" s="2"/>
      <c r="AC504" s="2"/>
    </row>
    <row r="505" spans="1:29" ht="12.75" customHeight="1" x14ac:dyDescent="0.2">
      <c r="A505" s="235">
        <v>1002</v>
      </c>
      <c r="D505" s="2">
        <v>68</v>
      </c>
      <c r="O505" s="45"/>
      <c r="P505" s="45"/>
      <c r="Q505" s="45"/>
      <c r="R505" s="249"/>
      <c r="S505" s="1"/>
      <c r="T505" s="1"/>
      <c r="V505" s="48">
        <f>D505/C504</f>
        <v>0.97142857142857142</v>
      </c>
      <c r="W505" s="29">
        <v>68</v>
      </c>
      <c r="X505" s="36">
        <f t="shared" si="123"/>
        <v>0.73913043478260865</v>
      </c>
      <c r="Y505" s="1">
        <f t="shared" si="124"/>
        <v>0.26086956521739135</v>
      </c>
      <c r="Z505" s="2"/>
      <c r="AA505" s="2"/>
      <c r="AB505" s="2"/>
      <c r="AC505" s="2"/>
    </row>
    <row r="506" spans="1:29" ht="12.75" customHeight="1" x14ac:dyDescent="0.2">
      <c r="A506" s="235">
        <v>1101</v>
      </c>
      <c r="E506" s="2">
        <v>65</v>
      </c>
      <c r="O506" s="45"/>
      <c r="P506" s="45"/>
      <c r="Q506" s="45"/>
      <c r="R506" s="249"/>
      <c r="S506" s="1"/>
      <c r="T506" s="1"/>
      <c r="V506" s="48">
        <f>E506/D505</f>
        <v>0.95588235294117652</v>
      </c>
      <c r="W506" s="29">
        <v>67</v>
      </c>
      <c r="X506" s="36">
        <f t="shared" si="123"/>
        <v>0.98529411764705888</v>
      </c>
      <c r="Y506" s="1">
        <f t="shared" si="124"/>
        <v>1.4705882352941124E-2</v>
      </c>
      <c r="Z506" s="2"/>
      <c r="AA506" s="2"/>
      <c r="AB506" s="2"/>
      <c r="AC506" s="2"/>
    </row>
    <row r="507" spans="1:29" ht="12.75" customHeight="1" x14ac:dyDescent="0.2">
      <c r="A507" s="46" t="s">
        <v>82</v>
      </c>
      <c r="F507" s="2">
        <v>59</v>
      </c>
      <c r="O507" s="45"/>
      <c r="P507" s="45"/>
      <c r="Q507" s="45"/>
      <c r="R507" s="249"/>
      <c r="S507" s="1"/>
      <c r="T507" s="1"/>
      <c r="V507" s="48">
        <f>F507/E506</f>
        <v>0.90769230769230769</v>
      </c>
      <c r="W507" s="29">
        <v>62</v>
      </c>
      <c r="X507" s="36">
        <f t="shared" si="123"/>
        <v>0.92537313432835822</v>
      </c>
      <c r="Y507" s="1">
        <f t="shared" si="124"/>
        <v>7.4626865671641784E-2</v>
      </c>
      <c r="Z507" s="2"/>
      <c r="AA507" s="2"/>
      <c r="AB507" s="2"/>
      <c r="AC507" s="2"/>
    </row>
    <row r="508" spans="1:29" ht="12.75" customHeight="1" x14ac:dyDescent="0.2">
      <c r="A508" s="46" t="s">
        <v>83</v>
      </c>
      <c r="G508" s="2">
        <v>59</v>
      </c>
      <c r="O508" s="45"/>
      <c r="P508" s="45"/>
      <c r="Q508" s="45"/>
      <c r="R508" s="249"/>
      <c r="S508" s="1"/>
      <c r="T508" s="1"/>
      <c r="V508" s="48">
        <f>G508/F507</f>
        <v>1</v>
      </c>
      <c r="W508" s="29">
        <v>60</v>
      </c>
      <c r="X508" s="36">
        <f t="shared" si="123"/>
        <v>0.967741935483871</v>
      </c>
      <c r="Y508" s="1">
        <f t="shared" si="124"/>
        <v>3.2258064516129004E-2</v>
      </c>
      <c r="Z508" s="2"/>
      <c r="AA508" s="2"/>
      <c r="AB508" s="2"/>
      <c r="AC508" s="2"/>
    </row>
    <row r="509" spans="1:29" ht="12.75" customHeight="1" x14ac:dyDescent="0.2">
      <c r="A509" s="46" t="s">
        <v>85</v>
      </c>
      <c r="H509" s="2">
        <v>57</v>
      </c>
      <c r="O509" s="45"/>
      <c r="P509" s="45"/>
      <c r="Q509" s="45"/>
      <c r="R509" s="249"/>
      <c r="S509" s="1"/>
      <c r="T509" s="1"/>
      <c r="V509" s="48">
        <f>H509/G508</f>
        <v>0.96610169491525422</v>
      </c>
      <c r="W509" s="29">
        <v>60</v>
      </c>
      <c r="X509" s="36">
        <f t="shared" si="123"/>
        <v>1</v>
      </c>
      <c r="Y509" s="1">
        <f t="shared" si="124"/>
        <v>0</v>
      </c>
      <c r="Z509" s="2"/>
      <c r="AA509" s="2"/>
      <c r="AB509" s="2"/>
      <c r="AC509" s="2"/>
    </row>
    <row r="510" spans="1:29" ht="12.75" customHeight="1" x14ac:dyDescent="0.2">
      <c r="A510" s="46" t="s">
        <v>86</v>
      </c>
      <c r="I510" s="2">
        <v>55</v>
      </c>
      <c r="L510" s="2">
        <v>8</v>
      </c>
      <c r="M510" s="2">
        <v>29</v>
      </c>
      <c r="N510" s="2">
        <v>17</v>
      </c>
      <c r="O510" s="45"/>
      <c r="P510" s="45"/>
      <c r="Q510" s="45"/>
      <c r="R510" s="138">
        <f>SUM(L510:N510)</f>
        <v>54</v>
      </c>
      <c r="S510" s="1"/>
      <c r="T510" s="1"/>
      <c r="V510" s="48">
        <f>I510/H509</f>
        <v>0.96491228070175439</v>
      </c>
      <c r="W510" s="29">
        <v>59</v>
      </c>
      <c r="X510" s="36">
        <f t="shared" si="123"/>
        <v>0.98333333333333328</v>
      </c>
      <c r="Y510" s="1">
        <f t="shared" si="124"/>
        <v>1.6666666666666718E-2</v>
      </c>
      <c r="Z510" s="2"/>
      <c r="AA510" s="2"/>
      <c r="AB510" s="2"/>
      <c r="AC510" s="2"/>
    </row>
    <row r="511" spans="1:29" ht="12.75" customHeight="1" x14ac:dyDescent="0.2">
      <c r="A511" s="46" t="s">
        <v>89</v>
      </c>
      <c r="I511" s="2">
        <v>55</v>
      </c>
      <c r="O511" s="45"/>
      <c r="P511" s="45"/>
      <c r="Q511" s="45"/>
      <c r="R511" s="138">
        <f t="shared" ref="R511:R514" si="125">SUM(O511:Q511)</f>
        <v>0</v>
      </c>
      <c r="S511" s="1"/>
      <c r="T511" s="1"/>
      <c r="V511" s="48"/>
      <c r="W511" s="29">
        <v>55</v>
      </c>
      <c r="X511" s="36"/>
      <c r="Y511" s="1"/>
      <c r="Z511" s="2"/>
      <c r="AA511" s="2"/>
      <c r="AB511" s="2"/>
      <c r="AC511" s="2"/>
    </row>
    <row r="512" spans="1:29" ht="12.75" customHeight="1" x14ac:dyDescent="0.2">
      <c r="A512" s="46" t="s">
        <v>95</v>
      </c>
      <c r="I512" s="2">
        <v>1</v>
      </c>
      <c r="M512" s="2">
        <v>1</v>
      </c>
      <c r="P512" s="2">
        <v>2</v>
      </c>
      <c r="R512" s="138">
        <f t="shared" si="125"/>
        <v>2</v>
      </c>
      <c r="S512" s="1"/>
      <c r="T512" s="1"/>
      <c r="U512" s="1"/>
      <c r="V512" s="48"/>
      <c r="W512" s="29">
        <v>1</v>
      </c>
      <c r="X512" s="36"/>
      <c r="Y512" s="1"/>
      <c r="Z512" s="2"/>
      <c r="AA512" s="2"/>
      <c r="AB512" s="2"/>
      <c r="AC512" s="2"/>
    </row>
    <row r="513" spans="1:29" ht="12.75" customHeight="1" x14ac:dyDescent="0.2">
      <c r="A513" s="46" t="s">
        <v>97</v>
      </c>
      <c r="I513" s="2">
        <v>1</v>
      </c>
      <c r="R513" s="138">
        <f t="shared" si="125"/>
        <v>0</v>
      </c>
      <c r="S513" s="1"/>
      <c r="T513" s="1"/>
      <c r="U513" s="1"/>
      <c r="V513" s="48"/>
      <c r="W513" s="29">
        <v>1</v>
      </c>
      <c r="X513" s="36"/>
      <c r="Y513" s="1"/>
      <c r="Z513" s="2" t="s">
        <v>91</v>
      </c>
      <c r="AA513" s="2">
        <v>56</v>
      </c>
      <c r="AB513" s="2">
        <f>R516</f>
        <v>57</v>
      </c>
      <c r="AC513" s="2" t="s">
        <v>19</v>
      </c>
    </row>
    <row r="514" spans="1:29" ht="12.75" customHeight="1" x14ac:dyDescent="0.2">
      <c r="A514" s="46" t="s">
        <v>98</v>
      </c>
      <c r="I514" s="2">
        <v>1</v>
      </c>
      <c r="P514" s="2">
        <v>1</v>
      </c>
      <c r="R514" s="138">
        <f t="shared" si="125"/>
        <v>1</v>
      </c>
      <c r="S514" s="1"/>
      <c r="T514" s="1"/>
      <c r="U514" s="1"/>
      <c r="V514" s="48"/>
      <c r="W514" s="29">
        <v>1</v>
      </c>
      <c r="X514" s="36"/>
      <c r="Y514" s="1"/>
      <c r="Z514" s="2" t="s">
        <v>92</v>
      </c>
      <c r="AA514" s="36">
        <f>AA513/B503</f>
        <v>0.7567567567567568</v>
      </c>
      <c r="AB514" s="36">
        <f>AA513/AB513</f>
        <v>0.98245614035087714</v>
      </c>
      <c r="AC514" s="2" t="s">
        <v>93</v>
      </c>
    </row>
    <row r="515" spans="1:29" ht="12.75" customHeight="1" x14ac:dyDescent="0.2">
      <c r="A515" s="46" t="s">
        <v>112</v>
      </c>
      <c r="R515" s="249"/>
      <c r="S515" s="1"/>
      <c r="T515" s="1"/>
      <c r="U515" s="1"/>
      <c r="V515" s="48"/>
      <c r="W515" s="29"/>
      <c r="X515" s="36"/>
      <c r="Y515" s="1"/>
      <c r="Z515" s="2"/>
      <c r="AA515" s="36"/>
      <c r="AB515" s="36"/>
      <c r="AC515" s="2"/>
    </row>
    <row r="516" spans="1:29" ht="12.75" customHeight="1" x14ac:dyDescent="0.2">
      <c r="R516" s="245">
        <f>SUM(R510:R515)</f>
        <v>57</v>
      </c>
      <c r="S516" s="1">
        <f>R510/B503</f>
        <v>0.72972972972972971</v>
      </c>
      <c r="T516" s="1">
        <f>R516/B503</f>
        <v>0.77027027027027029</v>
      </c>
      <c r="U516" s="1">
        <f>T516-S516</f>
        <v>4.0540540540540571E-2</v>
      </c>
      <c r="V516" s="1"/>
      <c r="Z516" s="2"/>
      <c r="AA516" s="2"/>
      <c r="AB516" s="2"/>
      <c r="AC516" s="2"/>
    </row>
    <row r="517" spans="1:29" ht="12.75" customHeight="1" x14ac:dyDescent="0.2">
      <c r="S517" s="1"/>
      <c r="T517" s="1"/>
      <c r="U517" s="1"/>
      <c r="V517" s="1"/>
      <c r="Z517" s="2"/>
      <c r="AA517" s="2"/>
      <c r="AB517" s="2"/>
      <c r="AC517" s="2"/>
    </row>
    <row r="518" spans="1:29" ht="12.75" customHeight="1" x14ac:dyDescent="0.2">
      <c r="S518" s="1"/>
      <c r="T518" s="1"/>
      <c r="U518" s="1"/>
      <c r="V518" s="1"/>
      <c r="Z518" s="2"/>
      <c r="AA518" s="2"/>
      <c r="AB518" s="2"/>
      <c r="AC518" s="2"/>
    </row>
    <row r="519" spans="1:29" ht="26.25" x14ac:dyDescent="0.4">
      <c r="A519" s="235"/>
      <c r="B519" s="341" t="s">
        <v>101</v>
      </c>
      <c r="C519" s="341"/>
      <c r="D519" s="341"/>
      <c r="E519" s="341"/>
      <c r="F519" s="341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223" t="s">
        <v>70</v>
      </c>
      <c r="S519" s="1"/>
      <c r="T519" s="1"/>
      <c r="U519" s="2"/>
      <c r="V519" s="1"/>
      <c r="W519" s="2"/>
      <c r="X519" s="2"/>
      <c r="Y519" s="2"/>
      <c r="AA519" s="2"/>
      <c r="AB519" s="2"/>
      <c r="AC519" s="2"/>
    </row>
    <row r="520" spans="1:29" ht="20.25" x14ac:dyDescent="0.2">
      <c r="A520" s="342" t="s">
        <v>18</v>
      </c>
      <c r="B520" s="344" t="s">
        <v>102</v>
      </c>
      <c r="C520" s="345"/>
      <c r="D520" s="345"/>
      <c r="E520" s="345"/>
      <c r="F520" s="345"/>
      <c r="G520" s="345"/>
      <c r="H520" s="345"/>
      <c r="I520" s="345"/>
      <c r="J520" s="346"/>
      <c r="K520" s="347"/>
      <c r="L520" s="347"/>
      <c r="M520" s="347"/>
      <c r="N520" s="347"/>
      <c r="O520" s="347"/>
      <c r="P520" s="347"/>
      <c r="Q520" s="347"/>
      <c r="R520" s="368" t="s">
        <v>19</v>
      </c>
      <c r="S520" s="339" t="s">
        <v>11</v>
      </c>
      <c r="T520" s="339" t="s">
        <v>12</v>
      </c>
      <c r="U520" s="350" t="s">
        <v>13</v>
      </c>
      <c r="V520" s="339" t="s">
        <v>14</v>
      </c>
      <c r="W520" s="337" t="s">
        <v>15</v>
      </c>
      <c r="X520" s="337" t="s">
        <v>16</v>
      </c>
      <c r="Y520" s="339" t="s">
        <v>103</v>
      </c>
      <c r="AA520" s="2"/>
      <c r="AB520" s="2"/>
      <c r="AC520" s="2"/>
    </row>
    <row r="521" spans="1:29" ht="15.75" x14ac:dyDescent="0.25">
      <c r="A521" s="343"/>
      <c r="B521" s="84" t="s">
        <v>104</v>
      </c>
      <c r="C521" s="84" t="s">
        <v>105</v>
      </c>
      <c r="D521" s="84" t="s">
        <v>106</v>
      </c>
      <c r="E521" s="84" t="s">
        <v>107</v>
      </c>
      <c r="F521" s="84" t="s">
        <v>108</v>
      </c>
      <c r="G521" s="84" t="s">
        <v>109</v>
      </c>
      <c r="H521" s="84" t="s">
        <v>110</v>
      </c>
      <c r="I521" s="84" t="s">
        <v>73</v>
      </c>
      <c r="J521" s="84" t="s">
        <v>74</v>
      </c>
      <c r="R521" s="349"/>
      <c r="S521" s="338"/>
      <c r="T521" s="338"/>
      <c r="U521" s="338"/>
      <c r="V521" s="338"/>
      <c r="W521" s="338"/>
      <c r="X521" s="338"/>
      <c r="Y521" s="338"/>
      <c r="AA521" s="2"/>
      <c r="AB521" s="2"/>
      <c r="AC521" s="2"/>
    </row>
    <row r="522" spans="1:29" ht="15.75" customHeight="1" x14ac:dyDescent="0.25">
      <c r="A522" s="84">
        <v>1001</v>
      </c>
      <c r="B522" s="87">
        <v>79</v>
      </c>
      <c r="C522" s="87"/>
      <c r="D522" s="87"/>
      <c r="E522" s="87"/>
      <c r="F522" s="87"/>
      <c r="G522" s="87"/>
      <c r="H522" s="87"/>
      <c r="I522" s="87"/>
      <c r="J522" s="87"/>
      <c r="K522" s="257"/>
      <c r="L522" s="257"/>
      <c r="M522" s="257"/>
      <c r="N522" s="257"/>
      <c r="O522" s="257"/>
      <c r="P522" s="257"/>
      <c r="Q522" s="257"/>
      <c r="R522" s="129"/>
      <c r="S522" s="262"/>
      <c r="T522" s="263"/>
      <c r="U522" s="264"/>
      <c r="V522" s="91"/>
      <c r="W522" s="92">
        <f>B522</f>
        <v>79</v>
      </c>
      <c r="X522" s="93"/>
      <c r="Y522" s="91"/>
      <c r="AA522" s="2"/>
      <c r="AB522" s="2"/>
      <c r="AC522" s="2"/>
    </row>
    <row r="523" spans="1:29" ht="15.75" customHeight="1" x14ac:dyDescent="0.25">
      <c r="A523" s="84">
        <v>1002</v>
      </c>
      <c r="B523" s="87"/>
      <c r="C523" s="87">
        <v>74</v>
      </c>
      <c r="D523" s="87"/>
      <c r="E523" s="87"/>
      <c r="F523" s="87"/>
      <c r="G523" s="87"/>
      <c r="H523" s="87"/>
      <c r="I523" s="87"/>
      <c r="J523" s="87"/>
      <c r="K523" s="257"/>
      <c r="L523" s="257"/>
      <c r="M523" s="257"/>
      <c r="N523" s="257"/>
      <c r="O523" s="257"/>
      <c r="P523" s="257"/>
      <c r="Q523" s="257"/>
      <c r="R523" s="129"/>
      <c r="S523" s="265"/>
      <c r="T523" s="101"/>
      <c r="U523" s="266"/>
      <c r="V523" s="96">
        <f>IF(C523=0,"",C523/B522)</f>
        <v>0.93670886075949367</v>
      </c>
      <c r="W523" s="97">
        <v>74</v>
      </c>
      <c r="X523" s="98">
        <f t="shared" ref="X523:X530" si="126">IF(W523=0,"",W523/W522)</f>
        <v>0.93670886075949367</v>
      </c>
      <c r="Y523" s="98">
        <f t="shared" ref="Y523:Y530" si="127">IF(W523=0,"",100%-X523)</f>
        <v>6.3291139240506333E-2</v>
      </c>
      <c r="AA523" s="2"/>
      <c r="AB523" s="2"/>
      <c r="AC523" s="2"/>
    </row>
    <row r="524" spans="1:29" ht="15.75" customHeight="1" x14ac:dyDescent="0.25">
      <c r="A524" s="84">
        <v>1101</v>
      </c>
      <c r="B524" s="87"/>
      <c r="C524" s="87"/>
      <c r="D524" s="87">
        <v>69</v>
      </c>
      <c r="E524" s="87"/>
      <c r="F524" s="87"/>
      <c r="G524" s="87"/>
      <c r="H524" s="87"/>
      <c r="I524" s="87"/>
      <c r="J524" s="87"/>
      <c r="K524" s="257"/>
      <c r="L524" s="257"/>
      <c r="M524" s="257"/>
      <c r="N524" s="257"/>
      <c r="O524" s="257"/>
      <c r="P524" s="257"/>
      <c r="Q524" s="257"/>
      <c r="R524" s="129"/>
      <c r="S524" s="265"/>
      <c r="T524" s="101"/>
      <c r="U524" s="266"/>
      <c r="V524" s="96">
        <f>IF(D524=0,"",D524/C523)</f>
        <v>0.93243243243243246</v>
      </c>
      <c r="W524" s="97">
        <v>70</v>
      </c>
      <c r="X524" s="98">
        <f t="shared" si="126"/>
        <v>0.94594594594594594</v>
      </c>
      <c r="Y524" s="98">
        <f t="shared" si="127"/>
        <v>5.4054054054054057E-2</v>
      </c>
      <c r="Z524" s="14">
        <f>W524/W522</f>
        <v>0.88607594936708856</v>
      </c>
      <c r="AA524" s="2"/>
      <c r="AB524" s="2"/>
      <c r="AC524" s="2"/>
    </row>
    <row r="525" spans="1:29" ht="15.75" customHeight="1" x14ac:dyDescent="0.25">
      <c r="A525" s="84">
        <v>1102</v>
      </c>
      <c r="B525" s="87"/>
      <c r="C525" s="87"/>
      <c r="D525" s="87"/>
      <c r="E525" s="87">
        <v>62</v>
      </c>
      <c r="F525" s="87"/>
      <c r="G525" s="87"/>
      <c r="H525" s="87"/>
      <c r="I525" s="87"/>
      <c r="J525" s="87"/>
      <c r="K525" s="257"/>
      <c r="L525" s="257"/>
      <c r="M525" s="257"/>
      <c r="N525" s="257"/>
      <c r="O525" s="257"/>
      <c r="P525" s="257"/>
      <c r="Q525" s="257"/>
      <c r="R525" s="129"/>
      <c r="S525" s="265"/>
      <c r="T525" s="101"/>
      <c r="U525" s="266"/>
      <c r="V525" s="96">
        <f>IF(E525=0,"",E525/D524)</f>
        <v>0.89855072463768115</v>
      </c>
      <c r="W525" s="97">
        <v>66</v>
      </c>
      <c r="X525" s="98">
        <f t="shared" si="126"/>
        <v>0.94285714285714284</v>
      </c>
      <c r="Y525" s="98">
        <f t="shared" si="127"/>
        <v>5.7142857142857162E-2</v>
      </c>
      <c r="AA525" s="2"/>
      <c r="AB525" s="2"/>
      <c r="AC525" s="2"/>
    </row>
    <row r="526" spans="1:29" ht="15.75" customHeight="1" x14ac:dyDescent="0.25">
      <c r="A526" s="84">
        <v>1201</v>
      </c>
      <c r="B526" s="87"/>
      <c r="C526" s="87"/>
      <c r="D526" s="87"/>
      <c r="E526" s="87"/>
      <c r="F526" s="87">
        <v>60</v>
      </c>
      <c r="G526" s="87"/>
      <c r="H526" s="87"/>
      <c r="I526" s="87"/>
      <c r="J526" s="87"/>
      <c r="K526" s="257"/>
      <c r="L526" s="257"/>
      <c r="M526" s="257"/>
      <c r="N526" s="257"/>
      <c r="O526" s="257"/>
      <c r="P526" s="257"/>
      <c r="Q526" s="257"/>
      <c r="R526" s="129"/>
      <c r="S526" s="265"/>
      <c r="T526" s="101"/>
      <c r="U526" s="266"/>
      <c r="V526" s="96">
        <f>IF(F526=0,"",F526/E525)</f>
        <v>0.967741935483871</v>
      </c>
      <c r="W526" s="97">
        <v>65</v>
      </c>
      <c r="X526" s="98">
        <f t="shared" si="126"/>
        <v>0.98484848484848486</v>
      </c>
      <c r="Y526" s="98">
        <f t="shared" si="127"/>
        <v>1.5151515151515138E-2</v>
      </c>
      <c r="AA526" s="2"/>
      <c r="AB526" s="2"/>
      <c r="AC526" s="2"/>
    </row>
    <row r="527" spans="1:29" ht="15.75" customHeight="1" x14ac:dyDescent="0.25">
      <c r="A527" s="84" t="s">
        <v>85</v>
      </c>
      <c r="B527" s="87"/>
      <c r="C527" s="87"/>
      <c r="D527" s="87"/>
      <c r="E527" s="87"/>
      <c r="F527" s="87"/>
      <c r="G527" s="87">
        <v>60</v>
      </c>
      <c r="H527" s="87"/>
      <c r="I527" s="87"/>
      <c r="J527" s="87"/>
      <c r="K527" s="257"/>
      <c r="L527" s="257"/>
      <c r="M527" s="257"/>
      <c r="N527" s="257"/>
      <c r="O527" s="257"/>
      <c r="P527" s="257"/>
      <c r="Q527" s="257"/>
      <c r="R527" s="129"/>
      <c r="S527" s="265"/>
      <c r="T527" s="101"/>
      <c r="U527" s="266"/>
      <c r="V527" s="96">
        <f>IF(G527=0,"",G527/F526)</f>
        <v>1</v>
      </c>
      <c r="W527" s="97">
        <v>65</v>
      </c>
      <c r="X527" s="98">
        <f t="shared" si="126"/>
        <v>1</v>
      </c>
      <c r="Y527" s="98">
        <f t="shared" si="127"/>
        <v>0</v>
      </c>
      <c r="AA527" s="2"/>
      <c r="AB527" s="2"/>
      <c r="AC527" s="2"/>
    </row>
    <row r="528" spans="1:29" ht="15.75" customHeight="1" x14ac:dyDescent="0.25">
      <c r="A528" s="84">
        <v>1301</v>
      </c>
      <c r="B528" s="87"/>
      <c r="C528" s="87"/>
      <c r="D528" s="87"/>
      <c r="E528" s="87"/>
      <c r="F528" s="87"/>
      <c r="G528" s="87"/>
      <c r="H528" s="87">
        <v>57</v>
      </c>
      <c r="I528" s="87"/>
      <c r="J528" s="87"/>
      <c r="K528" s="257"/>
      <c r="L528" s="257"/>
      <c r="M528" s="257"/>
      <c r="N528" s="257"/>
      <c r="O528" s="257"/>
      <c r="P528" s="257"/>
      <c r="Q528" s="257"/>
      <c r="R528" s="129"/>
      <c r="S528" s="265"/>
      <c r="T528" s="101"/>
      <c r="U528" s="266"/>
      <c r="V528" s="96">
        <f>IF(H528=0,"",H528/G527)</f>
        <v>0.95</v>
      </c>
      <c r="W528" s="97">
        <v>65</v>
      </c>
      <c r="X528" s="98">
        <f t="shared" si="126"/>
        <v>1</v>
      </c>
      <c r="Y528" s="98">
        <f t="shared" si="127"/>
        <v>0</v>
      </c>
      <c r="AA528" s="2"/>
      <c r="AB528" s="2"/>
      <c r="AC528" s="2"/>
    </row>
    <row r="529" spans="1:29" ht="15.75" customHeight="1" x14ac:dyDescent="0.25">
      <c r="A529" s="84">
        <v>1302</v>
      </c>
      <c r="B529" s="87"/>
      <c r="C529" s="87"/>
      <c r="D529" s="87"/>
      <c r="E529" s="87"/>
      <c r="F529" s="87"/>
      <c r="G529" s="87"/>
      <c r="H529" s="87"/>
      <c r="I529" s="87">
        <v>57</v>
      </c>
      <c r="J529" s="87"/>
      <c r="K529" s="257"/>
      <c r="L529" s="257"/>
      <c r="M529" s="257"/>
      <c r="N529" s="257"/>
      <c r="O529" s="257"/>
      <c r="P529" s="257"/>
      <c r="Q529" s="257"/>
      <c r="R529" s="129"/>
      <c r="S529" s="265"/>
      <c r="T529" s="101"/>
      <c r="U529" s="266"/>
      <c r="V529" s="96">
        <f>IF(I529=0,"",I529/H528)</f>
        <v>1</v>
      </c>
      <c r="W529" s="97">
        <v>65</v>
      </c>
      <c r="X529" s="98">
        <f t="shared" si="126"/>
        <v>1</v>
      </c>
      <c r="Y529" s="98">
        <f t="shared" si="127"/>
        <v>0</v>
      </c>
      <c r="AA529" s="2"/>
      <c r="AB529" s="2"/>
      <c r="AC529" s="2"/>
    </row>
    <row r="530" spans="1:29" ht="15.75" customHeight="1" x14ac:dyDescent="0.25">
      <c r="A530" s="84">
        <v>1401</v>
      </c>
      <c r="B530" s="87"/>
      <c r="C530" s="87"/>
      <c r="D530" s="87"/>
      <c r="E530" s="87"/>
      <c r="F530" s="87"/>
      <c r="G530" s="87"/>
      <c r="H530" s="87"/>
      <c r="I530" s="87"/>
      <c r="J530" s="87">
        <v>56</v>
      </c>
      <c r="K530" s="257"/>
      <c r="L530" s="256">
        <v>12</v>
      </c>
      <c r="M530" s="256">
        <v>64</v>
      </c>
      <c r="N530" s="256">
        <v>34</v>
      </c>
      <c r="O530" s="257"/>
      <c r="P530" s="257"/>
      <c r="Q530" s="257"/>
      <c r="R530" s="129">
        <v>56</v>
      </c>
      <c r="S530" s="265"/>
      <c r="T530" s="101"/>
      <c r="U530" s="266"/>
      <c r="V530" s="126">
        <f>IF(J530=0,"",J530/I529)</f>
        <v>0.98245614035087714</v>
      </c>
      <c r="W530" s="97">
        <v>65</v>
      </c>
      <c r="X530" s="100">
        <f t="shared" si="126"/>
        <v>1</v>
      </c>
      <c r="Y530" s="100">
        <f t="shared" si="127"/>
        <v>0</v>
      </c>
      <c r="AA530" s="2"/>
      <c r="AB530" s="2"/>
      <c r="AC530" s="2"/>
    </row>
    <row r="531" spans="1:29" ht="15.75" customHeight="1" x14ac:dyDescent="0.25">
      <c r="A531" s="84">
        <v>1402</v>
      </c>
      <c r="B531" s="87"/>
      <c r="C531" s="87"/>
      <c r="D531" s="87"/>
      <c r="E531" s="87"/>
      <c r="F531" s="87"/>
      <c r="G531" s="87"/>
      <c r="H531" s="87"/>
      <c r="I531" s="87"/>
      <c r="J531" s="87">
        <v>8</v>
      </c>
      <c r="K531" s="257"/>
      <c r="L531" s="257"/>
      <c r="M531" s="257"/>
      <c r="N531" s="257"/>
      <c r="O531" s="257"/>
      <c r="P531" s="256">
        <v>2</v>
      </c>
      <c r="Q531" s="256">
        <v>4</v>
      </c>
      <c r="R531" s="129">
        <f t="shared" ref="R531:R533" si="128">SUM(O531:Q531)</f>
        <v>6</v>
      </c>
      <c r="S531" s="265"/>
      <c r="T531" s="101"/>
      <c r="U531" s="256"/>
      <c r="V531" s="144"/>
      <c r="W531" s="145">
        <v>8</v>
      </c>
      <c r="X531" s="146"/>
      <c r="Y531" s="147"/>
      <c r="AA531" s="2"/>
      <c r="AB531" s="2"/>
      <c r="AC531" s="2"/>
    </row>
    <row r="532" spans="1:29" ht="15.75" customHeight="1" x14ac:dyDescent="0.25">
      <c r="A532" s="84">
        <v>1501</v>
      </c>
      <c r="B532" s="87"/>
      <c r="C532" s="87"/>
      <c r="D532" s="87"/>
      <c r="E532" s="87"/>
      <c r="F532" s="87"/>
      <c r="G532" s="87"/>
      <c r="H532" s="87"/>
      <c r="I532" s="87"/>
      <c r="J532" s="87">
        <v>1</v>
      </c>
      <c r="K532" s="257"/>
      <c r="L532" s="257"/>
      <c r="M532" s="257"/>
      <c r="N532" s="257"/>
      <c r="O532" s="257"/>
      <c r="P532" s="257"/>
      <c r="Q532" s="256">
        <v>1</v>
      </c>
      <c r="R532" s="129">
        <f t="shared" si="128"/>
        <v>1</v>
      </c>
      <c r="S532" s="265"/>
      <c r="T532" s="101"/>
      <c r="U532" s="256"/>
      <c r="V532" s="148"/>
      <c r="W532" s="149">
        <v>1</v>
      </c>
      <c r="X532" s="150"/>
      <c r="Y532" s="148"/>
      <c r="AA532" s="2"/>
      <c r="AB532" s="2"/>
      <c r="AC532" s="2"/>
    </row>
    <row r="533" spans="1:29" ht="15.75" customHeight="1" x14ac:dyDescent="0.25">
      <c r="A533" s="84">
        <v>1502</v>
      </c>
      <c r="B533" s="87"/>
      <c r="C533" s="87"/>
      <c r="D533" s="87"/>
      <c r="E533" s="87"/>
      <c r="F533" s="87"/>
      <c r="G533" s="87"/>
      <c r="H533" s="87"/>
      <c r="I533" s="87"/>
      <c r="J533" s="87">
        <v>1</v>
      </c>
      <c r="K533" s="257"/>
      <c r="L533" s="257"/>
      <c r="M533" s="257"/>
      <c r="N533" s="257"/>
      <c r="O533" s="256">
        <v>1</v>
      </c>
      <c r="P533" s="257"/>
      <c r="Q533" s="257"/>
      <c r="R533" s="129">
        <f t="shared" si="128"/>
        <v>1</v>
      </c>
      <c r="S533" s="265"/>
      <c r="T533" s="101"/>
      <c r="U533" s="256"/>
      <c r="V533" s="148"/>
      <c r="W533" s="149">
        <v>1</v>
      </c>
      <c r="X533" s="150"/>
      <c r="Y533" s="148"/>
      <c r="AA533" s="2"/>
      <c r="AB533" s="2"/>
      <c r="AC533" s="2"/>
    </row>
    <row r="534" spans="1:29" ht="15.75" customHeight="1" x14ac:dyDescent="0.25">
      <c r="A534" s="84">
        <v>1601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257"/>
      <c r="L534" s="257"/>
      <c r="M534" s="257"/>
      <c r="N534" s="257"/>
      <c r="O534" s="257"/>
      <c r="P534" s="257"/>
      <c r="Q534" s="257"/>
      <c r="R534" s="129"/>
      <c r="S534" s="265"/>
      <c r="T534" s="101"/>
      <c r="U534" s="256"/>
      <c r="V534" s="148"/>
      <c r="W534" s="149"/>
      <c r="X534" s="150"/>
      <c r="Y534" s="148"/>
      <c r="AA534" s="2"/>
      <c r="AB534" s="2"/>
      <c r="AC534" s="2"/>
    </row>
    <row r="535" spans="1:29" ht="15.75" customHeight="1" x14ac:dyDescent="0.25">
      <c r="A535" s="84">
        <v>1602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257"/>
      <c r="L535" s="257"/>
      <c r="M535" s="257"/>
      <c r="N535" s="257"/>
      <c r="O535" s="257"/>
      <c r="P535" s="257"/>
      <c r="Q535" s="257"/>
      <c r="R535" s="129"/>
      <c r="S535" s="265"/>
      <c r="T535" s="101"/>
      <c r="U535" s="256"/>
      <c r="V535" s="108"/>
      <c r="W535" s="88"/>
      <c r="X535" s="110"/>
      <c r="Y535" s="105"/>
      <c r="AA535" s="2"/>
      <c r="AB535" s="2"/>
      <c r="AC535" s="2"/>
    </row>
    <row r="536" spans="1:29" ht="15.75" customHeight="1" x14ac:dyDescent="0.25">
      <c r="A536" s="84">
        <v>1701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257"/>
      <c r="L536" s="257"/>
      <c r="M536" s="257"/>
      <c r="N536" s="257"/>
      <c r="O536" s="257"/>
      <c r="P536" s="257"/>
      <c r="Q536" s="257"/>
      <c r="R536" s="129"/>
      <c r="S536" s="265"/>
      <c r="T536" s="101"/>
      <c r="U536" s="256"/>
      <c r="V536" s="111" t="s">
        <v>91</v>
      </c>
      <c r="W536" s="112">
        <v>61</v>
      </c>
      <c r="X536" s="113">
        <f>R539</f>
        <v>64</v>
      </c>
      <c r="Y536" s="114" t="s">
        <v>19</v>
      </c>
      <c r="AA536" s="2"/>
      <c r="AB536" s="2"/>
      <c r="AC536" s="2"/>
    </row>
    <row r="537" spans="1:29" ht="15.75" customHeight="1" x14ac:dyDescent="0.25">
      <c r="A537" s="84">
        <v>1702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257"/>
      <c r="L537" s="257"/>
      <c r="M537" s="257"/>
      <c r="N537" s="257"/>
      <c r="O537" s="257"/>
      <c r="P537" s="257"/>
      <c r="Q537" s="257"/>
      <c r="R537" s="129"/>
      <c r="S537" s="265"/>
      <c r="T537" s="101"/>
      <c r="U537" s="256"/>
      <c r="V537" s="115" t="s">
        <v>92</v>
      </c>
      <c r="W537" s="116">
        <f>IF(W536/B522=0,"",W536/B522)</f>
        <v>0.77215189873417722</v>
      </c>
      <c r="X537" s="117">
        <f>IF(W536/X536=0,"",W536/X536)</f>
        <v>0.953125</v>
      </c>
      <c r="Y537" s="118" t="s">
        <v>93</v>
      </c>
      <c r="AA537" s="2"/>
      <c r="AB537" s="2"/>
      <c r="AC537" s="2"/>
    </row>
    <row r="538" spans="1:29" ht="15.75" x14ac:dyDescent="0.25">
      <c r="A538" s="84">
        <v>1801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257"/>
      <c r="L538" s="257"/>
      <c r="M538" s="257"/>
      <c r="N538" s="257"/>
      <c r="O538" s="257"/>
      <c r="P538" s="257"/>
      <c r="Q538" s="257"/>
      <c r="R538" s="129"/>
      <c r="S538" s="267"/>
      <c r="T538" s="268"/>
      <c r="U538" s="269"/>
      <c r="V538" s="120"/>
      <c r="W538" s="121"/>
      <c r="X538" s="121"/>
      <c r="Y538" s="122"/>
      <c r="AA538" s="2"/>
      <c r="AB538" s="2"/>
      <c r="AC538" s="2"/>
    </row>
    <row r="539" spans="1:29" ht="18" x14ac:dyDescent="0.25">
      <c r="A539" s="46"/>
      <c r="B539" s="340" t="s">
        <v>111</v>
      </c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123">
        <f>SUM(R522:R535)</f>
        <v>64</v>
      </c>
      <c r="S539" s="125">
        <f>IF(SUM(R527:R530)=0,"",SUM(R527:R530)/B522)</f>
        <v>0.70886075949367089</v>
      </c>
      <c r="T539" s="125">
        <f>IF(R539=0,"",R539/B522)</f>
        <v>0.810126582278481</v>
      </c>
      <c r="U539" s="124">
        <f>IF(R530=0,"",T539-S539)</f>
        <v>0.10126582278481011</v>
      </c>
      <c r="V539" s="1"/>
      <c r="W539" s="2"/>
      <c r="X539" s="36"/>
      <c r="Y539" s="1"/>
      <c r="AA539" s="2"/>
      <c r="AB539" s="2"/>
      <c r="AC539" s="2"/>
    </row>
    <row r="540" spans="1:29" ht="12.75" customHeight="1" x14ac:dyDescent="0.2">
      <c r="S540" s="1"/>
      <c r="T540" s="1"/>
      <c r="U540" s="1"/>
      <c r="V540" s="1"/>
      <c r="Z540" s="2"/>
      <c r="AA540" s="2"/>
      <c r="AB540" s="2"/>
      <c r="AC540" s="2"/>
    </row>
    <row r="541" spans="1:29" ht="12.75" customHeight="1" x14ac:dyDescent="0.2">
      <c r="S541" s="1"/>
      <c r="T541" s="1"/>
      <c r="U541" s="1"/>
      <c r="V541" s="1"/>
      <c r="Z541" s="2"/>
      <c r="AA541" s="2"/>
      <c r="AB541" s="2"/>
      <c r="AC541" s="2"/>
    </row>
    <row r="542" spans="1:29" ht="26.25" customHeight="1" x14ac:dyDescent="0.4">
      <c r="A542" s="235"/>
      <c r="B542" s="341" t="s">
        <v>101</v>
      </c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223" t="s">
        <v>71</v>
      </c>
      <c r="S542" s="1"/>
      <c r="T542" s="1"/>
      <c r="U542" s="2"/>
      <c r="V542" s="1"/>
      <c r="W542" s="2"/>
      <c r="X542" s="2"/>
      <c r="Y542" s="2"/>
      <c r="AA542" s="2"/>
      <c r="AB542" s="2"/>
      <c r="AC542" s="2"/>
    </row>
    <row r="543" spans="1:29" ht="20.25" x14ac:dyDescent="0.2">
      <c r="A543" s="342" t="s">
        <v>18</v>
      </c>
      <c r="B543" s="344" t="s">
        <v>102</v>
      </c>
      <c r="C543" s="345"/>
      <c r="D543" s="345"/>
      <c r="E543" s="345"/>
      <c r="F543" s="345"/>
      <c r="G543" s="345"/>
      <c r="H543" s="345"/>
      <c r="I543" s="345"/>
      <c r="J543" s="346"/>
      <c r="K543" s="347"/>
      <c r="L543" s="347"/>
      <c r="M543" s="347"/>
      <c r="N543" s="347"/>
      <c r="O543" s="347"/>
      <c r="P543" s="347"/>
      <c r="Q543" s="347"/>
      <c r="R543" s="348" t="s">
        <v>19</v>
      </c>
      <c r="S543" s="339" t="s">
        <v>11</v>
      </c>
      <c r="T543" s="339" t="s">
        <v>12</v>
      </c>
      <c r="U543" s="350" t="s">
        <v>13</v>
      </c>
      <c r="V543" s="339" t="s">
        <v>14</v>
      </c>
      <c r="W543" s="337" t="s">
        <v>15</v>
      </c>
      <c r="X543" s="337" t="s">
        <v>16</v>
      </c>
      <c r="Y543" s="339" t="s">
        <v>103</v>
      </c>
      <c r="AA543" s="2"/>
      <c r="AB543" s="2"/>
      <c r="AC543" s="2"/>
    </row>
    <row r="544" spans="1:29" ht="15.75" x14ac:dyDescent="0.25">
      <c r="A544" s="343"/>
      <c r="B544" s="84" t="s">
        <v>104</v>
      </c>
      <c r="C544" s="84" t="s">
        <v>105</v>
      </c>
      <c r="D544" s="84" t="s">
        <v>106</v>
      </c>
      <c r="E544" s="84" t="s">
        <v>107</v>
      </c>
      <c r="F544" s="84" t="s">
        <v>108</v>
      </c>
      <c r="G544" s="84" t="s">
        <v>109</v>
      </c>
      <c r="H544" s="84" t="s">
        <v>110</v>
      </c>
      <c r="I544" s="84" t="s">
        <v>73</v>
      </c>
      <c r="J544" s="84" t="s">
        <v>74</v>
      </c>
      <c r="R544" s="349"/>
      <c r="S544" s="338"/>
      <c r="T544" s="338"/>
      <c r="U544" s="338"/>
      <c r="V544" s="338"/>
      <c r="W544" s="338"/>
      <c r="X544" s="338"/>
      <c r="Y544" s="338"/>
      <c r="AA544" s="2"/>
      <c r="AB544" s="2"/>
      <c r="AC544" s="2"/>
    </row>
    <row r="545" spans="1:29" ht="15.75" customHeight="1" x14ac:dyDescent="0.25">
      <c r="A545" s="84">
        <v>1002</v>
      </c>
      <c r="B545" s="87">
        <v>75</v>
      </c>
      <c r="C545" s="87"/>
      <c r="D545" s="87"/>
      <c r="E545" s="87"/>
      <c r="F545" s="87"/>
      <c r="G545" s="87"/>
      <c r="H545" s="87"/>
      <c r="I545" s="87"/>
      <c r="J545" s="87"/>
      <c r="K545" s="257"/>
      <c r="L545" s="257"/>
      <c r="M545" s="257"/>
      <c r="N545" s="257"/>
      <c r="O545" s="257"/>
      <c r="P545" s="257"/>
      <c r="Q545" s="257"/>
      <c r="R545" s="129"/>
      <c r="S545" s="262"/>
      <c r="T545" s="263"/>
      <c r="U545" s="264"/>
      <c r="V545" s="91"/>
      <c r="W545" s="92">
        <f>B545</f>
        <v>75</v>
      </c>
      <c r="X545" s="93"/>
      <c r="Y545" s="91"/>
      <c r="AA545" s="2"/>
      <c r="AB545" s="2"/>
      <c r="AC545" s="2"/>
    </row>
    <row r="546" spans="1:29" ht="15.75" customHeight="1" x14ac:dyDescent="0.25">
      <c r="A546" s="84">
        <v>1101</v>
      </c>
      <c r="B546" s="87"/>
      <c r="C546" s="87">
        <v>67</v>
      </c>
      <c r="D546" s="87"/>
      <c r="E546" s="87"/>
      <c r="F546" s="87"/>
      <c r="G546" s="87"/>
      <c r="H546" s="87"/>
      <c r="I546" s="87"/>
      <c r="J546" s="87"/>
      <c r="K546" s="257"/>
      <c r="L546" s="257"/>
      <c r="M546" s="257"/>
      <c r="N546" s="257"/>
      <c r="O546" s="257"/>
      <c r="P546" s="257"/>
      <c r="Q546" s="257"/>
      <c r="R546" s="129"/>
      <c r="S546" s="265"/>
      <c r="T546" s="101"/>
      <c r="U546" s="266"/>
      <c r="V546" s="96">
        <f>IF(C546=0,"",C546/B545)</f>
        <v>0.89333333333333331</v>
      </c>
      <c r="W546" s="97">
        <v>68</v>
      </c>
      <c r="X546" s="98">
        <f t="shared" ref="X546:X553" si="129">IF(W546=0,"",W546/W545)</f>
        <v>0.90666666666666662</v>
      </c>
      <c r="Y546" s="98">
        <f t="shared" ref="Y546:Y553" si="130">IF(W546=0,"",100%-X546)</f>
        <v>9.3333333333333379E-2</v>
      </c>
      <c r="AA546" s="2"/>
      <c r="AB546" s="2"/>
      <c r="AC546" s="2"/>
    </row>
    <row r="547" spans="1:29" ht="15.75" customHeight="1" x14ac:dyDescent="0.25">
      <c r="A547" s="84">
        <v>1102</v>
      </c>
      <c r="B547" s="87"/>
      <c r="C547" s="87"/>
      <c r="D547" s="87">
        <v>65</v>
      </c>
      <c r="E547" s="87"/>
      <c r="F547" s="87"/>
      <c r="G547" s="87"/>
      <c r="H547" s="87"/>
      <c r="I547" s="87"/>
      <c r="J547" s="87"/>
      <c r="K547" s="257"/>
      <c r="L547" s="257"/>
      <c r="M547" s="257"/>
      <c r="N547" s="257"/>
      <c r="O547" s="257"/>
      <c r="P547" s="257"/>
      <c r="Q547" s="257"/>
      <c r="R547" s="129"/>
      <c r="S547" s="265"/>
      <c r="T547" s="101"/>
      <c r="U547" s="266"/>
      <c r="V547" s="96">
        <f>IF(D547=0,"",D547/C546)</f>
        <v>0.97014925373134331</v>
      </c>
      <c r="W547" s="97">
        <v>68</v>
      </c>
      <c r="X547" s="98">
        <f t="shared" si="129"/>
        <v>1</v>
      </c>
      <c r="Y547" s="98">
        <f t="shared" si="130"/>
        <v>0</v>
      </c>
      <c r="Z547" s="14">
        <f>W547/W545</f>
        <v>0.90666666666666662</v>
      </c>
      <c r="AA547" s="2"/>
      <c r="AB547" s="2"/>
      <c r="AC547" s="2"/>
    </row>
    <row r="548" spans="1:29" ht="15.75" customHeight="1" x14ac:dyDescent="0.25">
      <c r="A548" s="84">
        <v>1201</v>
      </c>
      <c r="B548" s="87"/>
      <c r="C548" s="87"/>
      <c r="D548" s="87"/>
      <c r="E548" s="87">
        <v>65</v>
      </c>
      <c r="F548" s="87"/>
      <c r="G548" s="87"/>
      <c r="H548" s="87"/>
      <c r="I548" s="87"/>
      <c r="J548" s="87"/>
      <c r="K548" s="257"/>
      <c r="L548" s="257"/>
      <c r="M548" s="257"/>
      <c r="N548" s="257"/>
      <c r="O548" s="257"/>
      <c r="P548" s="257"/>
      <c r="Q548" s="257"/>
      <c r="R548" s="129"/>
      <c r="S548" s="265"/>
      <c r="T548" s="101"/>
      <c r="U548" s="266"/>
      <c r="V548" s="96">
        <f>IF(E548=0,"",E548/D547)</f>
        <v>1</v>
      </c>
      <c r="W548" s="97">
        <v>68</v>
      </c>
      <c r="X548" s="98">
        <f t="shared" si="129"/>
        <v>1</v>
      </c>
      <c r="Y548" s="98">
        <f t="shared" si="130"/>
        <v>0</v>
      </c>
      <c r="AA548" s="2"/>
      <c r="AB548" s="2"/>
      <c r="AC548" s="2"/>
    </row>
    <row r="549" spans="1:29" ht="15.75" customHeight="1" x14ac:dyDescent="0.25">
      <c r="A549" s="84" t="s">
        <v>85</v>
      </c>
      <c r="B549" s="87"/>
      <c r="C549" s="87"/>
      <c r="D549" s="87"/>
      <c r="E549" s="87"/>
      <c r="F549" s="87">
        <v>64</v>
      </c>
      <c r="G549" s="87"/>
      <c r="H549" s="87"/>
      <c r="I549" s="87"/>
      <c r="J549" s="87"/>
      <c r="K549" s="257"/>
      <c r="L549" s="257"/>
      <c r="M549" s="257"/>
      <c r="N549" s="257"/>
      <c r="O549" s="257"/>
      <c r="P549" s="257"/>
      <c r="Q549" s="257"/>
      <c r="R549" s="129"/>
      <c r="S549" s="265"/>
      <c r="T549" s="101"/>
      <c r="U549" s="266"/>
      <c r="V549" s="96">
        <f>IF(F549=0,"",F549/E548)</f>
        <v>0.98461538461538467</v>
      </c>
      <c r="W549" s="97">
        <v>67</v>
      </c>
      <c r="X549" s="98">
        <f t="shared" si="129"/>
        <v>0.98529411764705888</v>
      </c>
      <c r="Y549" s="98">
        <f t="shared" si="130"/>
        <v>1.4705882352941124E-2</v>
      </c>
      <c r="AA549" s="2"/>
      <c r="AB549" s="2"/>
      <c r="AC549" s="2"/>
    </row>
    <row r="550" spans="1:29" ht="15.75" customHeight="1" x14ac:dyDescent="0.25">
      <c r="A550" s="84">
        <v>1301</v>
      </c>
      <c r="B550" s="87"/>
      <c r="C550" s="87"/>
      <c r="D550" s="87"/>
      <c r="E550" s="87"/>
      <c r="F550" s="87"/>
      <c r="G550" s="87">
        <v>64</v>
      </c>
      <c r="H550" s="87"/>
      <c r="I550" s="87"/>
      <c r="J550" s="87"/>
      <c r="K550" s="257"/>
      <c r="L550" s="257"/>
      <c r="M550" s="257"/>
      <c r="N550" s="257"/>
      <c r="O550" s="257"/>
      <c r="P550" s="257"/>
      <c r="Q550" s="257"/>
      <c r="R550" s="129"/>
      <c r="S550" s="265"/>
      <c r="T550" s="101"/>
      <c r="U550" s="266"/>
      <c r="V550" s="96">
        <f>IF(G550=0,"",G550/F549)</f>
        <v>1</v>
      </c>
      <c r="W550" s="97">
        <v>67</v>
      </c>
      <c r="X550" s="98">
        <f t="shared" si="129"/>
        <v>1</v>
      </c>
      <c r="Y550" s="98">
        <f t="shared" si="130"/>
        <v>0</v>
      </c>
      <c r="AA550" s="2"/>
      <c r="AB550" s="2"/>
      <c r="AC550" s="2"/>
    </row>
    <row r="551" spans="1:29" ht="15.75" customHeight="1" x14ac:dyDescent="0.25">
      <c r="A551" s="84">
        <v>1302</v>
      </c>
      <c r="B551" s="87"/>
      <c r="C551" s="87"/>
      <c r="D551" s="87"/>
      <c r="E551" s="87"/>
      <c r="F551" s="87"/>
      <c r="G551" s="87"/>
      <c r="H551" s="87">
        <v>62</v>
      </c>
      <c r="I551" s="87"/>
      <c r="J551" s="87"/>
      <c r="K551" s="257"/>
      <c r="L551" s="257"/>
      <c r="M551" s="257"/>
      <c r="N551" s="257"/>
      <c r="O551" s="257"/>
      <c r="P551" s="257"/>
      <c r="Q551" s="256">
        <v>1</v>
      </c>
      <c r="R551" s="129">
        <f>SUM(O551:Q551)</f>
        <v>1</v>
      </c>
      <c r="S551" s="265"/>
      <c r="T551" s="101"/>
      <c r="U551" s="266"/>
      <c r="V551" s="96">
        <f>IF(H551=0,"",H551/G550)</f>
        <v>0.96875</v>
      </c>
      <c r="W551" s="97">
        <v>66</v>
      </c>
      <c r="X551" s="98">
        <f t="shared" si="129"/>
        <v>0.9850746268656716</v>
      </c>
      <c r="Y551" s="98">
        <f t="shared" si="130"/>
        <v>1.4925373134328401E-2</v>
      </c>
      <c r="AA551" s="2"/>
      <c r="AB551" s="2"/>
      <c r="AC551" s="2"/>
    </row>
    <row r="552" spans="1:29" ht="15.75" customHeight="1" x14ac:dyDescent="0.25">
      <c r="A552" s="84">
        <v>1401</v>
      </c>
      <c r="B552" s="87"/>
      <c r="C552" s="87"/>
      <c r="D552" s="87"/>
      <c r="E552" s="87"/>
      <c r="F552" s="87"/>
      <c r="G552" s="87"/>
      <c r="H552" s="87"/>
      <c r="I552" s="87">
        <v>62</v>
      </c>
      <c r="J552" s="87"/>
      <c r="K552" s="257"/>
      <c r="L552" s="257"/>
      <c r="M552" s="257"/>
      <c r="N552" s="257"/>
      <c r="O552" s="257"/>
      <c r="P552" s="257"/>
      <c r="Q552" s="257"/>
      <c r="R552" s="129"/>
      <c r="S552" s="265"/>
      <c r="T552" s="101"/>
      <c r="U552" s="266"/>
      <c r="V552" s="96">
        <f>IF(I552=0,"",I552/H551)</f>
        <v>1</v>
      </c>
      <c r="W552" s="97">
        <v>64</v>
      </c>
      <c r="X552" s="98">
        <f t="shared" si="129"/>
        <v>0.96969696969696972</v>
      </c>
      <c r="Y552" s="98">
        <f t="shared" si="130"/>
        <v>3.0303030303030276E-2</v>
      </c>
      <c r="AA552" s="2"/>
      <c r="AB552" s="2"/>
      <c r="AC552" s="2"/>
    </row>
    <row r="553" spans="1:29" ht="15.75" customHeight="1" x14ac:dyDescent="0.25">
      <c r="A553" s="84">
        <v>1402</v>
      </c>
      <c r="B553" s="87"/>
      <c r="C553" s="87"/>
      <c r="D553" s="87"/>
      <c r="E553" s="87"/>
      <c r="F553" s="87"/>
      <c r="G553" s="87"/>
      <c r="H553" s="87"/>
      <c r="I553" s="87"/>
      <c r="J553" s="87">
        <v>60</v>
      </c>
      <c r="K553" s="257"/>
      <c r="L553" s="256">
        <v>9</v>
      </c>
      <c r="M553" s="256">
        <v>24</v>
      </c>
      <c r="N553" s="256">
        <v>24</v>
      </c>
      <c r="O553" s="257"/>
      <c r="P553" s="257"/>
      <c r="Q553" s="257"/>
      <c r="R553" s="129">
        <f>SUM(L553:Q553)</f>
        <v>57</v>
      </c>
      <c r="S553" s="265"/>
      <c r="T553" s="101"/>
      <c r="U553" s="266"/>
      <c r="V553" s="126">
        <f>IF(J553=0,"",J553/I552)</f>
        <v>0.967741935483871</v>
      </c>
      <c r="W553" s="97">
        <v>60</v>
      </c>
      <c r="X553" s="100">
        <f t="shared" si="129"/>
        <v>0.9375</v>
      </c>
      <c r="Y553" s="100">
        <f t="shared" si="130"/>
        <v>6.25E-2</v>
      </c>
      <c r="AA553" s="2"/>
      <c r="AB553" s="2"/>
      <c r="AC553" s="2"/>
    </row>
    <row r="554" spans="1:29" ht="15.75" customHeight="1" x14ac:dyDescent="0.25">
      <c r="A554" s="84">
        <v>1501</v>
      </c>
      <c r="B554" s="87"/>
      <c r="C554" s="87"/>
      <c r="D554" s="87"/>
      <c r="E554" s="87"/>
      <c r="F554" s="87"/>
      <c r="G554" s="87"/>
      <c r="H554" s="87"/>
      <c r="I554" s="87"/>
      <c r="J554" s="87">
        <v>5</v>
      </c>
      <c r="K554" s="257"/>
      <c r="L554" s="257"/>
      <c r="M554" s="257"/>
      <c r="N554" s="257"/>
      <c r="O554" s="256">
        <v>2</v>
      </c>
      <c r="P554" s="257"/>
      <c r="Q554" s="256">
        <v>3</v>
      </c>
      <c r="R554" s="129">
        <f>SUM(O554:Q554)</f>
        <v>5</v>
      </c>
      <c r="S554" s="265"/>
      <c r="T554" s="101"/>
      <c r="U554" s="256"/>
      <c r="V554" s="175"/>
      <c r="W554" s="97">
        <v>5</v>
      </c>
      <c r="X554" s="173"/>
      <c r="Y554" s="176"/>
      <c r="AA554" s="2"/>
      <c r="AB554" s="2"/>
      <c r="AC554" s="2"/>
    </row>
    <row r="555" spans="1:29" ht="15.75" customHeight="1" x14ac:dyDescent="0.25">
      <c r="A555" s="84">
        <v>1502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257"/>
      <c r="L555" s="257"/>
      <c r="M555" s="257"/>
      <c r="N555" s="257"/>
      <c r="O555" s="257"/>
      <c r="P555" s="257"/>
      <c r="Q555" s="257"/>
      <c r="R555" s="129"/>
      <c r="S555" s="265"/>
      <c r="T555" s="101"/>
      <c r="U555" s="256"/>
      <c r="V555" s="105"/>
      <c r="W555" s="106"/>
      <c r="X555" s="107"/>
      <c r="Y555" s="105"/>
      <c r="AA555" s="2"/>
      <c r="AB555" s="2"/>
      <c r="AC555" s="2"/>
    </row>
    <row r="556" spans="1:29" ht="15.75" customHeight="1" x14ac:dyDescent="0.25">
      <c r="A556" s="84">
        <v>1601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257"/>
      <c r="L556" s="257"/>
      <c r="M556" s="257"/>
      <c r="N556" s="257"/>
      <c r="O556" s="257"/>
      <c r="P556" s="257"/>
      <c r="Q556" s="257"/>
      <c r="R556" s="129"/>
      <c r="S556" s="265"/>
      <c r="T556" s="101"/>
      <c r="U556" s="256"/>
      <c r="V556" s="105"/>
      <c r="W556" s="106"/>
      <c r="X556" s="107"/>
      <c r="Y556" s="105"/>
      <c r="AA556" s="2"/>
      <c r="AB556" s="2"/>
      <c r="AC556" s="2"/>
    </row>
    <row r="557" spans="1:29" ht="15.75" customHeight="1" x14ac:dyDescent="0.25">
      <c r="A557" s="84">
        <v>1602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257"/>
      <c r="L557" s="257"/>
      <c r="M557" s="257"/>
      <c r="N557" s="257"/>
      <c r="O557" s="257"/>
      <c r="P557" s="257"/>
      <c r="Q557" s="257"/>
      <c r="R557" s="129"/>
      <c r="S557" s="265"/>
      <c r="T557" s="101"/>
      <c r="U557" s="256"/>
      <c r="V557" s="105"/>
      <c r="W557" s="106"/>
      <c r="X557" s="107"/>
      <c r="Y557" s="105"/>
      <c r="AA557" s="2"/>
      <c r="AB557" s="2"/>
      <c r="AC557" s="2"/>
    </row>
    <row r="558" spans="1:29" ht="15.75" customHeight="1" x14ac:dyDescent="0.25">
      <c r="A558" s="84">
        <v>1701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257"/>
      <c r="L558" s="257"/>
      <c r="M558" s="257"/>
      <c r="N558" s="257"/>
      <c r="O558" s="257"/>
      <c r="P558" s="257"/>
      <c r="Q558" s="257"/>
      <c r="R558" s="129"/>
      <c r="S558" s="265"/>
      <c r="T558" s="101"/>
      <c r="U558" s="256"/>
      <c r="V558" s="108"/>
      <c r="W558" s="88"/>
      <c r="X558" s="110"/>
      <c r="Y558" s="105"/>
      <c r="AA558" s="2"/>
      <c r="AB558" s="2"/>
      <c r="AC558" s="2"/>
    </row>
    <row r="559" spans="1:29" ht="15.75" customHeight="1" x14ac:dyDescent="0.25">
      <c r="A559" s="84">
        <v>1702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257"/>
      <c r="L559" s="257"/>
      <c r="M559" s="257"/>
      <c r="N559" s="257"/>
      <c r="O559" s="257"/>
      <c r="P559" s="257"/>
      <c r="Q559" s="257"/>
      <c r="R559" s="129"/>
      <c r="S559" s="265"/>
      <c r="T559" s="101"/>
      <c r="U559" s="256"/>
      <c r="V559" s="111" t="s">
        <v>91</v>
      </c>
      <c r="W559" s="112">
        <v>63</v>
      </c>
      <c r="X559" s="113">
        <f>IF(SUM(R549:R555)=0,"",SUM(R549:R555))</f>
        <v>63</v>
      </c>
      <c r="Y559" s="114" t="s">
        <v>19</v>
      </c>
      <c r="AA559" s="2"/>
      <c r="AB559" s="2"/>
      <c r="AC559" s="2"/>
    </row>
    <row r="560" spans="1:29" ht="15.75" customHeight="1" x14ac:dyDescent="0.25">
      <c r="A560" s="84">
        <v>1801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257"/>
      <c r="L560" s="257"/>
      <c r="M560" s="257"/>
      <c r="N560" s="257"/>
      <c r="O560" s="257"/>
      <c r="P560" s="257"/>
      <c r="Q560" s="257"/>
      <c r="R560" s="129"/>
      <c r="S560" s="265"/>
      <c r="T560" s="101"/>
      <c r="U560" s="256"/>
      <c r="V560" s="115" t="s">
        <v>92</v>
      </c>
      <c r="W560" s="116">
        <f>IF(W559/B545=0,"",W559/B545)</f>
        <v>0.84</v>
      </c>
      <c r="X560" s="117">
        <f>IF(W559/X559=0,"",W559/X559)</f>
        <v>1</v>
      </c>
      <c r="Y560" s="118" t="s">
        <v>93</v>
      </c>
      <c r="AA560" s="2"/>
      <c r="AB560" s="2"/>
      <c r="AC560" s="2"/>
    </row>
    <row r="561" spans="1:29" ht="15.75" x14ac:dyDescent="0.25">
      <c r="A561" s="84">
        <v>1802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257"/>
      <c r="L561" s="257"/>
      <c r="M561" s="257"/>
      <c r="N561" s="257"/>
      <c r="O561" s="257"/>
      <c r="P561" s="257"/>
      <c r="Q561" s="257"/>
      <c r="R561" s="129"/>
      <c r="S561" s="267"/>
      <c r="T561" s="268"/>
      <c r="U561" s="269"/>
      <c r="V561" s="120"/>
      <c r="W561" s="121"/>
      <c r="X561" s="121"/>
      <c r="Y561" s="122"/>
      <c r="AA561" s="2"/>
      <c r="AB561" s="2"/>
      <c r="AC561" s="2"/>
    </row>
    <row r="562" spans="1:29" ht="18" x14ac:dyDescent="0.25">
      <c r="A562" s="46"/>
      <c r="B562" s="340" t="s">
        <v>111</v>
      </c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123">
        <f>SUM(R545:R558)</f>
        <v>63</v>
      </c>
      <c r="S562" s="124">
        <f>IF(SUM(R550:R553)=0,"",SUM(R550:R553)/B545)</f>
        <v>0.77333333333333332</v>
      </c>
      <c r="T562" s="124">
        <f>IF(R562=0,"",R562/B545)</f>
        <v>0.84</v>
      </c>
      <c r="U562" s="124">
        <f>IF(R553=0,"",T562-S562)</f>
        <v>6.6666666666666652E-2</v>
      </c>
      <c r="V562" s="1"/>
      <c r="W562" s="2"/>
      <c r="X562" s="36"/>
      <c r="Y562" s="1"/>
      <c r="AA562" s="2"/>
      <c r="AB562" s="2"/>
      <c r="AC562" s="2"/>
    </row>
    <row r="563" spans="1:29" ht="12.75" customHeight="1" x14ac:dyDescent="0.2">
      <c r="S563" s="1"/>
      <c r="T563" s="1"/>
      <c r="U563" s="1"/>
      <c r="V563" s="1"/>
      <c r="Z563" s="2"/>
      <c r="AA563" s="2"/>
      <c r="AB563" s="2"/>
      <c r="AC563" s="2"/>
    </row>
    <row r="564" spans="1:29" ht="12.75" customHeight="1" x14ac:dyDescent="0.2">
      <c r="S564" s="1"/>
      <c r="T564" s="1"/>
      <c r="U564" s="1"/>
      <c r="V564" s="1"/>
      <c r="Z564" s="2"/>
      <c r="AA564" s="2"/>
      <c r="AB564" s="2"/>
      <c r="AC564" s="2"/>
    </row>
    <row r="565" spans="1:29" ht="26.25" x14ac:dyDescent="0.4">
      <c r="A565" s="235"/>
      <c r="B565" s="341" t="s">
        <v>101</v>
      </c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223" t="s">
        <v>79</v>
      </c>
      <c r="S565" s="1"/>
      <c r="T565" s="1"/>
      <c r="U565" s="2"/>
      <c r="V565" s="1"/>
      <c r="W565" s="2"/>
      <c r="X565" s="2"/>
      <c r="Y565" s="2"/>
      <c r="AA565" s="2"/>
      <c r="AB565" s="2"/>
      <c r="AC565" s="2"/>
    </row>
    <row r="566" spans="1:29" ht="20.25" x14ac:dyDescent="0.2">
      <c r="A566" s="342" t="s">
        <v>18</v>
      </c>
      <c r="B566" s="344" t="s">
        <v>102</v>
      </c>
      <c r="C566" s="345"/>
      <c r="D566" s="345"/>
      <c r="E566" s="345"/>
      <c r="F566" s="345"/>
      <c r="G566" s="345"/>
      <c r="H566" s="345"/>
      <c r="I566" s="345"/>
      <c r="J566" s="346"/>
      <c r="K566" s="347"/>
      <c r="L566" s="347"/>
      <c r="M566" s="347"/>
      <c r="N566" s="347"/>
      <c r="O566" s="347"/>
      <c r="P566" s="347"/>
      <c r="Q566" s="347"/>
      <c r="R566" s="348" t="s">
        <v>19</v>
      </c>
      <c r="S566" s="339" t="s">
        <v>11</v>
      </c>
      <c r="T566" s="339" t="s">
        <v>12</v>
      </c>
      <c r="U566" s="350" t="s">
        <v>13</v>
      </c>
      <c r="V566" s="339" t="s">
        <v>14</v>
      </c>
      <c r="W566" s="337" t="s">
        <v>15</v>
      </c>
      <c r="X566" s="337" t="s">
        <v>16</v>
      </c>
      <c r="Y566" s="339" t="s">
        <v>103</v>
      </c>
      <c r="AA566" s="2"/>
      <c r="AB566" s="2"/>
      <c r="AC566" s="2"/>
    </row>
    <row r="567" spans="1:29" ht="15.75" x14ac:dyDescent="0.25">
      <c r="A567" s="343"/>
      <c r="B567" s="84" t="s">
        <v>104</v>
      </c>
      <c r="C567" s="84" t="s">
        <v>105</v>
      </c>
      <c r="D567" s="84" t="s">
        <v>106</v>
      </c>
      <c r="E567" s="84" t="s">
        <v>107</v>
      </c>
      <c r="F567" s="84" t="s">
        <v>108</v>
      </c>
      <c r="G567" s="84" t="s">
        <v>109</v>
      </c>
      <c r="H567" s="84" t="s">
        <v>110</v>
      </c>
      <c r="I567" s="84" t="s">
        <v>73</v>
      </c>
      <c r="J567" s="84" t="s">
        <v>74</v>
      </c>
      <c r="R567" s="349"/>
      <c r="S567" s="338"/>
      <c r="T567" s="338"/>
      <c r="U567" s="338"/>
      <c r="V567" s="338"/>
      <c r="W567" s="338"/>
      <c r="X567" s="338"/>
      <c r="Y567" s="338"/>
      <c r="AA567" s="2"/>
      <c r="AB567" s="2"/>
      <c r="AC567" s="2"/>
    </row>
    <row r="568" spans="1:29" ht="15.75" customHeight="1" x14ac:dyDescent="0.25">
      <c r="A568" s="84">
        <v>1101</v>
      </c>
      <c r="B568" s="87">
        <v>119</v>
      </c>
      <c r="C568" s="87"/>
      <c r="D568" s="87"/>
      <c r="E568" s="87"/>
      <c r="F568" s="87"/>
      <c r="G568" s="87"/>
      <c r="H568" s="87"/>
      <c r="I568" s="87"/>
      <c r="J568" s="87"/>
      <c r="K568" s="257"/>
      <c r="L568" s="257"/>
      <c r="M568" s="257"/>
      <c r="N568" s="257"/>
      <c r="O568" s="257"/>
      <c r="P568" s="257"/>
      <c r="Q568" s="257"/>
      <c r="R568" s="129"/>
      <c r="S568" s="262"/>
      <c r="T568" s="263"/>
      <c r="U568" s="264"/>
      <c r="V568" s="91"/>
      <c r="W568" s="92">
        <f>B568</f>
        <v>119</v>
      </c>
      <c r="X568" s="93"/>
      <c r="Y568" s="91"/>
      <c r="AA568" s="2"/>
      <c r="AB568" s="2"/>
      <c r="AC568" s="2"/>
    </row>
    <row r="569" spans="1:29" ht="15.75" customHeight="1" x14ac:dyDescent="0.25">
      <c r="A569" s="84">
        <v>1102</v>
      </c>
      <c r="B569" s="87"/>
      <c r="C569" s="87">
        <v>104</v>
      </c>
      <c r="D569" s="87"/>
      <c r="E569" s="87"/>
      <c r="F569" s="87"/>
      <c r="G569" s="87"/>
      <c r="H569" s="87"/>
      <c r="I569" s="87"/>
      <c r="J569" s="87"/>
      <c r="K569" s="257"/>
      <c r="L569" s="257"/>
      <c r="M569" s="257"/>
      <c r="N569" s="257"/>
      <c r="O569" s="257"/>
      <c r="P569" s="257"/>
      <c r="Q569" s="257"/>
      <c r="R569" s="129"/>
      <c r="S569" s="265"/>
      <c r="T569" s="101"/>
      <c r="U569" s="266"/>
      <c r="V569" s="96">
        <f>IF(C569=0,"",C569/B568)</f>
        <v>0.87394957983193278</v>
      </c>
      <c r="W569" s="97">
        <v>105</v>
      </c>
      <c r="X569" s="98">
        <f t="shared" ref="X569:X576" si="131">IF(W569=0,"",W569/W568)</f>
        <v>0.88235294117647056</v>
      </c>
      <c r="Y569" s="98">
        <f t="shared" ref="Y569:Y576" si="132">IF(W569=0,"",100%-X569)</f>
        <v>0.11764705882352944</v>
      </c>
      <c r="AA569" s="2"/>
      <c r="AB569" s="2"/>
      <c r="AC569" s="2"/>
    </row>
    <row r="570" spans="1:29" ht="15.75" customHeight="1" x14ac:dyDescent="0.25">
      <c r="A570" s="84">
        <v>1201</v>
      </c>
      <c r="B570" s="87"/>
      <c r="C570" s="87"/>
      <c r="D570" s="87">
        <v>96</v>
      </c>
      <c r="E570" s="87"/>
      <c r="F570" s="87"/>
      <c r="G570" s="87"/>
      <c r="H570" s="87"/>
      <c r="I570" s="87"/>
      <c r="J570" s="87"/>
      <c r="K570" s="257"/>
      <c r="L570" s="257"/>
      <c r="M570" s="257"/>
      <c r="N570" s="257"/>
      <c r="O570" s="257"/>
      <c r="P570" s="257"/>
      <c r="Q570" s="257"/>
      <c r="R570" s="129"/>
      <c r="S570" s="265"/>
      <c r="T570" s="101"/>
      <c r="U570" s="266"/>
      <c r="V570" s="96">
        <f>IF(D570=0,"",D570/C569)</f>
        <v>0.92307692307692313</v>
      </c>
      <c r="W570" s="97">
        <v>102</v>
      </c>
      <c r="X570" s="98">
        <f t="shared" si="131"/>
        <v>0.97142857142857142</v>
      </c>
      <c r="Y570" s="98">
        <f t="shared" si="132"/>
        <v>2.8571428571428581E-2</v>
      </c>
      <c r="Z570" s="14">
        <f>W570/W568</f>
        <v>0.8571428571428571</v>
      </c>
      <c r="AA570" s="2"/>
      <c r="AB570" s="2"/>
      <c r="AC570" s="2"/>
    </row>
    <row r="571" spans="1:29" ht="15.75" customHeight="1" x14ac:dyDescent="0.25">
      <c r="A571" s="84" t="s">
        <v>85</v>
      </c>
      <c r="B571" s="87"/>
      <c r="C571" s="87"/>
      <c r="D571" s="87"/>
      <c r="E571" s="87">
        <v>91</v>
      </c>
      <c r="F571" s="87"/>
      <c r="G571" s="87"/>
      <c r="H571" s="87"/>
      <c r="I571" s="87"/>
      <c r="J571" s="87"/>
      <c r="K571" s="257"/>
      <c r="L571" s="257"/>
      <c r="M571" s="257"/>
      <c r="N571" s="257"/>
      <c r="O571" s="257"/>
      <c r="P571" s="257"/>
      <c r="Q571" s="257"/>
      <c r="R571" s="129"/>
      <c r="S571" s="265"/>
      <c r="T571" s="101"/>
      <c r="U571" s="266"/>
      <c r="V571" s="96">
        <f>IF(E571=0,"",E571/D570)</f>
        <v>0.94791666666666663</v>
      </c>
      <c r="W571" s="97">
        <v>100</v>
      </c>
      <c r="X571" s="98">
        <f t="shared" si="131"/>
        <v>0.98039215686274506</v>
      </c>
      <c r="Y571" s="98">
        <f t="shared" si="132"/>
        <v>1.9607843137254943E-2</v>
      </c>
      <c r="AA571" s="2"/>
      <c r="AB571" s="2"/>
      <c r="AC571" s="2"/>
    </row>
    <row r="572" spans="1:29" ht="15.75" customHeight="1" x14ac:dyDescent="0.25">
      <c r="A572" s="84">
        <v>1301</v>
      </c>
      <c r="B572" s="87"/>
      <c r="C572" s="87"/>
      <c r="D572" s="87"/>
      <c r="E572" s="87"/>
      <c r="F572" s="87">
        <v>89</v>
      </c>
      <c r="G572" s="87"/>
      <c r="H572" s="87"/>
      <c r="I572" s="87"/>
      <c r="J572" s="87"/>
      <c r="K572" s="257"/>
      <c r="L572" s="257"/>
      <c r="M572" s="257"/>
      <c r="N572" s="257"/>
      <c r="O572" s="257"/>
      <c r="P572" s="257"/>
      <c r="Q572" s="257"/>
      <c r="R572" s="129"/>
      <c r="S572" s="265"/>
      <c r="T572" s="101"/>
      <c r="U572" s="266"/>
      <c r="V572" s="96">
        <f>IF(F572=0,"",F572/E571)</f>
        <v>0.97802197802197799</v>
      </c>
      <c r="W572" s="97">
        <v>96</v>
      </c>
      <c r="X572" s="98">
        <f t="shared" si="131"/>
        <v>0.96</v>
      </c>
      <c r="Y572" s="98">
        <f t="shared" si="132"/>
        <v>4.0000000000000036E-2</v>
      </c>
      <c r="AA572" s="2"/>
      <c r="AB572" s="2"/>
      <c r="AC572" s="2"/>
    </row>
    <row r="573" spans="1:29" ht="15.75" customHeight="1" x14ac:dyDescent="0.25">
      <c r="A573" s="84">
        <v>1302</v>
      </c>
      <c r="B573" s="87"/>
      <c r="C573" s="87"/>
      <c r="D573" s="87"/>
      <c r="E573" s="87"/>
      <c r="F573" s="87"/>
      <c r="G573" s="87">
        <v>87</v>
      </c>
      <c r="H573" s="87"/>
      <c r="I573" s="87"/>
      <c r="J573" s="87"/>
      <c r="K573" s="257"/>
      <c r="L573" s="257"/>
      <c r="M573" s="257"/>
      <c r="N573" s="257"/>
      <c r="O573" s="257"/>
      <c r="P573" s="256">
        <v>1</v>
      </c>
      <c r="Q573" s="257"/>
      <c r="R573" s="129">
        <f>SUM(O573:Q573)</f>
        <v>1</v>
      </c>
      <c r="S573" s="265"/>
      <c r="T573" s="101"/>
      <c r="U573" s="266"/>
      <c r="V573" s="96">
        <f>IF(G573=0,"",G573/F572)</f>
        <v>0.97752808988764039</v>
      </c>
      <c r="W573" s="97">
        <v>93</v>
      </c>
      <c r="X573" s="98">
        <f t="shared" si="131"/>
        <v>0.96875</v>
      </c>
      <c r="Y573" s="98">
        <f t="shared" si="132"/>
        <v>3.125E-2</v>
      </c>
      <c r="AA573" s="2"/>
      <c r="AB573" s="2"/>
      <c r="AC573" s="2"/>
    </row>
    <row r="574" spans="1:29" ht="15.75" customHeight="1" x14ac:dyDescent="0.25">
      <c r="A574" s="84">
        <v>1401</v>
      </c>
      <c r="B574" s="87"/>
      <c r="C574" s="87"/>
      <c r="D574" s="87"/>
      <c r="E574" s="87"/>
      <c r="F574" s="87"/>
      <c r="G574" s="87"/>
      <c r="H574" s="87">
        <v>85</v>
      </c>
      <c r="I574" s="87"/>
      <c r="J574" s="87"/>
      <c r="K574" s="257"/>
      <c r="L574" s="257"/>
      <c r="M574" s="257"/>
      <c r="N574" s="257"/>
      <c r="O574" s="257"/>
      <c r="P574" s="257"/>
      <c r="Q574" s="257"/>
      <c r="R574" s="129"/>
      <c r="S574" s="265"/>
      <c r="T574" s="101"/>
      <c r="U574" s="266"/>
      <c r="V574" s="96">
        <f>IF(H574=0,"",H574/G573)</f>
        <v>0.97701149425287359</v>
      </c>
      <c r="W574" s="97">
        <v>93</v>
      </c>
      <c r="X574" s="98">
        <f t="shared" si="131"/>
        <v>1</v>
      </c>
      <c r="Y574" s="98">
        <f t="shared" si="132"/>
        <v>0</v>
      </c>
      <c r="AA574" s="2"/>
      <c r="AB574" s="2"/>
      <c r="AC574" s="2"/>
    </row>
    <row r="575" spans="1:29" ht="15.75" customHeight="1" x14ac:dyDescent="0.25">
      <c r="A575" s="84">
        <v>1402</v>
      </c>
      <c r="B575" s="87"/>
      <c r="C575" s="87"/>
      <c r="D575" s="87"/>
      <c r="E575" s="87"/>
      <c r="F575" s="87"/>
      <c r="G575" s="87"/>
      <c r="H575" s="87"/>
      <c r="I575" s="87">
        <v>85</v>
      </c>
      <c r="J575" s="87"/>
      <c r="K575" s="257"/>
      <c r="L575" s="257"/>
      <c r="M575" s="257"/>
      <c r="N575" s="257"/>
      <c r="O575" s="257"/>
      <c r="P575" s="257"/>
      <c r="Q575" s="257"/>
      <c r="R575" s="129"/>
      <c r="S575" s="265"/>
      <c r="T575" s="101"/>
      <c r="U575" s="266"/>
      <c r="V575" s="96">
        <f>IF(I575=0,"",I575/H574)</f>
        <v>1</v>
      </c>
      <c r="W575" s="97">
        <v>92</v>
      </c>
      <c r="X575" s="98">
        <f t="shared" si="131"/>
        <v>0.989247311827957</v>
      </c>
      <c r="Y575" s="98">
        <f t="shared" si="132"/>
        <v>1.0752688172043001E-2</v>
      </c>
      <c r="AA575" s="2"/>
      <c r="AB575" s="2"/>
      <c r="AC575" s="2"/>
    </row>
    <row r="576" spans="1:29" ht="15.75" customHeight="1" x14ac:dyDescent="0.25">
      <c r="A576" s="84">
        <v>1501</v>
      </c>
      <c r="B576" s="87"/>
      <c r="C576" s="87"/>
      <c r="D576" s="87"/>
      <c r="E576" s="87"/>
      <c r="F576" s="87"/>
      <c r="G576" s="87"/>
      <c r="H576" s="87"/>
      <c r="I576" s="87"/>
      <c r="J576" s="87">
        <v>85</v>
      </c>
      <c r="K576" s="257"/>
      <c r="L576" s="256">
        <v>29</v>
      </c>
      <c r="M576" s="256">
        <v>30</v>
      </c>
      <c r="N576" s="256">
        <v>24</v>
      </c>
      <c r="O576" s="257"/>
      <c r="P576" s="257"/>
      <c r="Q576" s="257"/>
      <c r="R576" s="129">
        <f>SUM(L576:Q576)</f>
        <v>83</v>
      </c>
      <c r="S576" s="265"/>
      <c r="T576" s="101"/>
      <c r="U576" s="266"/>
      <c r="V576" s="126">
        <f>IF(J576=0,"",J576/I575)</f>
        <v>1</v>
      </c>
      <c r="W576" s="97">
        <v>85</v>
      </c>
      <c r="X576" s="100">
        <f t="shared" si="131"/>
        <v>0.92391304347826086</v>
      </c>
      <c r="Y576" s="100">
        <f t="shared" si="132"/>
        <v>7.6086956521739135E-2</v>
      </c>
      <c r="AA576" s="2"/>
      <c r="AB576" s="2"/>
      <c r="AC576" s="2"/>
    </row>
    <row r="577" spans="1:29" ht="15.75" customHeight="1" x14ac:dyDescent="0.25">
      <c r="A577" s="84">
        <v>1502</v>
      </c>
      <c r="B577" s="87"/>
      <c r="C577" s="87"/>
      <c r="D577" s="87"/>
      <c r="E577" s="87"/>
      <c r="F577" s="87"/>
      <c r="G577" s="87"/>
      <c r="H577" s="87"/>
      <c r="I577" s="87"/>
      <c r="J577" s="87">
        <v>8</v>
      </c>
      <c r="K577" s="257"/>
      <c r="L577" s="257"/>
      <c r="M577" s="257"/>
      <c r="N577" s="257"/>
      <c r="O577" s="256">
        <v>4</v>
      </c>
      <c r="P577" s="257"/>
      <c r="Q577" s="256">
        <v>1</v>
      </c>
      <c r="R577" s="129">
        <f t="shared" ref="R577:R578" si="133">SUM(O577:Q577)</f>
        <v>5</v>
      </c>
      <c r="S577" s="265"/>
      <c r="T577" s="101"/>
      <c r="U577" s="256"/>
      <c r="V577" s="175"/>
      <c r="W577" s="97">
        <v>8</v>
      </c>
      <c r="X577" s="173"/>
      <c r="Y577" s="176"/>
      <c r="AA577" s="2"/>
      <c r="AB577" s="2"/>
      <c r="AC577" s="2"/>
    </row>
    <row r="578" spans="1:29" ht="15.75" customHeight="1" x14ac:dyDescent="0.25">
      <c r="A578" s="84">
        <v>1601</v>
      </c>
      <c r="B578" s="87"/>
      <c r="C578" s="87"/>
      <c r="D578" s="87"/>
      <c r="E578" s="87"/>
      <c r="F578" s="87"/>
      <c r="G578" s="87"/>
      <c r="H578" s="87"/>
      <c r="I578" s="87"/>
      <c r="J578" s="87">
        <v>4</v>
      </c>
      <c r="K578" s="257"/>
      <c r="L578" s="257"/>
      <c r="M578" s="257"/>
      <c r="N578" s="257"/>
      <c r="O578" s="256">
        <v>1</v>
      </c>
      <c r="P578" s="256">
        <v>2</v>
      </c>
      <c r="Q578" s="257"/>
      <c r="R578" s="129">
        <f t="shared" si="133"/>
        <v>3</v>
      </c>
      <c r="S578" s="265"/>
      <c r="T578" s="101"/>
      <c r="U578" s="256"/>
      <c r="V578" s="105"/>
      <c r="W578" s="106">
        <v>4</v>
      </c>
      <c r="X578" s="107"/>
      <c r="Y578" s="105"/>
      <c r="AA578" s="2"/>
      <c r="AB578" s="2"/>
      <c r="AC578" s="2"/>
    </row>
    <row r="579" spans="1:29" ht="15.75" customHeight="1" x14ac:dyDescent="0.25">
      <c r="A579" s="84">
        <v>1602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257"/>
      <c r="L579" s="257"/>
      <c r="M579" s="257"/>
      <c r="N579" s="257"/>
      <c r="O579" s="257"/>
      <c r="P579" s="257"/>
      <c r="Q579" s="257"/>
      <c r="R579" s="129"/>
      <c r="S579" s="265"/>
      <c r="T579" s="101"/>
      <c r="U579" s="256"/>
      <c r="V579" s="105"/>
      <c r="W579" s="106"/>
      <c r="X579" s="107"/>
      <c r="Y579" s="105"/>
      <c r="AA579" s="2"/>
      <c r="AB579" s="2"/>
      <c r="AC579" s="2"/>
    </row>
    <row r="580" spans="1:29" ht="15.75" customHeight="1" x14ac:dyDescent="0.25">
      <c r="A580" s="84">
        <v>1701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257"/>
      <c r="L580" s="257"/>
      <c r="M580" s="257"/>
      <c r="N580" s="257"/>
      <c r="O580" s="257"/>
      <c r="P580" s="257"/>
      <c r="Q580" s="257"/>
      <c r="R580" s="129"/>
      <c r="S580" s="265"/>
      <c r="T580" s="101"/>
      <c r="U580" s="256"/>
      <c r="V580" s="105"/>
      <c r="W580" s="106"/>
      <c r="X580" s="107"/>
      <c r="Y580" s="105"/>
      <c r="AA580" s="2"/>
      <c r="AB580" s="2"/>
      <c r="AC580" s="2"/>
    </row>
    <row r="581" spans="1:29" ht="15.75" customHeight="1" x14ac:dyDescent="0.25">
      <c r="A581" s="84">
        <v>1702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257"/>
      <c r="L581" s="257"/>
      <c r="M581" s="257"/>
      <c r="N581" s="257"/>
      <c r="O581" s="257"/>
      <c r="P581" s="257"/>
      <c r="Q581" s="257"/>
      <c r="R581" s="129"/>
      <c r="S581" s="265"/>
      <c r="T581" s="101"/>
      <c r="U581" s="256"/>
      <c r="V581" s="108"/>
      <c r="W581" s="88"/>
      <c r="X581" s="110"/>
      <c r="Y581" s="105"/>
      <c r="AA581" s="2"/>
      <c r="AB581" s="2"/>
      <c r="AC581" s="2"/>
    </row>
    <row r="582" spans="1:29" ht="15.75" customHeight="1" x14ac:dyDescent="0.25">
      <c r="A582" s="84">
        <v>1801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257"/>
      <c r="L582" s="257"/>
      <c r="M582" s="257"/>
      <c r="N582" s="257"/>
      <c r="O582" s="257"/>
      <c r="P582" s="257"/>
      <c r="Q582" s="257"/>
      <c r="R582" s="129"/>
      <c r="S582" s="265"/>
      <c r="T582" s="101"/>
      <c r="U582" s="256"/>
      <c r="V582" s="111" t="s">
        <v>91</v>
      </c>
      <c r="W582" s="112">
        <v>90</v>
      </c>
      <c r="X582" s="113">
        <f>IF(SUM(R572:R578)=0,"",SUM(R572:R578))</f>
        <v>92</v>
      </c>
      <c r="Y582" s="114" t="s">
        <v>19</v>
      </c>
      <c r="AA582" s="2"/>
      <c r="AB582" s="2"/>
      <c r="AC582" s="2"/>
    </row>
    <row r="583" spans="1:29" ht="15.75" customHeight="1" x14ac:dyDescent="0.25">
      <c r="A583" s="84">
        <v>1802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257"/>
      <c r="L583" s="257"/>
      <c r="M583" s="257"/>
      <c r="N583" s="257"/>
      <c r="O583" s="257"/>
      <c r="P583" s="257"/>
      <c r="Q583" s="257"/>
      <c r="R583" s="129"/>
      <c r="S583" s="265"/>
      <c r="T583" s="101"/>
      <c r="U583" s="256"/>
      <c r="V583" s="115" t="s">
        <v>92</v>
      </c>
      <c r="W583" s="116">
        <f>IF(W582/B568=0,"",W582/B568)</f>
        <v>0.75630252100840334</v>
      </c>
      <c r="X583" s="117">
        <f>IF(W582/X582=0,"",W582/X582)</f>
        <v>0.97826086956521741</v>
      </c>
      <c r="Y583" s="118" t="s">
        <v>93</v>
      </c>
      <c r="AA583" s="2"/>
      <c r="AB583" s="2"/>
      <c r="AC583" s="2"/>
    </row>
    <row r="584" spans="1:29" ht="15.75" customHeight="1" x14ac:dyDescent="0.25">
      <c r="A584" s="84">
        <v>1901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257"/>
      <c r="L584" s="257"/>
      <c r="M584" s="257"/>
      <c r="N584" s="257"/>
      <c r="O584" s="257"/>
      <c r="P584" s="257"/>
      <c r="Q584" s="257"/>
      <c r="R584" s="129"/>
      <c r="S584" s="267"/>
      <c r="T584" s="268"/>
      <c r="U584" s="269"/>
      <c r="V584" s="120"/>
      <c r="W584" s="121"/>
      <c r="X584" s="121"/>
      <c r="Y584" s="122"/>
      <c r="AA584" s="2"/>
      <c r="AB584" s="2"/>
      <c r="AC584" s="2"/>
    </row>
    <row r="585" spans="1:29" ht="18" x14ac:dyDescent="0.25">
      <c r="A585" s="46"/>
      <c r="B585" s="340" t="s">
        <v>111</v>
      </c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123">
        <f>SUM(R568:R581)</f>
        <v>92</v>
      </c>
      <c r="S585" s="124">
        <f>IF(SUM(R573:R576)=0,"",SUM(R573:R576)/B568)</f>
        <v>0.70588235294117652</v>
      </c>
      <c r="T585" s="124">
        <f>IF(R585=0,"",R585/B568)</f>
        <v>0.77310924369747902</v>
      </c>
      <c r="U585" s="124">
        <f>IF(R576=0,"",T585-S585)</f>
        <v>6.7226890756302504E-2</v>
      </c>
      <c r="V585" s="1"/>
      <c r="W585" s="2"/>
      <c r="X585" s="36"/>
      <c r="Y585" s="1"/>
      <c r="AA585" s="2"/>
      <c r="AB585" s="2"/>
      <c r="AC585" s="2"/>
    </row>
    <row r="586" spans="1:29" ht="12.75" customHeight="1" x14ac:dyDescent="0.2">
      <c r="S586" s="1"/>
      <c r="T586" s="1"/>
      <c r="U586" s="1"/>
      <c r="V586" s="1"/>
      <c r="Z586" s="2"/>
      <c r="AA586" s="2"/>
      <c r="AB586" s="2"/>
      <c r="AC586" s="2"/>
    </row>
    <row r="587" spans="1:29" ht="12.75" customHeight="1" x14ac:dyDescent="0.2">
      <c r="S587" s="1"/>
      <c r="T587" s="1"/>
      <c r="U587" s="1"/>
      <c r="V587" s="1"/>
      <c r="Z587" s="2"/>
      <c r="AA587" s="2"/>
      <c r="AB587" s="2"/>
      <c r="AC587" s="2"/>
    </row>
    <row r="588" spans="1:29" ht="26.25" customHeight="1" x14ac:dyDescent="0.4">
      <c r="A588" s="235"/>
      <c r="B588" s="341" t="s">
        <v>101</v>
      </c>
      <c r="C588" s="341"/>
      <c r="D588" s="341"/>
      <c r="E588" s="341"/>
      <c r="F588" s="341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223" t="s">
        <v>82</v>
      </c>
      <c r="S588" s="1"/>
      <c r="T588" s="1"/>
      <c r="U588" s="2"/>
      <c r="V588" s="1"/>
      <c r="W588" s="2"/>
      <c r="X588" s="2"/>
      <c r="Y588" s="2"/>
      <c r="AA588" s="2"/>
      <c r="AB588" s="2"/>
      <c r="AC588" s="2"/>
    </row>
    <row r="589" spans="1:29" ht="20.25" customHeight="1" x14ac:dyDescent="0.2">
      <c r="A589" s="342" t="s">
        <v>18</v>
      </c>
      <c r="B589" s="344" t="s">
        <v>102</v>
      </c>
      <c r="C589" s="345"/>
      <c r="D589" s="345"/>
      <c r="E589" s="345"/>
      <c r="F589" s="345"/>
      <c r="G589" s="345"/>
      <c r="H589" s="345"/>
      <c r="I589" s="345"/>
      <c r="J589" s="346"/>
      <c r="K589" s="347"/>
      <c r="L589" s="347"/>
      <c r="M589" s="347"/>
      <c r="N589" s="347"/>
      <c r="O589" s="347"/>
      <c r="P589" s="347"/>
      <c r="Q589" s="347"/>
      <c r="R589" s="348" t="s">
        <v>19</v>
      </c>
      <c r="S589" s="339" t="s">
        <v>11</v>
      </c>
      <c r="T589" s="339" t="s">
        <v>12</v>
      </c>
      <c r="U589" s="350" t="s">
        <v>13</v>
      </c>
      <c r="V589" s="339" t="s">
        <v>14</v>
      </c>
      <c r="W589" s="337" t="s">
        <v>15</v>
      </c>
      <c r="X589" s="337" t="s">
        <v>16</v>
      </c>
      <c r="Y589" s="339" t="s">
        <v>103</v>
      </c>
      <c r="AA589" s="2"/>
      <c r="AB589" s="2"/>
      <c r="AC589" s="2"/>
    </row>
    <row r="590" spans="1:29" ht="15.75" customHeight="1" x14ac:dyDescent="0.25">
      <c r="A590" s="343"/>
      <c r="B590" s="84" t="s">
        <v>104</v>
      </c>
      <c r="C590" s="84" t="s">
        <v>105</v>
      </c>
      <c r="D590" s="84" t="s">
        <v>106</v>
      </c>
      <c r="E590" s="84" t="s">
        <v>107</v>
      </c>
      <c r="F590" s="84" t="s">
        <v>108</v>
      </c>
      <c r="G590" s="84" t="s">
        <v>109</v>
      </c>
      <c r="H590" s="84" t="s">
        <v>110</v>
      </c>
      <c r="I590" s="84" t="s">
        <v>73</v>
      </c>
      <c r="J590" s="84" t="s">
        <v>74</v>
      </c>
      <c r="R590" s="349"/>
      <c r="S590" s="338"/>
      <c r="T590" s="338"/>
      <c r="U590" s="338"/>
      <c r="V590" s="338"/>
      <c r="W590" s="338"/>
      <c r="X590" s="338"/>
      <c r="Y590" s="338"/>
      <c r="AA590" s="2"/>
      <c r="AB590" s="2"/>
      <c r="AC590" s="2"/>
    </row>
    <row r="591" spans="1:29" ht="15.75" customHeight="1" x14ac:dyDescent="0.25">
      <c r="A591" s="84">
        <v>1102</v>
      </c>
      <c r="B591" s="87">
        <v>111</v>
      </c>
      <c r="C591" s="87"/>
      <c r="D591" s="87"/>
      <c r="E591" s="87"/>
      <c r="F591" s="87"/>
      <c r="G591" s="87"/>
      <c r="H591" s="87"/>
      <c r="I591" s="87"/>
      <c r="J591" s="87"/>
      <c r="K591" s="257"/>
      <c r="L591" s="257"/>
      <c r="M591" s="257"/>
      <c r="N591" s="257"/>
      <c r="O591" s="257"/>
      <c r="P591" s="257"/>
      <c r="Q591" s="257"/>
      <c r="R591" s="129"/>
      <c r="S591" s="262"/>
      <c r="T591" s="263"/>
      <c r="U591" s="264"/>
      <c r="V591" s="91"/>
      <c r="W591" s="92">
        <f>B591</f>
        <v>111</v>
      </c>
      <c r="X591" s="93"/>
      <c r="Y591" s="91"/>
      <c r="AA591" s="2"/>
      <c r="AB591" s="2"/>
      <c r="AC591" s="2"/>
    </row>
    <row r="592" spans="1:29" ht="15.75" customHeight="1" x14ac:dyDescent="0.25">
      <c r="A592" s="84">
        <v>1201</v>
      </c>
      <c r="B592" s="87"/>
      <c r="C592" s="87">
        <v>101</v>
      </c>
      <c r="D592" s="87"/>
      <c r="E592" s="87"/>
      <c r="F592" s="87"/>
      <c r="G592" s="87"/>
      <c r="H592" s="87"/>
      <c r="I592" s="87"/>
      <c r="J592" s="87"/>
      <c r="K592" s="257"/>
      <c r="L592" s="257"/>
      <c r="M592" s="257"/>
      <c r="N592" s="257"/>
      <c r="O592" s="257"/>
      <c r="P592" s="257"/>
      <c r="Q592" s="257"/>
      <c r="R592" s="129"/>
      <c r="S592" s="265"/>
      <c r="T592" s="101"/>
      <c r="U592" s="266"/>
      <c r="V592" s="96">
        <f>IF(C592=0,"",C592/B591)</f>
        <v>0.90990990990990994</v>
      </c>
      <c r="W592" s="97">
        <v>104</v>
      </c>
      <c r="X592" s="98">
        <f t="shared" ref="X592:X599" si="134">IF(W592=0,"",W592/W591)</f>
        <v>0.93693693693693691</v>
      </c>
      <c r="Y592" s="98">
        <f t="shared" ref="Y592:Y599" si="135">IF(W592=0,"",100%-X592)</f>
        <v>6.3063063063063085E-2</v>
      </c>
      <c r="AA592" s="2"/>
      <c r="AB592" s="2"/>
      <c r="AC592" s="2"/>
    </row>
    <row r="593" spans="1:29" ht="15.75" customHeight="1" x14ac:dyDescent="0.25">
      <c r="A593" s="84" t="s">
        <v>85</v>
      </c>
      <c r="B593" s="87"/>
      <c r="C593" s="87"/>
      <c r="D593" s="87">
        <v>99</v>
      </c>
      <c r="E593" s="87"/>
      <c r="F593" s="87"/>
      <c r="G593" s="87"/>
      <c r="H593" s="87"/>
      <c r="I593" s="87"/>
      <c r="J593" s="87"/>
      <c r="K593" s="257"/>
      <c r="L593" s="257"/>
      <c r="M593" s="257"/>
      <c r="N593" s="257"/>
      <c r="O593" s="257"/>
      <c r="P593" s="257"/>
      <c r="Q593" s="257"/>
      <c r="R593" s="129"/>
      <c r="S593" s="265"/>
      <c r="T593" s="101"/>
      <c r="U593" s="266"/>
      <c r="V593" s="96">
        <f>IF(D593=0,"",D593/C592)</f>
        <v>0.98019801980198018</v>
      </c>
      <c r="W593" s="97">
        <v>101</v>
      </c>
      <c r="X593" s="98">
        <f t="shared" si="134"/>
        <v>0.97115384615384615</v>
      </c>
      <c r="Y593" s="98">
        <f t="shared" si="135"/>
        <v>2.8846153846153855E-2</v>
      </c>
      <c r="Z593" s="14">
        <f>W593/W591</f>
        <v>0.90990990990990994</v>
      </c>
      <c r="AA593" s="2"/>
      <c r="AB593" s="2"/>
      <c r="AC593" s="2"/>
    </row>
    <row r="594" spans="1:29" ht="15.75" customHeight="1" x14ac:dyDescent="0.25">
      <c r="A594" s="84">
        <v>1301</v>
      </c>
      <c r="B594" s="87"/>
      <c r="C594" s="87"/>
      <c r="D594" s="87"/>
      <c r="E594" s="87">
        <v>97</v>
      </c>
      <c r="F594" s="87"/>
      <c r="G594" s="87"/>
      <c r="H594" s="87"/>
      <c r="I594" s="87"/>
      <c r="J594" s="87"/>
      <c r="K594" s="257"/>
      <c r="L594" s="257"/>
      <c r="M594" s="257"/>
      <c r="N594" s="257"/>
      <c r="O594" s="257"/>
      <c r="P594" s="257"/>
      <c r="Q594" s="257"/>
      <c r="R594" s="129"/>
      <c r="S594" s="265"/>
      <c r="T594" s="101"/>
      <c r="U594" s="266"/>
      <c r="V594" s="96">
        <f>IF(E594=0,"",E594/D593)</f>
        <v>0.97979797979797978</v>
      </c>
      <c r="W594" s="97">
        <v>100</v>
      </c>
      <c r="X594" s="98">
        <f t="shared" si="134"/>
        <v>0.99009900990099009</v>
      </c>
      <c r="Y594" s="98">
        <f t="shared" si="135"/>
        <v>9.9009900990099098E-3</v>
      </c>
      <c r="AA594" s="2"/>
      <c r="AB594" s="2"/>
      <c r="AC594" s="2"/>
    </row>
    <row r="595" spans="1:29" ht="15.75" customHeight="1" x14ac:dyDescent="0.25">
      <c r="A595" s="84">
        <v>1302</v>
      </c>
      <c r="B595" s="87"/>
      <c r="C595" s="87"/>
      <c r="D595" s="87"/>
      <c r="E595" s="87"/>
      <c r="F595" s="87">
        <v>95</v>
      </c>
      <c r="G595" s="87"/>
      <c r="H595" s="87"/>
      <c r="I595" s="87"/>
      <c r="J595" s="87"/>
      <c r="K595" s="257"/>
      <c r="L595" s="257"/>
      <c r="M595" s="257"/>
      <c r="N595" s="257"/>
      <c r="O595" s="257"/>
      <c r="P595" s="257"/>
      <c r="Q595" s="257"/>
      <c r="R595" s="129"/>
      <c r="S595" s="265"/>
      <c r="T595" s="101"/>
      <c r="U595" s="266"/>
      <c r="V595" s="96">
        <f>IF(F595=0,"",F595/E594)</f>
        <v>0.97938144329896903</v>
      </c>
      <c r="W595" s="97">
        <v>98</v>
      </c>
      <c r="X595" s="98">
        <f t="shared" si="134"/>
        <v>0.98</v>
      </c>
      <c r="Y595" s="98">
        <f t="shared" si="135"/>
        <v>2.0000000000000018E-2</v>
      </c>
      <c r="AA595" s="2"/>
      <c r="AB595" s="2"/>
      <c r="AC595" s="2"/>
    </row>
    <row r="596" spans="1:29" ht="15.75" customHeight="1" x14ac:dyDescent="0.25">
      <c r="A596" s="84">
        <v>1401</v>
      </c>
      <c r="B596" s="87"/>
      <c r="C596" s="87"/>
      <c r="D596" s="87"/>
      <c r="E596" s="87"/>
      <c r="F596" s="87"/>
      <c r="G596" s="87">
        <v>94</v>
      </c>
      <c r="H596" s="87"/>
      <c r="I596" s="87"/>
      <c r="J596" s="87"/>
      <c r="K596" s="257"/>
      <c r="L596" s="257"/>
      <c r="M596" s="257"/>
      <c r="N596" s="257"/>
      <c r="O596" s="257"/>
      <c r="P596" s="257"/>
      <c r="Q596" s="257"/>
      <c r="R596" s="129"/>
      <c r="S596" s="265"/>
      <c r="T596" s="101"/>
      <c r="U596" s="266"/>
      <c r="V596" s="96">
        <f>IF(G596=0,"",G596/F595)</f>
        <v>0.98947368421052628</v>
      </c>
      <c r="W596" s="97">
        <v>97</v>
      </c>
      <c r="X596" s="98">
        <f t="shared" si="134"/>
        <v>0.98979591836734693</v>
      </c>
      <c r="Y596" s="98">
        <f t="shared" si="135"/>
        <v>1.0204081632653073E-2</v>
      </c>
      <c r="AA596" s="2"/>
      <c r="AB596" s="2"/>
      <c r="AC596" s="2"/>
    </row>
    <row r="597" spans="1:29" ht="15.75" customHeight="1" x14ac:dyDescent="0.25">
      <c r="A597" s="84">
        <v>1402</v>
      </c>
      <c r="B597" s="87"/>
      <c r="C597" s="87"/>
      <c r="D597" s="87"/>
      <c r="E597" s="87"/>
      <c r="F597" s="87"/>
      <c r="G597" s="87"/>
      <c r="H597" s="87">
        <v>92</v>
      </c>
      <c r="I597" s="87"/>
      <c r="J597" s="87"/>
      <c r="K597" s="257"/>
      <c r="L597" s="257"/>
      <c r="M597" s="257"/>
      <c r="N597" s="257"/>
      <c r="O597" s="257"/>
      <c r="P597" s="257"/>
      <c r="Q597" s="256">
        <v>2</v>
      </c>
      <c r="R597" s="129">
        <f>SUM(O597:Q597)</f>
        <v>2</v>
      </c>
      <c r="S597" s="265"/>
      <c r="T597" s="101"/>
      <c r="U597" s="266"/>
      <c r="V597" s="96">
        <f>IF(H597=0,"",H597/G596)</f>
        <v>0.97872340425531912</v>
      </c>
      <c r="W597" s="97">
        <v>93</v>
      </c>
      <c r="X597" s="98">
        <f t="shared" si="134"/>
        <v>0.95876288659793818</v>
      </c>
      <c r="Y597" s="98">
        <f t="shared" si="135"/>
        <v>4.123711340206182E-2</v>
      </c>
      <c r="AA597" s="2"/>
      <c r="AB597" s="2"/>
      <c r="AC597" s="2"/>
    </row>
    <row r="598" spans="1:29" ht="15.75" customHeight="1" x14ac:dyDescent="0.25">
      <c r="A598" s="84">
        <v>1501</v>
      </c>
      <c r="B598" s="87"/>
      <c r="C598" s="87"/>
      <c r="D598" s="87"/>
      <c r="E598" s="87"/>
      <c r="F598" s="87"/>
      <c r="G598" s="87"/>
      <c r="H598" s="87"/>
      <c r="I598" s="87">
        <v>90</v>
      </c>
      <c r="J598" s="87"/>
      <c r="K598" s="257"/>
      <c r="L598" s="257"/>
      <c r="M598" s="257"/>
      <c r="N598" s="257"/>
      <c r="O598" s="257"/>
      <c r="P598" s="257"/>
      <c r="Q598" s="257"/>
      <c r="R598" s="129"/>
      <c r="S598" s="265"/>
      <c r="T598" s="101"/>
      <c r="U598" s="266"/>
      <c r="V598" s="96">
        <f>IF(I598=0,"",I598/H597)</f>
        <v>0.97826086956521741</v>
      </c>
      <c r="W598" s="97">
        <v>91</v>
      </c>
      <c r="X598" s="98">
        <f t="shared" si="134"/>
        <v>0.978494623655914</v>
      </c>
      <c r="Y598" s="98">
        <f t="shared" si="135"/>
        <v>2.1505376344086002E-2</v>
      </c>
      <c r="AA598" s="2"/>
      <c r="AB598" s="2"/>
      <c r="AC598" s="2"/>
    </row>
    <row r="599" spans="1:29" ht="15.75" customHeight="1" x14ac:dyDescent="0.25">
      <c r="A599" s="84">
        <v>1502</v>
      </c>
      <c r="B599" s="87"/>
      <c r="C599" s="87"/>
      <c r="D599" s="87"/>
      <c r="E599" s="87"/>
      <c r="F599" s="87"/>
      <c r="G599" s="87"/>
      <c r="H599" s="87"/>
      <c r="I599" s="87"/>
      <c r="J599" s="87">
        <v>85</v>
      </c>
      <c r="K599" s="257"/>
      <c r="L599" s="256">
        <v>21</v>
      </c>
      <c r="M599" s="256">
        <v>35</v>
      </c>
      <c r="N599" s="256">
        <v>27</v>
      </c>
      <c r="O599" s="257"/>
      <c r="P599" s="257"/>
      <c r="Q599" s="257"/>
      <c r="R599" s="129">
        <f>SUM(L599:Q599)</f>
        <v>83</v>
      </c>
      <c r="S599" s="265"/>
      <c r="T599" s="101"/>
      <c r="U599" s="266"/>
      <c r="V599" s="126">
        <f>IF(J599=0,"",J599/I598)</f>
        <v>0.94444444444444442</v>
      </c>
      <c r="W599" s="97">
        <v>91</v>
      </c>
      <c r="X599" s="100">
        <f t="shared" si="134"/>
        <v>1</v>
      </c>
      <c r="Y599" s="100">
        <f t="shared" si="135"/>
        <v>0</v>
      </c>
      <c r="AA599" s="2"/>
      <c r="AB599" s="2"/>
      <c r="AC599" s="2"/>
    </row>
    <row r="600" spans="1:29" ht="15.75" customHeight="1" x14ac:dyDescent="0.25">
      <c r="A600" s="84">
        <v>1601</v>
      </c>
      <c r="B600" s="87"/>
      <c r="C600" s="87"/>
      <c r="D600" s="87"/>
      <c r="E600" s="87"/>
      <c r="F600" s="87"/>
      <c r="G600" s="87"/>
      <c r="H600" s="87"/>
      <c r="I600" s="87"/>
      <c r="J600" s="87">
        <v>4</v>
      </c>
      <c r="K600" s="257"/>
      <c r="L600" s="257"/>
      <c r="M600" s="257"/>
      <c r="N600" s="257"/>
      <c r="O600" s="257"/>
      <c r="P600" s="257"/>
      <c r="Q600" s="256">
        <v>4</v>
      </c>
      <c r="R600" s="129">
        <f>SUM(O600:Q600)</f>
        <v>4</v>
      </c>
      <c r="S600" s="265"/>
      <c r="T600" s="101"/>
      <c r="U600" s="256"/>
      <c r="V600" s="175"/>
      <c r="W600" s="97">
        <v>4</v>
      </c>
      <c r="X600" s="173"/>
      <c r="Y600" s="176"/>
      <c r="AA600" s="2"/>
      <c r="AB600" s="2"/>
      <c r="AC600" s="2"/>
    </row>
    <row r="601" spans="1:29" ht="15.75" customHeight="1" x14ac:dyDescent="0.25">
      <c r="A601" s="84">
        <v>1602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257"/>
      <c r="L601" s="257"/>
      <c r="M601" s="257"/>
      <c r="N601" s="257"/>
      <c r="O601" s="257"/>
      <c r="P601" s="257"/>
      <c r="Q601" s="257"/>
      <c r="R601" s="129"/>
      <c r="S601" s="265"/>
      <c r="T601" s="101"/>
      <c r="U601" s="256"/>
      <c r="V601" s="105"/>
      <c r="W601" s="106"/>
      <c r="X601" s="107"/>
      <c r="Y601" s="105"/>
      <c r="AA601" s="2"/>
      <c r="AB601" s="2"/>
      <c r="AC601" s="2"/>
    </row>
    <row r="602" spans="1:29" ht="15.75" customHeight="1" x14ac:dyDescent="0.25">
      <c r="A602" s="84">
        <v>1701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257"/>
      <c r="L602" s="257"/>
      <c r="M602" s="257"/>
      <c r="N602" s="257"/>
      <c r="O602" s="257"/>
      <c r="P602" s="257"/>
      <c r="Q602" s="257"/>
      <c r="R602" s="129"/>
      <c r="S602" s="265"/>
      <c r="T602" s="101"/>
      <c r="U602" s="256"/>
      <c r="V602" s="105"/>
      <c r="W602" s="106"/>
      <c r="X602" s="107"/>
      <c r="Y602" s="105"/>
      <c r="AA602" s="2"/>
      <c r="AB602" s="2"/>
      <c r="AC602" s="2"/>
    </row>
    <row r="603" spans="1:29" ht="15.75" customHeight="1" x14ac:dyDescent="0.25">
      <c r="A603" s="84">
        <v>1702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257"/>
      <c r="L603" s="257"/>
      <c r="M603" s="257"/>
      <c r="N603" s="257"/>
      <c r="O603" s="257"/>
      <c r="P603" s="257"/>
      <c r="Q603" s="257"/>
      <c r="R603" s="129"/>
      <c r="S603" s="265"/>
      <c r="T603" s="101"/>
      <c r="U603" s="256"/>
      <c r="V603" s="105"/>
      <c r="W603" s="106"/>
      <c r="X603" s="107"/>
      <c r="Y603" s="105"/>
      <c r="AA603" s="2"/>
      <c r="AB603" s="2"/>
      <c r="AC603" s="2"/>
    </row>
    <row r="604" spans="1:29" ht="15.75" customHeight="1" x14ac:dyDescent="0.25">
      <c r="A604" s="84">
        <v>1801</v>
      </c>
      <c r="B604" s="87"/>
      <c r="C604" s="87"/>
      <c r="D604" s="87"/>
      <c r="E604" s="87"/>
      <c r="F604" s="87"/>
      <c r="G604" s="87"/>
      <c r="H604" s="87"/>
      <c r="I604" s="87"/>
      <c r="J604" s="87"/>
      <c r="K604" s="257"/>
      <c r="L604" s="257"/>
      <c r="M604" s="257"/>
      <c r="N604" s="257"/>
      <c r="O604" s="257"/>
      <c r="P604" s="257"/>
      <c r="Q604" s="257"/>
      <c r="R604" s="129"/>
      <c r="S604" s="265"/>
      <c r="T604" s="101"/>
      <c r="U604" s="256"/>
      <c r="V604" s="108"/>
      <c r="W604" s="88"/>
      <c r="X604" s="110"/>
      <c r="Y604" s="105"/>
      <c r="AA604" s="2"/>
      <c r="AB604" s="2"/>
      <c r="AC604" s="2"/>
    </row>
    <row r="605" spans="1:29" ht="15.75" customHeight="1" x14ac:dyDescent="0.25">
      <c r="A605" s="84">
        <v>1802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257"/>
      <c r="L605" s="257"/>
      <c r="M605" s="257"/>
      <c r="N605" s="257"/>
      <c r="O605" s="257"/>
      <c r="P605" s="257"/>
      <c r="Q605" s="257"/>
      <c r="R605" s="129"/>
      <c r="S605" s="265"/>
      <c r="T605" s="101"/>
      <c r="U605" s="256"/>
      <c r="V605" s="111" t="s">
        <v>91</v>
      </c>
      <c r="W605" s="112">
        <v>89</v>
      </c>
      <c r="X605" s="113">
        <f>IF(SUM(R595:R601)=0,"",SUM(R595:R601))</f>
        <v>89</v>
      </c>
      <c r="Y605" s="114" t="s">
        <v>19</v>
      </c>
      <c r="AA605" s="2"/>
      <c r="AB605" s="2"/>
      <c r="AC605" s="2"/>
    </row>
    <row r="606" spans="1:29" ht="15.75" customHeight="1" x14ac:dyDescent="0.25">
      <c r="A606" s="84">
        <v>1901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257"/>
      <c r="L606" s="257"/>
      <c r="M606" s="257"/>
      <c r="N606" s="257"/>
      <c r="O606" s="257"/>
      <c r="P606" s="257"/>
      <c r="Q606" s="257"/>
      <c r="R606" s="129"/>
      <c r="S606" s="265"/>
      <c r="T606" s="101"/>
      <c r="U606" s="256"/>
      <c r="V606" s="115" t="s">
        <v>92</v>
      </c>
      <c r="W606" s="116">
        <f>IF(W605/B591=0,"",W605/B591)</f>
        <v>0.80180180180180183</v>
      </c>
      <c r="X606" s="117">
        <f>IF(W605/X605=0,"",W605/X605)</f>
        <v>1</v>
      </c>
      <c r="Y606" s="118" t="s">
        <v>93</v>
      </c>
      <c r="AA606" s="2"/>
      <c r="AB606" s="2"/>
      <c r="AC606" s="2"/>
    </row>
    <row r="607" spans="1:29" ht="15.75" customHeight="1" x14ac:dyDescent="0.25">
      <c r="A607" s="84">
        <v>1902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257"/>
      <c r="L607" s="257"/>
      <c r="M607" s="257"/>
      <c r="N607" s="257"/>
      <c r="O607" s="257"/>
      <c r="P607" s="257"/>
      <c r="Q607" s="257"/>
      <c r="R607" s="129"/>
      <c r="S607" s="267"/>
      <c r="T607" s="268"/>
      <c r="U607" s="269"/>
      <c r="V607" s="120"/>
      <c r="W607" s="121"/>
      <c r="X607" s="121"/>
      <c r="Y607" s="122"/>
      <c r="AA607" s="2"/>
      <c r="AB607" s="2"/>
      <c r="AC607" s="2"/>
    </row>
    <row r="608" spans="1:29" ht="18" customHeight="1" x14ac:dyDescent="0.25">
      <c r="A608" s="46"/>
      <c r="B608" s="340" t="s">
        <v>111</v>
      </c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123">
        <f>SUM(R591:R604)</f>
        <v>89</v>
      </c>
      <c r="S608" s="124">
        <f>IF(SUM(R596:R599)=0,"",SUM(R596:R599)/B591)</f>
        <v>0.76576576576576572</v>
      </c>
      <c r="T608" s="124">
        <f>IF(R608=0,"",R608/B591)</f>
        <v>0.80180180180180183</v>
      </c>
      <c r="U608" s="124">
        <f>IF(R599=0,"",T608-S608)</f>
        <v>3.6036036036036112E-2</v>
      </c>
      <c r="V608" s="1"/>
      <c r="W608" s="2"/>
      <c r="X608" s="36"/>
      <c r="Y608" s="1"/>
      <c r="AA608" s="2"/>
      <c r="AB608" s="2"/>
      <c r="AC608" s="2"/>
    </row>
    <row r="609" spans="1:29" ht="12.75" customHeight="1" x14ac:dyDescent="0.2">
      <c r="S609" s="1"/>
      <c r="T609" s="1"/>
      <c r="V609" s="1"/>
      <c r="Z609" s="2"/>
      <c r="AA609" s="2"/>
      <c r="AB609" s="2"/>
      <c r="AC609" s="2"/>
    </row>
    <row r="610" spans="1:29" ht="12.75" customHeight="1" x14ac:dyDescent="0.2">
      <c r="S610" s="1"/>
      <c r="T610" s="1"/>
      <c r="V610" s="1"/>
    </row>
    <row r="611" spans="1:29" ht="26.25" customHeight="1" x14ac:dyDescent="0.4">
      <c r="A611" s="235"/>
      <c r="B611" s="341" t="s">
        <v>101</v>
      </c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223" t="s">
        <v>83</v>
      </c>
      <c r="S611" s="1"/>
      <c r="T611" s="1"/>
      <c r="U611" s="2"/>
      <c r="V611" s="1"/>
      <c r="W611" s="2"/>
      <c r="X611" s="2"/>
      <c r="Y611" s="2"/>
    </row>
    <row r="612" spans="1:29" ht="20.25" customHeight="1" x14ac:dyDescent="0.2">
      <c r="A612" s="342" t="s">
        <v>18</v>
      </c>
      <c r="B612" s="344" t="s">
        <v>102</v>
      </c>
      <c r="C612" s="345"/>
      <c r="D612" s="345"/>
      <c r="E612" s="345"/>
      <c r="F612" s="345"/>
      <c r="G612" s="345"/>
      <c r="H612" s="345"/>
      <c r="I612" s="345"/>
      <c r="J612" s="346"/>
      <c r="K612" s="347"/>
      <c r="L612" s="347"/>
      <c r="M612" s="347"/>
      <c r="N612" s="347"/>
      <c r="O612" s="347"/>
      <c r="P612" s="347"/>
      <c r="Q612" s="347"/>
      <c r="R612" s="348" t="s">
        <v>19</v>
      </c>
      <c r="S612" s="339" t="s">
        <v>11</v>
      </c>
      <c r="T612" s="339" t="s">
        <v>12</v>
      </c>
      <c r="U612" s="350" t="s">
        <v>13</v>
      </c>
      <c r="V612" s="339" t="s">
        <v>14</v>
      </c>
      <c r="W612" s="337" t="s">
        <v>15</v>
      </c>
      <c r="X612" s="337" t="s">
        <v>16</v>
      </c>
      <c r="Y612" s="339" t="s">
        <v>103</v>
      </c>
    </row>
    <row r="613" spans="1:29" ht="15.75" customHeight="1" x14ac:dyDescent="0.25">
      <c r="A613" s="343"/>
      <c r="B613" s="84" t="s">
        <v>104</v>
      </c>
      <c r="C613" s="84" t="s">
        <v>105</v>
      </c>
      <c r="D613" s="84" t="s">
        <v>106</v>
      </c>
      <c r="E613" s="84" t="s">
        <v>107</v>
      </c>
      <c r="F613" s="84" t="s">
        <v>108</v>
      </c>
      <c r="G613" s="84" t="s">
        <v>109</v>
      </c>
      <c r="H613" s="84" t="s">
        <v>110</v>
      </c>
      <c r="I613" s="84" t="s">
        <v>73</v>
      </c>
      <c r="J613" s="84" t="s">
        <v>74</v>
      </c>
      <c r="R613" s="349"/>
      <c r="S613" s="338"/>
      <c r="T613" s="338"/>
      <c r="U613" s="338"/>
      <c r="V613" s="338"/>
      <c r="W613" s="338"/>
      <c r="X613" s="338"/>
      <c r="Y613" s="338"/>
    </row>
    <row r="614" spans="1:29" ht="15.75" customHeight="1" x14ac:dyDescent="0.25">
      <c r="A614" s="84">
        <v>1201</v>
      </c>
      <c r="B614" s="87">
        <v>119</v>
      </c>
      <c r="C614" s="87"/>
      <c r="D614" s="87"/>
      <c r="E614" s="87"/>
      <c r="F614" s="87"/>
      <c r="G614" s="87"/>
      <c r="H614" s="87"/>
      <c r="I614" s="87"/>
      <c r="J614" s="87"/>
      <c r="K614" s="257"/>
      <c r="L614" s="257"/>
      <c r="M614" s="257"/>
      <c r="N614" s="257"/>
      <c r="O614" s="257"/>
      <c r="P614" s="257"/>
      <c r="Q614" s="257"/>
      <c r="R614" s="129"/>
      <c r="S614" s="262"/>
      <c r="T614" s="263"/>
      <c r="U614" s="264"/>
      <c r="V614" s="91"/>
      <c r="W614" s="92">
        <f>B614</f>
        <v>119</v>
      </c>
      <c r="X614" s="93"/>
      <c r="Y614" s="91"/>
    </row>
    <row r="615" spans="1:29" ht="15.75" customHeight="1" x14ac:dyDescent="0.25">
      <c r="A615" s="84" t="s">
        <v>85</v>
      </c>
      <c r="B615" s="87"/>
      <c r="C615" s="87">
        <v>100</v>
      </c>
      <c r="D615" s="87"/>
      <c r="E615" s="87"/>
      <c r="F615" s="87"/>
      <c r="G615" s="87"/>
      <c r="H615" s="87"/>
      <c r="I615" s="87"/>
      <c r="J615" s="87"/>
      <c r="K615" s="257"/>
      <c r="L615" s="257"/>
      <c r="M615" s="257"/>
      <c r="N615" s="257"/>
      <c r="O615" s="257"/>
      <c r="P615" s="257"/>
      <c r="Q615" s="257"/>
      <c r="R615" s="129"/>
      <c r="S615" s="265"/>
      <c r="T615" s="101"/>
      <c r="U615" s="266"/>
      <c r="V615" s="96">
        <f>IF(C615=0,"",C615/B614)</f>
        <v>0.84033613445378152</v>
      </c>
      <c r="W615" s="97">
        <v>100</v>
      </c>
      <c r="X615" s="98">
        <f t="shared" ref="X615:X622" si="136">IF(W615=0,"",W615/W614)</f>
        <v>0.84033613445378152</v>
      </c>
      <c r="Y615" s="98">
        <f t="shared" ref="Y615:Y622" si="137">IF(W615=0,"",100%-X615)</f>
        <v>0.15966386554621848</v>
      </c>
    </row>
    <row r="616" spans="1:29" ht="15.75" customHeight="1" x14ac:dyDescent="0.25">
      <c r="A616" s="84">
        <v>1301</v>
      </c>
      <c r="B616" s="87"/>
      <c r="C616" s="87"/>
      <c r="D616" s="87">
        <v>93</v>
      </c>
      <c r="E616" s="87"/>
      <c r="F616" s="87"/>
      <c r="G616" s="87"/>
      <c r="H616" s="87"/>
      <c r="I616" s="87"/>
      <c r="J616" s="87"/>
      <c r="K616" s="257"/>
      <c r="L616" s="257"/>
      <c r="M616" s="257"/>
      <c r="N616" s="257"/>
      <c r="O616" s="257"/>
      <c r="P616" s="257"/>
      <c r="Q616" s="257"/>
      <c r="R616" s="129"/>
      <c r="S616" s="265"/>
      <c r="T616" s="101"/>
      <c r="U616" s="266"/>
      <c r="V616" s="96">
        <f>IF(D616=0,"",D616/C615)</f>
        <v>0.93</v>
      </c>
      <c r="W616" s="97">
        <v>96</v>
      </c>
      <c r="X616" s="98">
        <f t="shared" si="136"/>
        <v>0.96</v>
      </c>
      <c r="Y616" s="98">
        <f t="shared" si="137"/>
        <v>4.0000000000000036E-2</v>
      </c>
      <c r="Z616" s="14">
        <f>W616/W614</f>
        <v>0.80672268907563027</v>
      </c>
    </row>
    <row r="617" spans="1:29" ht="15.75" customHeight="1" x14ac:dyDescent="0.25">
      <c r="A617" s="84">
        <v>1302</v>
      </c>
      <c r="B617" s="87"/>
      <c r="C617" s="87"/>
      <c r="D617" s="87"/>
      <c r="E617" s="87">
        <v>86</v>
      </c>
      <c r="F617" s="87"/>
      <c r="G617" s="87"/>
      <c r="H617" s="87"/>
      <c r="I617" s="87"/>
      <c r="J617" s="87"/>
      <c r="K617" s="257"/>
      <c r="L617" s="257"/>
      <c r="M617" s="257"/>
      <c r="N617" s="257"/>
      <c r="O617" s="257"/>
      <c r="P617" s="257"/>
      <c r="Q617" s="257"/>
      <c r="R617" s="129"/>
      <c r="S617" s="265"/>
      <c r="T617" s="101"/>
      <c r="U617" s="266"/>
      <c r="V617" s="96">
        <f>IF(E617=0,"",E617/D616)</f>
        <v>0.92473118279569888</v>
      </c>
      <c r="W617" s="97">
        <v>86</v>
      </c>
      <c r="X617" s="98">
        <f t="shared" si="136"/>
        <v>0.89583333333333337</v>
      </c>
      <c r="Y617" s="98">
        <f t="shared" si="137"/>
        <v>0.10416666666666663</v>
      </c>
    </row>
    <row r="618" spans="1:29" ht="15.75" customHeight="1" x14ac:dyDescent="0.25">
      <c r="A618" s="84">
        <v>1401</v>
      </c>
      <c r="B618" s="87"/>
      <c r="C618" s="87"/>
      <c r="D618" s="87"/>
      <c r="E618" s="87"/>
      <c r="F618" s="87">
        <v>81</v>
      </c>
      <c r="G618" s="87"/>
      <c r="H618" s="87"/>
      <c r="I618" s="87"/>
      <c r="J618" s="87"/>
      <c r="K618" s="257"/>
      <c r="L618" s="257"/>
      <c r="M618" s="257"/>
      <c r="N618" s="257"/>
      <c r="O618" s="257"/>
      <c r="P618" s="257"/>
      <c r="Q618" s="257"/>
      <c r="R618" s="129"/>
      <c r="S618" s="265"/>
      <c r="T618" s="101"/>
      <c r="U618" s="266"/>
      <c r="V618" s="96">
        <f>IF(F618=0,"",F618/E617)</f>
        <v>0.94186046511627908</v>
      </c>
      <c r="W618" s="97">
        <v>81</v>
      </c>
      <c r="X618" s="98">
        <f t="shared" si="136"/>
        <v>0.94186046511627908</v>
      </c>
      <c r="Y618" s="98">
        <f t="shared" si="137"/>
        <v>5.8139534883720922E-2</v>
      </c>
    </row>
    <row r="619" spans="1:29" ht="15.75" customHeight="1" x14ac:dyDescent="0.25">
      <c r="A619" s="84">
        <v>1402</v>
      </c>
      <c r="B619" s="87"/>
      <c r="C619" s="87"/>
      <c r="D619" s="87"/>
      <c r="E619" s="87"/>
      <c r="F619" s="87"/>
      <c r="G619" s="87">
        <v>74</v>
      </c>
      <c r="H619" s="87"/>
      <c r="I619" s="87"/>
      <c r="J619" s="87"/>
      <c r="K619" s="257"/>
      <c r="L619" s="257"/>
      <c r="M619" s="257"/>
      <c r="N619" s="257"/>
      <c r="O619" s="257"/>
      <c r="P619" s="257"/>
      <c r="Q619" s="257"/>
      <c r="R619" s="129"/>
      <c r="S619" s="265"/>
      <c r="T619" s="101"/>
      <c r="U619" s="266"/>
      <c r="V619" s="96">
        <f>IF(G619=0,"",G619/F618)</f>
        <v>0.9135802469135802</v>
      </c>
      <c r="W619" s="97">
        <v>74</v>
      </c>
      <c r="X619" s="98">
        <f t="shared" si="136"/>
        <v>0.9135802469135802</v>
      </c>
      <c r="Y619" s="98">
        <f t="shared" si="137"/>
        <v>8.6419753086419804E-2</v>
      </c>
    </row>
    <row r="620" spans="1:29" ht="15.75" customHeight="1" x14ac:dyDescent="0.25">
      <c r="A620" s="84">
        <v>1501</v>
      </c>
      <c r="B620" s="87"/>
      <c r="C620" s="87"/>
      <c r="D620" s="87"/>
      <c r="E620" s="87"/>
      <c r="F620" s="87"/>
      <c r="G620" s="87"/>
      <c r="H620" s="87">
        <v>73</v>
      </c>
      <c r="I620" s="87"/>
      <c r="J620" s="87"/>
      <c r="K620" s="257"/>
      <c r="L620" s="256">
        <v>1</v>
      </c>
      <c r="M620" s="257"/>
      <c r="N620" s="257"/>
      <c r="O620" s="257"/>
      <c r="P620" s="257"/>
      <c r="Q620" s="257"/>
      <c r="R620" s="129">
        <f>SUM(L620:Q620)</f>
        <v>1</v>
      </c>
      <c r="S620" s="265"/>
      <c r="T620" s="101"/>
      <c r="U620" s="266"/>
      <c r="V620" s="96">
        <f>IF(H620=0,"",H620/G619)</f>
        <v>0.98648648648648651</v>
      </c>
      <c r="W620" s="97">
        <v>74</v>
      </c>
      <c r="X620" s="98">
        <f t="shared" si="136"/>
        <v>1</v>
      </c>
      <c r="Y620" s="98">
        <f t="shared" si="137"/>
        <v>0</v>
      </c>
    </row>
    <row r="621" spans="1:29" ht="15.75" customHeight="1" x14ac:dyDescent="0.25">
      <c r="A621" s="84">
        <v>1502</v>
      </c>
      <c r="B621" s="87"/>
      <c r="C621" s="87"/>
      <c r="D621" s="87"/>
      <c r="E621" s="87"/>
      <c r="F621" s="87"/>
      <c r="G621" s="87"/>
      <c r="H621" s="87"/>
      <c r="I621" s="87">
        <v>73</v>
      </c>
      <c r="J621" s="87"/>
      <c r="K621" s="257"/>
      <c r="L621" s="257"/>
      <c r="M621" s="257"/>
      <c r="N621" s="257"/>
      <c r="O621" s="257"/>
      <c r="P621" s="257"/>
      <c r="Q621" s="257"/>
      <c r="R621" s="129"/>
      <c r="S621" s="265"/>
      <c r="T621" s="101"/>
      <c r="U621" s="266"/>
      <c r="V621" s="96">
        <f>IF(I621=0,"",I621/H620)</f>
        <v>1</v>
      </c>
      <c r="W621" s="97">
        <v>73</v>
      </c>
      <c r="X621" s="98">
        <f t="shared" si="136"/>
        <v>0.98648648648648651</v>
      </c>
      <c r="Y621" s="98">
        <f t="shared" si="137"/>
        <v>1.3513513513513487E-2</v>
      </c>
    </row>
    <row r="622" spans="1:29" ht="15.75" customHeight="1" x14ac:dyDescent="0.25">
      <c r="A622" s="84">
        <v>1601</v>
      </c>
      <c r="B622" s="87"/>
      <c r="C622" s="87"/>
      <c r="D622" s="87"/>
      <c r="E622" s="87"/>
      <c r="F622" s="87"/>
      <c r="G622" s="87"/>
      <c r="H622" s="87"/>
      <c r="I622" s="87"/>
      <c r="J622" s="87">
        <v>73</v>
      </c>
      <c r="K622" s="257"/>
      <c r="L622" s="256">
        <v>24</v>
      </c>
      <c r="M622" s="256">
        <v>19</v>
      </c>
      <c r="N622" s="256">
        <v>30</v>
      </c>
      <c r="O622" s="257"/>
      <c r="P622" s="257"/>
      <c r="Q622" s="257"/>
      <c r="R622" s="129">
        <f>SUM(L622:N622)</f>
        <v>73</v>
      </c>
      <c r="S622" s="265"/>
      <c r="T622" s="101"/>
      <c r="U622" s="266"/>
      <c r="V622" s="126">
        <f>IF(J622=0,"",J622/I621)</f>
        <v>1</v>
      </c>
      <c r="W622" s="97">
        <v>73</v>
      </c>
      <c r="X622" s="100">
        <f t="shared" si="136"/>
        <v>1</v>
      </c>
      <c r="Y622" s="100">
        <f t="shared" si="137"/>
        <v>0</v>
      </c>
    </row>
    <row r="623" spans="1:29" ht="15.75" customHeight="1" x14ac:dyDescent="0.25">
      <c r="A623" s="84">
        <v>1602</v>
      </c>
      <c r="B623" s="87"/>
      <c r="C623" s="87"/>
      <c r="D623" s="87"/>
      <c r="E623" s="87"/>
      <c r="F623" s="87"/>
      <c r="G623" s="87"/>
      <c r="H623" s="87"/>
      <c r="I623" s="87"/>
      <c r="J623" s="87">
        <v>0</v>
      </c>
      <c r="K623" s="257"/>
      <c r="L623" s="257"/>
      <c r="M623" s="257"/>
      <c r="N623" s="257"/>
      <c r="O623" s="257"/>
      <c r="P623" s="257"/>
      <c r="Q623" s="257"/>
      <c r="R623" s="129">
        <v>0</v>
      </c>
      <c r="S623" s="265"/>
      <c r="T623" s="101"/>
      <c r="U623" s="256"/>
      <c r="V623" s="175"/>
      <c r="W623" s="97"/>
      <c r="X623" s="173"/>
      <c r="Y623" s="176"/>
    </row>
    <row r="624" spans="1:29" ht="15.75" customHeight="1" x14ac:dyDescent="0.25">
      <c r="A624" s="84">
        <v>1701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257"/>
      <c r="L624" s="257"/>
      <c r="M624" s="257"/>
      <c r="N624" s="257"/>
      <c r="O624" s="257"/>
      <c r="P624" s="257"/>
      <c r="Q624" s="257"/>
      <c r="R624" s="129"/>
      <c r="S624" s="265"/>
      <c r="T624" s="101"/>
      <c r="U624" s="256"/>
      <c r="V624" s="105"/>
      <c r="W624" s="106"/>
      <c r="X624" s="107"/>
      <c r="Y624" s="105"/>
    </row>
    <row r="625" spans="1:26" ht="15.75" customHeight="1" x14ac:dyDescent="0.25">
      <c r="A625" s="84">
        <v>1702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257"/>
      <c r="L625" s="257"/>
      <c r="M625" s="257"/>
      <c r="N625" s="257"/>
      <c r="O625" s="257"/>
      <c r="P625" s="257"/>
      <c r="Q625" s="257"/>
      <c r="R625" s="129"/>
      <c r="S625" s="265"/>
      <c r="T625" s="101"/>
      <c r="U625" s="256"/>
      <c r="V625" s="105"/>
      <c r="W625" s="106"/>
      <c r="X625" s="107"/>
      <c r="Y625" s="105"/>
    </row>
    <row r="626" spans="1:26" ht="15.75" customHeight="1" x14ac:dyDescent="0.25">
      <c r="A626" s="84">
        <v>1801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257"/>
      <c r="L626" s="257"/>
      <c r="M626" s="257"/>
      <c r="N626" s="257"/>
      <c r="O626" s="257"/>
      <c r="P626" s="257"/>
      <c r="Q626" s="257"/>
      <c r="R626" s="129"/>
      <c r="S626" s="265"/>
      <c r="T626" s="101"/>
      <c r="U626" s="256"/>
      <c r="V626" s="105"/>
      <c r="W626" s="106"/>
      <c r="X626" s="107"/>
      <c r="Y626" s="105"/>
    </row>
    <row r="627" spans="1:26" ht="15.75" customHeight="1" x14ac:dyDescent="0.25">
      <c r="A627" s="84">
        <v>1802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257"/>
      <c r="L627" s="257"/>
      <c r="M627" s="257"/>
      <c r="N627" s="257"/>
      <c r="O627" s="257"/>
      <c r="P627" s="257"/>
      <c r="Q627" s="257"/>
      <c r="R627" s="129"/>
      <c r="S627" s="265"/>
      <c r="T627" s="101"/>
      <c r="U627" s="256"/>
      <c r="V627" s="108"/>
      <c r="W627" s="88"/>
      <c r="X627" s="110"/>
      <c r="Y627" s="105"/>
    </row>
    <row r="628" spans="1:26" ht="15.75" customHeight="1" x14ac:dyDescent="0.25">
      <c r="A628" s="84">
        <v>1901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257"/>
      <c r="L628" s="257"/>
      <c r="M628" s="257"/>
      <c r="N628" s="257"/>
      <c r="O628" s="257"/>
      <c r="P628" s="257"/>
      <c r="Q628" s="257"/>
      <c r="R628" s="129"/>
      <c r="S628" s="265"/>
      <c r="T628" s="101"/>
      <c r="U628" s="256"/>
      <c r="V628" s="111" t="s">
        <v>91</v>
      </c>
      <c r="W628" s="112">
        <v>70</v>
      </c>
      <c r="X628" s="113">
        <f>IF(SUM(R618:R624)=0,"",SUM(R618:R624))</f>
        <v>74</v>
      </c>
      <c r="Y628" s="114" t="s">
        <v>19</v>
      </c>
    </row>
    <row r="629" spans="1:26" ht="15.75" customHeight="1" x14ac:dyDescent="0.25">
      <c r="A629" s="84">
        <v>1902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257"/>
      <c r="L629" s="257"/>
      <c r="M629" s="257"/>
      <c r="N629" s="257"/>
      <c r="O629" s="257"/>
      <c r="P629" s="257"/>
      <c r="Q629" s="257"/>
      <c r="R629" s="129"/>
      <c r="S629" s="265"/>
      <c r="T629" s="101"/>
      <c r="U629" s="256"/>
      <c r="V629" s="115" t="s">
        <v>92</v>
      </c>
      <c r="W629" s="116">
        <f>IF(W628/B614=0,"",W628/B614)</f>
        <v>0.58823529411764708</v>
      </c>
      <c r="X629" s="117">
        <f>IF(W628/X628=0,"",W628/X628)</f>
        <v>0.94594594594594594</v>
      </c>
      <c r="Y629" s="118" t="s">
        <v>93</v>
      </c>
    </row>
    <row r="630" spans="1:26" ht="15.75" customHeight="1" x14ac:dyDescent="0.25">
      <c r="A630" s="84">
        <v>2001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257"/>
      <c r="L630" s="257"/>
      <c r="M630" s="257"/>
      <c r="N630" s="257"/>
      <c r="O630" s="257"/>
      <c r="P630" s="257"/>
      <c r="Q630" s="257"/>
      <c r="R630" s="129"/>
      <c r="S630" s="267"/>
      <c r="T630" s="268"/>
      <c r="U630" s="269"/>
      <c r="V630" s="120"/>
      <c r="W630" s="121"/>
      <c r="X630" s="121"/>
      <c r="Y630" s="122"/>
    </row>
    <row r="631" spans="1:26" ht="18" customHeight="1" x14ac:dyDescent="0.25">
      <c r="A631" s="46"/>
      <c r="B631" s="340" t="s">
        <v>111</v>
      </c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123">
        <f>SUM(R614:R627)</f>
        <v>74</v>
      </c>
      <c r="S631" s="124">
        <f>IF(SUM(R619:R622)=0,"",SUM(R619:R622)/B614)</f>
        <v>0.62184873949579833</v>
      </c>
      <c r="T631" s="124">
        <f>IF(R631=0,"",R631/B614)</f>
        <v>0.62184873949579833</v>
      </c>
      <c r="U631" s="124">
        <f>IF(R622=0,"",T631-S631)</f>
        <v>0</v>
      </c>
      <c r="V631" s="1"/>
      <c r="W631" s="2"/>
      <c r="X631" s="36"/>
      <c r="Y631" s="1"/>
    </row>
    <row r="632" spans="1:26" ht="12.75" customHeight="1" x14ac:dyDescent="0.2">
      <c r="S632" s="1"/>
      <c r="T632" s="1"/>
      <c r="V632" s="1"/>
    </row>
    <row r="633" spans="1:26" ht="12.75" customHeight="1" x14ac:dyDescent="0.2">
      <c r="S633" s="1"/>
      <c r="T633" s="1"/>
      <c r="V633" s="1"/>
    </row>
    <row r="634" spans="1:26" ht="26.25" x14ac:dyDescent="0.4">
      <c r="B634" s="341" t="s">
        <v>101</v>
      </c>
      <c r="C634" s="341"/>
      <c r="D634" s="341"/>
      <c r="E634" s="341"/>
      <c r="F634" s="341"/>
      <c r="G634" s="341"/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223" t="s">
        <v>85</v>
      </c>
      <c r="S634" s="1"/>
      <c r="T634" s="1"/>
      <c r="U634" s="2"/>
      <c r="V634" s="1"/>
      <c r="W634" s="2"/>
      <c r="X634" s="2"/>
      <c r="Y634" s="2"/>
    </row>
    <row r="635" spans="1:26" ht="20.25" x14ac:dyDescent="0.2">
      <c r="A635" s="342" t="s">
        <v>18</v>
      </c>
      <c r="B635" s="344" t="s">
        <v>102</v>
      </c>
      <c r="C635" s="345"/>
      <c r="D635" s="345"/>
      <c r="E635" s="345"/>
      <c r="F635" s="345"/>
      <c r="G635" s="345"/>
      <c r="H635" s="345"/>
      <c r="I635" s="345"/>
      <c r="J635" s="346"/>
      <c r="K635" s="347"/>
      <c r="L635" s="347"/>
      <c r="M635" s="347"/>
      <c r="N635" s="347"/>
      <c r="O635" s="347"/>
      <c r="P635" s="347"/>
      <c r="Q635" s="347"/>
      <c r="R635" s="348" t="s">
        <v>19</v>
      </c>
      <c r="S635" s="339" t="s">
        <v>11</v>
      </c>
      <c r="T635" s="339" t="s">
        <v>12</v>
      </c>
      <c r="U635" s="350" t="s">
        <v>13</v>
      </c>
      <c r="V635" s="339" t="s">
        <v>14</v>
      </c>
      <c r="W635" s="337" t="s">
        <v>15</v>
      </c>
      <c r="X635" s="337" t="s">
        <v>16</v>
      </c>
      <c r="Y635" s="339" t="s">
        <v>103</v>
      </c>
    </row>
    <row r="636" spans="1:26" ht="15.75" x14ac:dyDescent="0.25">
      <c r="A636" s="343"/>
      <c r="B636" s="84" t="s">
        <v>104</v>
      </c>
      <c r="C636" s="84" t="s">
        <v>105</v>
      </c>
      <c r="D636" s="84" t="s">
        <v>106</v>
      </c>
      <c r="E636" s="84" t="s">
        <v>107</v>
      </c>
      <c r="F636" s="84" t="s">
        <v>108</v>
      </c>
      <c r="G636" s="84" t="s">
        <v>109</v>
      </c>
      <c r="H636" s="84" t="s">
        <v>110</v>
      </c>
      <c r="I636" s="84" t="s">
        <v>73</v>
      </c>
      <c r="J636" s="84" t="s">
        <v>74</v>
      </c>
      <c r="K636" s="2"/>
      <c r="L636" s="2"/>
      <c r="M636" s="2"/>
      <c r="N636" s="2"/>
      <c r="O636" s="2"/>
      <c r="P636" s="2"/>
      <c r="Q636" s="2"/>
      <c r="R636" s="349"/>
      <c r="S636" s="338"/>
      <c r="T636" s="338"/>
      <c r="U636" s="338"/>
      <c r="V636" s="338"/>
      <c r="W636" s="338"/>
      <c r="X636" s="338"/>
      <c r="Y636" s="338"/>
    </row>
    <row r="637" spans="1:26" ht="15.75" customHeight="1" x14ac:dyDescent="0.25">
      <c r="A637" s="84" t="s">
        <v>85</v>
      </c>
      <c r="B637" s="87">
        <v>117</v>
      </c>
      <c r="C637" s="87"/>
      <c r="D637" s="87"/>
      <c r="E637" s="87"/>
      <c r="F637" s="87"/>
      <c r="G637" s="87"/>
      <c r="H637" s="87"/>
      <c r="I637" s="87"/>
      <c r="J637" s="87"/>
      <c r="K637" s="256"/>
      <c r="L637" s="256"/>
      <c r="M637" s="256"/>
      <c r="N637" s="256"/>
      <c r="O637" s="256"/>
      <c r="P637" s="256"/>
      <c r="Q637" s="256"/>
      <c r="R637" s="129"/>
      <c r="S637" s="262"/>
      <c r="T637" s="263"/>
      <c r="U637" s="264"/>
      <c r="V637" s="278"/>
      <c r="W637" s="92">
        <f>B637</f>
        <v>117</v>
      </c>
      <c r="X637" s="279"/>
      <c r="Y637" s="278"/>
    </row>
    <row r="638" spans="1:26" ht="15.75" customHeight="1" x14ac:dyDescent="0.25">
      <c r="A638" s="84">
        <v>1301</v>
      </c>
      <c r="B638" s="87"/>
      <c r="C638" s="87">
        <v>113</v>
      </c>
      <c r="D638" s="87"/>
      <c r="E638" s="87"/>
      <c r="F638" s="87"/>
      <c r="G638" s="87"/>
      <c r="H638" s="87"/>
      <c r="I638" s="87"/>
      <c r="J638" s="87"/>
      <c r="K638" s="256"/>
      <c r="L638" s="256"/>
      <c r="M638" s="256"/>
      <c r="N638" s="256"/>
      <c r="O638" s="256"/>
      <c r="P638" s="256"/>
      <c r="Q638" s="256"/>
      <c r="R638" s="129"/>
      <c r="S638" s="265"/>
      <c r="T638" s="101"/>
      <c r="U638" s="266"/>
      <c r="V638" s="96">
        <f>IF(C638=0,"",C638/B637)</f>
        <v>0.96581196581196582</v>
      </c>
      <c r="W638" s="97">
        <v>113</v>
      </c>
      <c r="X638" s="280">
        <f t="shared" ref="X638:X645" si="138">IF(W638=0,"",W638/W637)</f>
        <v>0.96581196581196582</v>
      </c>
      <c r="Y638" s="280">
        <f t="shared" ref="Y638:Y645" si="139">IF(W638=0,"",100%-X638)</f>
        <v>3.4188034188034178E-2</v>
      </c>
    </row>
    <row r="639" spans="1:26" ht="15.75" customHeight="1" x14ac:dyDescent="0.25">
      <c r="A639" s="84">
        <v>1302</v>
      </c>
      <c r="B639" s="87"/>
      <c r="C639" s="87"/>
      <c r="D639" s="87">
        <v>108</v>
      </c>
      <c r="E639" s="87"/>
      <c r="F639" s="87"/>
      <c r="G639" s="87"/>
      <c r="H639" s="87"/>
      <c r="I639" s="87"/>
      <c r="J639" s="87"/>
      <c r="K639" s="256"/>
      <c r="L639" s="256"/>
      <c r="M639" s="256"/>
      <c r="N639" s="256"/>
      <c r="O639" s="256"/>
      <c r="P639" s="256"/>
      <c r="Q639" s="256"/>
      <c r="R639" s="129"/>
      <c r="S639" s="265"/>
      <c r="T639" s="101"/>
      <c r="U639" s="266"/>
      <c r="V639" s="96">
        <f>IF(D639=0,"",D639/C638)</f>
        <v>0.95575221238938057</v>
      </c>
      <c r="W639" s="97">
        <v>108</v>
      </c>
      <c r="X639" s="280">
        <f t="shared" si="138"/>
        <v>0.95575221238938057</v>
      </c>
      <c r="Y639" s="280">
        <f t="shared" si="139"/>
        <v>4.4247787610619427E-2</v>
      </c>
      <c r="Z639" s="14">
        <f>W639/W637</f>
        <v>0.92307692307692313</v>
      </c>
    </row>
    <row r="640" spans="1:26" ht="15.75" customHeight="1" x14ac:dyDescent="0.25">
      <c r="A640" s="84">
        <v>1401</v>
      </c>
      <c r="B640" s="87"/>
      <c r="C640" s="87"/>
      <c r="D640" s="87"/>
      <c r="E640" s="87">
        <v>97</v>
      </c>
      <c r="F640" s="87"/>
      <c r="G640" s="87"/>
      <c r="H640" s="87"/>
      <c r="I640" s="87"/>
      <c r="J640" s="87"/>
      <c r="K640" s="256"/>
      <c r="L640" s="256"/>
      <c r="M640" s="256"/>
      <c r="N640" s="256"/>
      <c r="O640" s="256"/>
      <c r="P640" s="256"/>
      <c r="Q640" s="256"/>
      <c r="R640" s="129"/>
      <c r="S640" s="265"/>
      <c r="T640" s="101"/>
      <c r="U640" s="266"/>
      <c r="V640" s="96">
        <f>IF(E640=0,"",E640/D639)</f>
        <v>0.89814814814814814</v>
      </c>
      <c r="W640" s="97">
        <v>104</v>
      </c>
      <c r="X640" s="280">
        <f t="shared" si="138"/>
        <v>0.96296296296296291</v>
      </c>
      <c r="Y640" s="280">
        <f t="shared" si="139"/>
        <v>3.703703703703709E-2</v>
      </c>
    </row>
    <row r="641" spans="1:25" ht="15.75" customHeight="1" x14ac:dyDescent="0.25">
      <c r="A641" s="84">
        <v>1402</v>
      </c>
      <c r="B641" s="87"/>
      <c r="C641" s="87"/>
      <c r="D641" s="87"/>
      <c r="E641" s="87"/>
      <c r="F641" s="87">
        <v>95</v>
      </c>
      <c r="G641" s="87"/>
      <c r="H641" s="87"/>
      <c r="I641" s="87"/>
      <c r="J641" s="87"/>
      <c r="K641" s="256"/>
      <c r="L641" s="256"/>
      <c r="M641" s="256"/>
      <c r="N641" s="256"/>
      <c r="O641" s="256"/>
      <c r="P641" s="256"/>
      <c r="Q641" s="256"/>
      <c r="R641" s="129"/>
      <c r="S641" s="265"/>
      <c r="T641" s="101"/>
      <c r="U641" s="266"/>
      <c r="V641" s="96">
        <f>IF(F641=0,"",F641/E640)</f>
        <v>0.97938144329896903</v>
      </c>
      <c r="W641" s="97">
        <v>101</v>
      </c>
      <c r="X641" s="280">
        <f t="shared" si="138"/>
        <v>0.97115384615384615</v>
      </c>
      <c r="Y641" s="280">
        <f t="shared" si="139"/>
        <v>2.8846153846153855E-2</v>
      </c>
    </row>
    <row r="642" spans="1:25" ht="15.75" customHeight="1" x14ac:dyDescent="0.25">
      <c r="A642" s="84">
        <v>1501</v>
      </c>
      <c r="B642" s="87"/>
      <c r="C642" s="87"/>
      <c r="D642" s="87"/>
      <c r="E642" s="87"/>
      <c r="F642" s="87"/>
      <c r="G642" s="87">
        <v>93</v>
      </c>
      <c r="H642" s="87"/>
      <c r="I642" s="87"/>
      <c r="J642" s="87"/>
      <c r="K642" s="256"/>
      <c r="L642" s="256"/>
      <c r="M642" s="256"/>
      <c r="N642" s="256"/>
      <c r="O642" s="256"/>
      <c r="P642" s="256"/>
      <c r="Q642" s="256"/>
      <c r="R642" s="129"/>
      <c r="S642" s="265"/>
      <c r="T642" s="101"/>
      <c r="U642" s="266"/>
      <c r="V642" s="96">
        <f>IF(G642=0,"",G642/F641)</f>
        <v>0.97894736842105268</v>
      </c>
      <c r="W642" s="97">
        <v>100</v>
      </c>
      <c r="X642" s="280">
        <f t="shared" si="138"/>
        <v>0.99009900990099009</v>
      </c>
      <c r="Y642" s="280">
        <f t="shared" si="139"/>
        <v>9.9009900990099098E-3</v>
      </c>
    </row>
    <row r="643" spans="1:25" ht="15.75" customHeight="1" x14ac:dyDescent="0.25">
      <c r="A643" s="84">
        <v>1502</v>
      </c>
      <c r="B643" s="87"/>
      <c r="C643" s="87"/>
      <c r="D643" s="87"/>
      <c r="E643" s="87"/>
      <c r="F643" s="87"/>
      <c r="G643" s="87"/>
      <c r="H643" s="87">
        <v>91</v>
      </c>
      <c r="I643" s="87"/>
      <c r="J643" s="87"/>
      <c r="K643" s="256"/>
      <c r="L643" s="256"/>
      <c r="M643" s="256"/>
      <c r="N643" s="256"/>
      <c r="O643" s="256"/>
      <c r="P643" s="256"/>
      <c r="Q643" s="256"/>
      <c r="R643" s="129"/>
      <c r="S643" s="265"/>
      <c r="T643" s="101"/>
      <c r="U643" s="266"/>
      <c r="V643" s="96">
        <f>IF(H643=0,"",H643/G642)</f>
        <v>0.978494623655914</v>
      </c>
      <c r="W643" s="97">
        <v>99</v>
      </c>
      <c r="X643" s="280">
        <f t="shared" si="138"/>
        <v>0.99</v>
      </c>
      <c r="Y643" s="280">
        <f t="shared" si="139"/>
        <v>1.0000000000000009E-2</v>
      </c>
    </row>
    <row r="644" spans="1:25" ht="15.75" customHeight="1" x14ac:dyDescent="0.25">
      <c r="A644" s="84">
        <v>1601</v>
      </c>
      <c r="B644" s="87"/>
      <c r="C644" s="87"/>
      <c r="D644" s="87"/>
      <c r="E644" s="87"/>
      <c r="F644" s="87"/>
      <c r="G644" s="87"/>
      <c r="H644" s="87"/>
      <c r="I644" s="87">
        <v>91</v>
      </c>
      <c r="J644" s="87"/>
      <c r="K644" s="256"/>
      <c r="L644" s="256"/>
      <c r="M644" s="256"/>
      <c r="N644" s="256"/>
      <c r="O644" s="256"/>
      <c r="P644" s="256"/>
      <c r="Q644" s="256"/>
      <c r="R644" s="129"/>
      <c r="S644" s="265"/>
      <c r="T644" s="101"/>
      <c r="U644" s="266"/>
      <c r="V644" s="96">
        <f>IF(I644=0,"",I644/H643)</f>
        <v>1</v>
      </c>
      <c r="W644" s="97">
        <v>96</v>
      </c>
      <c r="X644" s="280">
        <f t="shared" si="138"/>
        <v>0.96969696969696972</v>
      </c>
      <c r="Y644" s="280">
        <f t="shared" si="139"/>
        <v>3.0303030303030276E-2</v>
      </c>
    </row>
    <row r="645" spans="1:25" ht="15.75" customHeight="1" x14ac:dyDescent="0.25">
      <c r="A645" s="84">
        <v>1602</v>
      </c>
      <c r="B645" s="87"/>
      <c r="C645" s="87"/>
      <c r="D645" s="87"/>
      <c r="E645" s="87"/>
      <c r="F645" s="87"/>
      <c r="G645" s="87"/>
      <c r="H645" s="87"/>
      <c r="I645" s="87"/>
      <c r="J645" s="87">
        <v>87</v>
      </c>
      <c r="K645" s="256"/>
      <c r="L645" s="256"/>
      <c r="M645" s="256"/>
      <c r="N645" s="256"/>
      <c r="O645" s="256"/>
      <c r="P645" s="256"/>
      <c r="Q645" s="256"/>
      <c r="R645" s="129">
        <v>79</v>
      </c>
      <c r="S645" s="265"/>
      <c r="T645" s="101"/>
      <c r="U645" s="266"/>
      <c r="V645" s="126">
        <f>IF(J645=0,"",J645/I644)</f>
        <v>0.95604395604395609</v>
      </c>
      <c r="W645" s="97">
        <v>96</v>
      </c>
      <c r="X645" s="126">
        <f t="shared" si="138"/>
        <v>1</v>
      </c>
      <c r="Y645" s="126">
        <f t="shared" si="139"/>
        <v>0</v>
      </c>
    </row>
    <row r="646" spans="1:25" ht="15.75" customHeight="1" x14ac:dyDescent="0.25">
      <c r="A646" s="84">
        <v>1701</v>
      </c>
      <c r="B646" s="87"/>
      <c r="C646" s="87"/>
      <c r="D646" s="87"/>
      <c r="E646" s="87"/>
      <c r="F646" s="87"/>
      <c r="G646" s="87"/>
      <c r="H646" s="87"/>
      <c r="I646" s="87"/>
      <c r="J646" s="87">
        <v>11</v>
      </c>
      <c r="K646" s="256"/>
      <c r="L646" s="256"/>
      <c r="M646" s="256"/>
      <c r="N646" s="256"/>
      <c r="O646" s="256"/>
      <c r="P646" s="256"/>
      <c r="Q646" s="256"/>
      <c r="R646" s="129">
        <v>11</v>
      </c>
      <c r="S646" s="265"/>
      <c r="T646" s="101"/>
      <c r="U646" s="256"/>
      <c r="V646" s="175"/>
      <c r="W646" s="97">
        <v>13</v>
      </c>
      <c r="X646" s="175"/>
      <c r="Y646" s="281"/>
    </row>
    <row r="647" spans="1:25" ht="15.75" customHeight="1" x14ac:dyDescent="0.25">
      <c r="A647" s="84">
        <v>1702</v>
      </c>
      <c r="B647" s="87"/>
      <c r="C647" s="87"/>
      <c r="D647" s="87"/>
      <c r="E647" s="87"/>
      <c r="F647" s="87"/>
      <c r="G647" s="87"/>
      <c r="H647" s="87"/>
      <c r="I647" s="87"/>
      <c r="J647" s="87">
        <v>1</v>
      </c>
      <c r="K647" s="256"/>
      <c r="L647" s="256"/>
      <c r="M647" s="256"/>
      <c r="N647" s="256"/>
      <c r="O647" s="256"/>
      <c r="P647" s="256"/>
      <c r="Q647" s="256"/>
      <c r="R647" s="129"/>
      <c r="S647" s="265"/>
      <c r="T647" s="101"/>
      <c r="U647" s="256"/>
      <c r="V647" s="215"/>
      <c r="W647" s="106">
        <v>2</v>
      </c>
      <c r="X647" s="285"/>
      <c r="Y647" s="215"/>
    </row>
    <row r="648" spans="1:25" ht="15.75" customHeight="1" x14ac:dyDescent="0.25">
      <c r="A648" s="84">
        <v>1801</v>
      </c>
      <c r="B648" s="87"/>
      <c r="C648" s="87"/>
      <c r="D648" s="87"/>
      <c r="E648" s="87"/>
      <c r="F648" s="87"/>
      <c r="G648" s="87"/>
      <c r="H648" s="87"/>
      <c r="I648" s="87"/>
      <c r="J648" s="87">
        <v>1</v>
      </c>
      <c r="K648" s="256"/>
      <c r="L648" s="256"/>
      <c r="M648" s="256"/>
      <c r="N648" s="256"/>
      <c r="O648" s="256"/>
      <c r="P648" s="256"/>
      <c r="Q648" s="256"/>
      <c r="R648" s="129">
        <v>1</v>
      </c>
      <c r="S648" s="265"/>
      <c r="T648" s="101"/>
      <c r="U648" s="256"/>
      <c r="V648" s="215"/>
      <c r="W648" s="106">
        <v>1</v>
      </c>
      <c r="X648" s="285"/>
      <c r="Y648" s="215"/>
    </row>
    <row r="649" spans="1:25" ht="15.75" customHeight="1" x14ac:dyDescent="0.25">
      <c r="A649" s="84">
        <v>1802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256"/>
      <c r="L649" s="256"/>
      <c r="M649" s="256"/>
      <c r="N649" s="256"/>
      <c r="O649" s="256"/>
      <c r="P649" s="256"/>
      <c r="Q649" s="256"/>
      <c r="R649" s="129"/>
      <c r="S649" s="265"/>
      <c r="T649" s="101"/>
      <c r="U649" s="256"/>
      <c r="V649" s="215"/>
      <c r="W649" s="106"/>
      <c r="X649" s="285"/>
      <c r="Y649" s="215"/>
    </row>
    <row r="650" spans="1:25" ht="15.75" customHeight="1" x14ac:dyDescent="0.25">
      <c r="A650" s="84">
        <v>1901</v>
      </c>
      <c r="B650" s="87"/>
      <c r="C650" s="87"/>
      <c r="D650" s="87"/>
      <c r="E650" s="87"/>
      <c r="F650" s="87"/>
      <c r="G650" s="87"/>
      <c r="H650" s="87"/>
      <c r="I650" s="87"/>
      <c r="J650" s="87"/>
      <c r="K650" s="256"/>
      <c r="L650" s="256"/>
      <c r="M650" s="256"/>
      <c r="N650" s="256"/>
      <c r="O650" s="256"/>
      <c r="P650" s="256"/>
      <c r="Q650" s="256"/>
      <c r="R650" s="129"/>
      <c r="S650" s="265"/>
      <c r="T650" s="101"/>
      <c r="U650" s="256"/>
      <c r="V650" s="101"/>
      <c r="W650" s="256"/>
      <c r="X650" s="286"/>
      <c r="Y650" s="215"/>
    </row>
    <row r="651" spans="1:25" ht="15.75" customHeight="1" x14ac:dyDescent="0.25">
      <c r="A651" s="84">
        <v>1902</v>
      </c>
      <c r="B651" s="87"/>
      <c r="C651" s="87"/>
      <c r="D651" s="87"/>
      <c r="E651" s="87"/>
      <c r="F651" s="87"/>
      <c r="G651" s="87"/>
      <c r="H651" s="87"/>
      <c r="I651" s="87"/>
      <c r="J651" s="87"/>
      <c r="K651" s="256"/>
      <c r="L651" s="256"/>
      <c r="M651" s="256"/>
      <c r="N651" s="256"/>
      <c r="O651" s="256"/>
      <c r="P651" s="256"/>
      <c r="Q651" s="256"/>
      <c r="R651" s="129"/>
      <c r="S651" s="265"/>
      <c r="T651" s="101"/>
      <c r="U651" s="256"/>
      <c r="V651" s="111" t="s">
        <v>91</v>
      </c>
      <c r="W651" s="112">
        <v>85</v>
      </c>
      <c r="X651" s="113">
        <f>R654</f>
        <v>91</v>
      </c>
      <c r="Y651" s="114" t="s">
        <v>19</v>
      </c>
    </row>
    <row r="652" spans="1:25" ht="15.75" customHeight="1" x14ac:dyDescent="0.25">
      <c r="A652" s="84">
        <v>2001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256"/>
      <c r="L652" s="256"/>
      <c r="M652" s="256"/>
      <c r="N652" s="256"/>
      <c r="O652" s="256"/>
      <c r="P652" s="256"/>
      <c r="Q652" s="256"/>
      <c r="R652" s="129"/>
      <c r="S652" s="265"/>
      <c r="T652" s="101"/>
      <c r="U652" s="256"/>
      <c r="V652" s="115" t="s">
        <v>92</v>
      </c>
      <c r="W652" s="116">
        <f>IF(W651/B637=0,"",W651/B637)</f>
        <v>0.72649572649572647</v>
      </c>
      <c r="X652" s="117">
        <f>IF(W651/X651=0,"",W651/X651)</f>
        <v>0.93406593406593408</v>
      </c>
      <c r="Y652" s="118" t="s">
        <v>93</v>
      </c>
    </row>
    <row r="653" spans="1:25" ht="15.75" x14ac:dyDescent="0.25">
      <c r="A653" s="84">
        <v>2002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256"/>
      <c r="L653" s="256"/>
      <c r="M653" s="256"/>
      <c r="N653" s="256"/>
      <c r="O653" s="256"/>
      <c r="P653" s="256"/>
      <c r="Q653" s="256"/>
      <c r="R653" s="129"/>
      <c r="S653" s="267"/>
      <c r="T653" s="268"/>
      <c r="U653" s="269"/>
      <c r="V653" s="120"/>
      <c r="W653" s="121"/>
      <c r="X653" s="121"/>
      <c r="Y653" s="122"/>
    </row>
    <row r="654" spans="1:25" ht="18" x14ac:dyDescent="0.25">
      <c r="A654" s="46"/>
      <c r="B654" s="340" t="s">
        <v>111</v>
      </c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123">
        <f>SUM(R637:R650)</f>
        <v>91</v>
      </c>
      <c r="S654" s="124">
        <f>IF(R645=0,"",R645/B637)</f>
        <v>0.67521367521367526</v>
      </c>
      <c r="T654" s="124">
        <f>IF(R654=0,"",R654/B637)</f>
        <v>0.77777777777777779</v>
      </c>
      <c r="U654" s="124">
        <f>IF(R645=0,"",T654-S654)</f>
        <v>0.10256410256410253</v>
      </c>
      <c r="V654" s="1"/>
      <c r="W654" s="2"/>
      <c r="X654" s="36"/>
      <c r="Y654" s="1"/>
    </row>
    <row r="655" spans="1:25" ht="12.75" customHeight="1" x14ac:dyDescent="0.2">
      <c r="S655" s="1"/>
      <c r="T655" s="1"/>
      <c r="V655" s="1"/>
    </row>
    <row r="656" spans="1:25" ht="12.75" customHeight="1" x14ac:dyDescent="0.2">
      <c r="S656" s="1"/>
      <c r="T656" s="1"/>
      <c r="V656" s="1"/>
      <c r="W656" s="1"/>
      <c r="X656" s="1"/>
      <c r="Y656" s="1"/>
    </row>
    <row r="657" spans="1:26" ht="26.25" x14ac:dyDescent="0.4">
      <c r="A657" s="235"/>
      <c r="B657" s="341" t="s">
        <v>101</v>
      </c>
      <c r="C657" s="341"/>
      <c r="D657" s="341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223" t="s">
        <v>86</v>
      </c>
      <c r="S657" s="1"/>
      <c r="T657" s="1"/>
      <c r="U657" s="2"/>
      <c r="V657" s="1"/>
      <c r="W657" s="2"/>
      <c r="X657" s="2"/>
      <c r="Y657" s="2"/>
    </row>
    <row r="658" spans="1:26" ht="20.25" x14ac:dyDescent="0.2">
      <c r="A658" s="342" t="s">
        <v>18</v>
      </c>
      <c r="B658" s="344" t="s">
        <v>102</v>
      </c>
      <c r="C658" s="345"/>
      <c r="D658" s="345"/>
      <c r="E658" s="345"/>
      <c r="F658" s="345"/>
      <c r="G658" s="345"/>
      <c r="H658" s="345"/>
      <c r="I658" s="345"/>
      <c r="J658" s="346"/>
      <c r="K658" s="347"/>
      <c r="L658" s="347"/>
      <c r="M658" s="347"/>
      <c r="N658" s="347"/>
      <c r="O658" s="347"/>
      <c r="P658" s="347"/>
      <c r="Q658" s="347"/>
      <c r="R658" s="348" t="s">
        <v>19</v>
      </c>
      <c r="S658" s="339" t="s">
        <v>11</v>
      </c>
      <c r="T658" s="339" t="s">
        <v>12</v>
      </c>
      <c r="U658" s="350" t="s">
        <v>13</v>
      </c>
      <c r="V658" s="339" t="s">
        <v>14</v>
      </c>
      <c r="W658" s="337" t="s">
        <v>15</v>
      </c>
      <c r="X658" s="337" t="s">
        <v>16</v>
      </c>
      <c r="Y658" s="339" t="s">
        <v>103</v>
      </c>
    </row>
    <row r="659" spans="1:26" ht="15.75" x14ac:dyDescent="0.25">
      <c r="A659" s="343"/>
      <c r="B659" s="84" t="s">
        <v>104</v>
      </c>
      <c r="C659" s="84" t="s">
        <v>105</v>
      </c>
      <c r="D659" s="84" t="s">
        <v>106</v>
      </c>
      <c r="E659" s="84" t="s">
        <v>107</v>
      </c>
      <c r="F659" s="84" t="s">
        <v>108</v>
      </c>
      <c r="G659" s="84" t="s">
        <v>109</v>
      </c>
      <c r="H659" s="84" t="s">
        <v>110</v>
      </c>
      <c r="I659" s="84" t="s">
        <v>73</v>
      </c>
      <c r="J659" s="84" t="s">
        <v>74</v>
      </c>
      <c r="R659" s="349"/>
      <c r="S659" s="338"/>
      <c r="T659" s="338"/>
      <c r="U659" s="338"/>
      <c r="V659" s="338"/>
      <c r="W659" s="338"/>
      <c r="X659" s="338"/>
      <c r="Y659" s="338"/>
    </row>
    <row r="660" spans="1:26" ht="15.75" customHeight="1" x14ac:dyDescent="0.25">
      <c r="A660" s="84">
        <v>1301</v>
      </c>
      <c r="B660" s="87">
        <v>116</v>
      </c>
      <c r="C660" s="87"/>
      <c r="D660" s="87"/>
      <c r="E660" s="87"/>
      <c r="F660" s="87"/>
      <c r="G660" s="87"/>
      <c r="H660" s="87"/>
      <c r="I660" s="87"/>
      <c r="J660" s="87"/>
      <c r="K660" s="257"/>
      <c r="L660" s="257"/>
      <c r="M660" s="257"/>
      <c r="N660" s="257"/>
      <c r="O660" s="257"/>
      <c r="P660" s="257"/>
      <c r="Q660" s="257"/>
      <c r="R660" s="129"/>
      <c r="S660" s="262"/>
      <c r="T660" s="263"/>
      <c r="U660" s="264"/>
      <c r="V660" s="278"/>
      <c r="W660" s="92">
        <f>B660</f>
        <v>116</v>
      </c>
      <c r="X660" s="279"/>
      <c r="Y660" s="278"/>
    </row>
    <row r="661" spans="1:26" ht="15.75" customHeight="1" x14ac:dyDescent="0.25">
      <c r="A661" s="84">
        <v>1302</v>
      </c>
      <c r="B661" s="87"/>
      <c r="C661" s="87">
        <v>104</v>
      </c>
      <c r="D661" s="87"/>
      <c r="E661" s="87"/>
      <c r="F661" s="87"/>
      <c r="G661" s="87"/>
      <c r="H661" s="87"/>
      <c r="I661" s="87"/>
      <c r="J661" s="87"/>
      <c r="K661" s="257"/>
      <c r="L661" s="257"/>
      <c r="M661" s="257"/>
      <c r="N661" s="257"/>
      <c r="O661" s="257"/>
      <c r="P661" s="257"/>
      <c r="Q661" s="257"/>
      <c r="R661" s="129"/>
      <c r="S661" s="265"/>
      <c r="T661" s="101"/>
      <c r="U661" s="266"/>
      <c r="V661" s="96">
        <f>IF(C661=0,"",C661/B660)</f>
        <v>0.89655172413793105</v>
      </c>
      <c r="W661" s="97">
        <v>104</v>
      </c>
      <c r="X661" s="280">
        <f t="shared" ref="X661:X668" si="140">IF(W661=0,"",W661/W660)</f>
        <v>0.89655172413793105</v>
      </c>
      <c r="Y661" s="280">
        <f t="shared" ref="Y661:Y668" si="141">IF(W661=0,"",100%-X661)</f>
        <v>0.10344827586206895</v>
      </c>
    </row>
    <row r="662" spans="1:26" ht="15.75" customHeight="1" x14ac:dyDescent="0.25">
      <c r="A662" s="84">
        <v>1401</v>
      </c>
      <c r="B662" s="87"/>
      <c r="C662" s="87"/>
      <c r="D662" s="87">
        <v>97</v>
      </c>
      <c r="E662" s="87"/>
      <c r="F662" s="87"/>
      <c r="G662" s="87"/>
      <c r="H662" s="87"/>
      <c r="I662" s="87"/>
      <c r="J662" s="87"/>
      <c r="K662" s="257"/>
      <c r="L662" s="257"/>
      <c r="M662" s="257"/>
      <c r="N662" s="257"/>
      <c r="O662" s="257"/>
      <c r="P662" s="257"/>
      <c r="Q662" s="257"/>
      <c r="R662" s="129"/>
      <c r="S662" s="265"/>
      <c r="T662" s="101"/>
      <c r="U662" s="266"/>
      <c r="V662" s="96">
        <f>IF(D662=0,"",D662/C661)</f>
        <v>0.93269230769230771</v>
      </c>
      <c r="W662" s="97">
        <v>98</v>
      </c>
      <c r="X662" s="280">
        <f t="shared" si="140"/>
        <v>0.94230769230769229</v>
      </c>
      <c r="Y662" s="280">
        <f t="shared" si="141"/>
        <v>5.7692307692307709E-2</v>
      </c>
      <c r="Z662" s="14">
        <f>W662/W660</f>
        <v>0.84482758620689657</v>
      </c>
    </row>
    <row r="663" spans="1:26" ht="15.75" customHeight="1" x14ac:dyDescent="0.25">
      <c r="A663" s="84">
        <v>1402</v>
      </c>
      <c r="B663" s="87"/>
      <c r="C663" s="87"/>
      <c r="D663" s="87"/>
      <c r="E663" s="87">
        <v>91</v>
      </c>
      <c r="F663" s="87"/>
      <c r="G663" s="87"/>
      <c r="H663" s="87"/>
      <c r="I663" s="87"/>
      <c r="J663" s="87"/>
      <c r="K663" s="257"/>
      <c r="L663" s="257"/>
      <c r="M663" s="257"/>
      <c r="N663" s="257"/>
      <c r="O663" s="257"/>
      <c r="P663" s="257"/>
      <c r="Q663" s="257"/>
      <c r="R663" s="129"/>
      <c r="S663" s="265"/>
      <c r="T663" s="101"/>
      <c r="U663" s="266"/>
      <c r="V663" s="96">
        <f>IF(E663=0,"",E663/D662)</f>
        <v>0.93814432989690721</v>
      </c>
      <c r="W663" s="97">
        <v>97</v>
      </c>
      <c r="X663" s="280">
        <f t="shared" si="140"/>
        <v>0.98979591836734693</v>
      </c>
      <c r="Y663" s="280">
        <f t="shared" si="141"/>
        <v>1.0204081632653073E-2</v>
      </c>
    </row>
    <row r="664" spans="1:26" ht="15.75" customHeight="1" x14ac:dyDescent="0.25">
      <c r="A664" s="84">
        <v>1501</v>
      </c>
      <c r="B664" s="87"/>
      <c r="C664" s="87"/>
      <c r="D664" s="87"/>
      <c r="E664" s="87"/>
      <c r="F664" s="87">
        <v>90</v>
      </c>
      <c r="G664" s="87"/>
      <c r="H664" s="87"/>
      <c r="I664" s="87"/>
      <c r="J664" s="87"/>
      <c r="K664" s="257"/>
      <c r="L664" s="257"/>
      <c r="M664" s="257"/>
      <c r="N664" s="257"/>
      <c r="O664" s="257"/>
      <c r="P664" s="257"/>
      <c r="Q664" s="257"/>
      <c r="R664" s="129"/>
      <c r="S664" s="265"/>
      <c r="T664" s="101"/>
      <c r="U664" s="266"/>
      <c r="V664" s="96">
        <f>IF(F664=0,"",F664/E663)</f>
        <v>0.98901098901098905</v>
      </c>
      <c r="W664" s="97">
        <v>96</v>
      </c>
      <c r="X664" s="280">
        <f t="shared" si="140"/>
        <v>0.98969072164948457</v>
      </c>
      <c r="Y664" s="280">
        <f t="shared" si="141"/>
        <v>1.0309278350515427E-2</v>
      </c>
    </row>
    <row r="665" spans="1:26" ht="15.75" customHeight="1" x14ac:dyDescent="0.25">
      <c r="A665" s="84">
        <v>1502</v>
      </c>
      <c r="B665" s="87"/>
      <c r="C665" s="87"/>
      <c r="D665" s="87"/>
      <c r="E665" s="87"/>
      <c r="F665" s="87"/>
      <c r="G665" s="87">
        <v>78</v>
      </c>
      <c r="H665" s="87"/>
      <c r="I665" s="87"/>
      <c r="J665" s="87"/>
      <c r="K665" s="257"/>
      <c r="L665" s="257"/>
      <c r="M665" s="257"/>
      <c r="N665" s="257"/>
      <c r="O665" s="257"/>
      <c r="P665" s="257"/>
      <c r="Q665" s="257"/>
      <c r="R665" s="129"/>
      <c r="S665" s="265"/>
      <c r="T665" s="101"/>
      <c r="U665" s="266"/>
      <c r="V665" s="96">
        <f>IF(G665=0,"",G665/F664)</f>
        <v>0.8666666666666667</v>
      </c>
      <c r="W665" s="97">
        <v>93</v>
      </c>
      <c r="X665" s="280">
        <f t="shared" si="140"/>
        <v>0.96875</v>
      </c>
      <c r="Y665" s="280">
        <f t="shared" si="141"/>
        <v>3.125E-2</v>
      </c>
    </row>
    <row r="666" spans="1:26" ht="15.75" customHeight="1" x14ac:dyDescent="0.25">
      <c r="A666" s="84">
        <v>1601</v>
      </c>
      <c r="B666" s="87"/>
      <c r="C666" s="87"/>
      <c r="D666" s="87"/>
      <c r="E666" s="87"/>
      <c r="F666" s="87"/>
      <c r="G666" s="87"/>
      <c r="H666" s="87">
        <v>78</v>
      </c>
      <c r="I666" s="87"/>
      <c r="J666" s="87"/>
      <c r="K666" s="257"/>
      <c r="L666" s="257"/>
      <c r="M666" s="257"/>
      <c r="N666" s="257"/>
      <c r="O666" s="257"/>
      <c r="P666" s="257"/>
      <c r="Q666" s="257"/>
      <c r="R666" s="129"/>
      <c r="S666" s="265"/>
      <c r="T666" s="101"/>
      <c r="U666" s="266"/>
      <c r="V666" s="96">
        <f>IF(H666=0,"",H666/G665)</f>
        <v>1</v>
      </c>
      <c r="W666" s="97">
        <v>90</v>
      </c>
      <c r="X666" s="280">
        <f t="shared" si="140"/>
        <v>0.967741935483871</v>
      </c>
      <c r="Y666" s="280">
        <f t="shared" si="141"/>
        <v>3.2258064516129004E-2</v>
      </c>
    </row>
    <row r="667" spans="1:26" ht="15.75" customHeight="1" x14ac:dyDescent="0.25">
      <c r="A667" s="84">
        <v>1602</v>
      </c>
      <c r="B667" s="87"/>
      <c r="C667" s="87"/>
      <c r="D667" s="87"/>
      <c r="E667" s="87"/>
      <c r="F667" s="87"/>
      <c r="G667" s="87"/>
      <c r="H667" s="87"/>
      <c r="I667" s="87">
        <v>78</v>
      </c>
      <c r="J667" s="87"/>
      <c r="K667" s="257"/>
      <c r="L667" s="257"/>
      <c r="M667" s="257"/>
      <c r="N667" s="257"/>
      <c r="O667" s="257"/>
      <c r="P667" s="257"/>
      <c r="Q667" s="257"/>
      <c r="R667" s="129"/>
      <c r="S667" s="265"/>
      <c r="T667" s="101"/>
      <c r="U667" s="266"/>
      <c r="V667" s="96">
        <f>IF(I667=0,"",I667/H666)</f>
        <v>1</v>
      </c>
      <c r="W667" s="97">
        <v>90</v>
      </c>
      <c r="X667" s="280">
        <f t="shared" si="140"/>
        <v>1</v>
      </c>
      <c r="Y667" s="280">
        <f t="shared" si="141"/>
        <v>0</v>
      </c>
    </row>
    <row r="668" spans="1:26" ht="15.75" customHeight="1" x14ac:dyDescent="0.25">
      <c r="A668" s="84">
        <v>1701</v>
      </c>
      <c r="B668" s="87"/>
      <c r="C668" s="87"/>
      <c r="D668" s="87"/>
      <c r="E668" s="87"/>
      <c r="F668" s="87"/>
      <c r="G668" s="87"/>
      <c r="H668" s="87"/>
      <c r="I668" s="87"/>
      <c r="J668" s="87">
        <v>67</v>
      </c>
      <c r="K668" s="257"/>
      <c r="L668" s="257"/>
      <c r="M668" s="257"/>
      <c r="N668" s="257"/>
      <c r="O668" s="257"/>
      <c r="P668" s="257"/>
      <c r="Q668" s="257"/>
      <c r="R668" s="129">
        <v>57</v>
      </c>
      <c r="S668" s="265"/>
      <c r="T668" s="101"/>
      <c r="U668" s="266"/>
      <c r="V668" s="126">
        <f>IF(J668=0,"",J668/I667)</f>
        <v>0.85897435897435892</v>
      </c>
      <c r="W668" s="97">
        <v>89</v>
      </c>
      <c r="X668" s="126">
        <f t="shared" si="140"/>
        <v>0.98888888888888893</v>
      </c>
      <c r="Y668" s="126">
        <f t="shared" si="141"/>
        <v>1.1111111111111072E-2</v>
      </c>
    </row>
    <row r="669" spans="1:26" ht="15.75" customHeight="1" x14ac:dyDescent="0.25">
      <c r="A669" s="84">
        <v>1702</v>
      </c>
      <c r="B669" s="87"/>
      <c r="C669" s="87"/>
      <c r="D669" s="87"/>
      <c r="E669" s="87"/>
      <c r="F669" s="87"/>
      <c r="G669" s="87"/>
      <c r="H669" s="87"/>
      <c r="I669" s="87"/>
      <c r="J669" s="87">
        <v>18</v>
      </c>
      <c r="K669" s="257"/>
      <c r="L669" s="257"/>
      <c r="M669" s="257"/>
      <c r="N669" s="257"/>
      <c r="O669" s="257"/>
      <c r="P669" s="257"/>
      <c r="Q669" s="257"/>
      <c r="R669" s="129">
        <v>17</v>
      </c>
      <c r="S669" s="265"/>
      <c r="T669" s="101"/>
      <c r="U669" s="256"/>
      <c r="V669" s="175"/>
      <c r="W669" s="97">
        <v>29</v>
      </c>
      <c r="X669" s="175"/>
      <c r="Y669" s="281"/>
    </row>
    <row r="670" spans="1:26" ht="15.75" customHeight="1" x14ac:dyDescent="0.25">
      <c r="A670" s="84">
        <v>1801</v>
      </c>
      <c r="B670" s="87"/>
      <c r="C670" s="87"/>
      <c r="D670" s="87"/>
      <c r="E670" s="87"/>
      <c r="F670" s="87"/>
      <c r="G670" s="87"/>
      <c r="H670" s="87"/>
      <c r="I670" s="87"/>
      <c r="J670" s="87">
        <v>8</v>
      </c>
      <c r="K670" s="257"/>
      <c r="L670" s="257"/>
      <c r="M670" s="257"/>
      <c r="N670" s="257"/>
      <c r="O670" s="257"/>
      <c r="P670" s="257"/>
      <c r="Q670" s="257"/>
      <c r="R670" s="129">
        <v>7</v>
      </c>
      <c r="S670" s="265"/>
      <c r="T670" s="101"/>
      <c r="U670" s="256"/>
      <c r="V670" s="215"/>
      <c r="W670" s="106">
        <v>13</v>
      </c>
      <c r="X670" s="285"/>
      <c r="Y670" s="215"/>
    </row>
    <row r="671" spans="1:26" ht="15.75" customHeight="1" x14ac:dyDescent="0.25">
      <c r="A671" s="84">
        <v>1802</v>
      </c>
      <c r="B671" s="87"/>
      <c r="C671" s="87"/>
      <c r="D671" s="87"/>
      <c r="E671" s="87"/>
      <c r="F671" s="87"/>
      <c r="G671" s="87"/>
      <c r="H671" s="87"/>
      <c r="I671" s="87"/>
      <c r="J671" s="87">
        <v>4</v>
      </c>
      <c r="K671" s="257"/>
      <c r="L671" s="257"/>
      <c r="M671" s="257"/>
      <c r="N671" s="257"/>
      <c r="O671" s="257"/>
      <c r="P671" s="257"/>
      <c r="Q671" s="257"/>
      <c r="R671" s="129">
        <v>4</v>
      </c>
      <c r="S671" s="265"/>
      <c r="T671" s="101"/>
      <c r="U671" s="256"/>
      <c r="V671" s="215"/>
      <c r="W671" s="106">
        <v>6</v>
      </c>
      <c r="X671" s="285"/>
      <c r="Y671" s="215"/>
    </row>
    <row r="672" spans="1:26" ht="15.75" customHeight="1" x14ac:dyDescent="0.25">
      <c r="A672" s="84">
        <v>1901</v>
      </c>
      <c r="B672" s="87"/>
      <c r="C672" s="87"/>
      <c r="D672" s="87"/>
      <c r="E672" s="87"/>
      <c r="F672" s="87"/>
      <c r="G672" s="87"/>
      <c r="H672" s="87"/>
      <c r="I672" s="87"/>
      <c r="J672" s="87">
        <v>2</v>
      </c>
      <c r="K672" s="257"/>
      <c r="L672" s="257"/>
      <c r="M672" s="257"/>
      <c r="N672" s="257"/>
      <c r="O672" s="257"/>
      <c r="P672" s="257"/>
      <c r="Q672" s="257"/>
      <c r="R672" s="129">
        <v>2</v>
      </c>
      <c r="S672" s="265"/>
      <c r="T672" s="101"/>
      <c r="U672" s="256"/>
      <c r="V672" s="215"/>
      <c r="W672" s="106">
        <v>2</v>
      </c>
      <c r="X672" s="285"/>
      <c r="Y672" s="215"/>
    </row>
    <row r="673" spans="1:26" ht="15.75" customHeight="1" x14ac:dyDescent="0.25">
      <c r="A673" s="84">
        <v>1902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257"/>
      <c r="L673" s="257"/>
      <c r="M673" s="257"/>
      <c r="N673" s="257"/>
      <c r="O673" s="257"/>
      <c r="P673" s="257"/>
      <c r="Q673" s="257"/>
      <c r="R673" s="129"/>
      <c r="S673" s="265"/>
      <c r="T673" s="101"/>
      <c r="U673" s="256"/>
      <c r="V673" s="101"/>
      <c r="W673" s="256"/>
      <c r="X673" s="286"/>
      <c r="Y673" s="215"/>
    </row>
    <row r="674" spans="1:26" ht="15.75" customHeight="1" x14ac:dyDescent="0.25">
      <c r="A674" s="84">
        <v>2001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257"/>
      <c r="L674" s="257"/>
      <c r="M674" s="257"/>
      <c r="N674" s="257"/>
      <c r="O674" s="257"/>
      <c r="P674" s="257"/>
      <c r="Q674" s="257"/>
      <c r="R674" s="129"/>
      <c r="S674" s="265"/>
      <c r="T674" s="101"/>
      <c r="U674" s="256"/>
      <c r="V674" s="111" t="s">
        <v>91</v>
      </c>
      <c r="W674" s="112">
        <v>71</v>
      </c>
      <c r="X674" s="113">
        <f>R677</f>
        <v>87</v>
      </c>
      <c r="Y674" s="114" t="s">
        <v>19</v>
      </c>
    </row>
    <row r="675" spans="1:26" ht="15.75" customHeight="1" x14ac:dyDescent="0.25">
      <c r="A675" s="84">
        <v>2002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257"/>
      <c r="L675" s="257"/>
      <c r="M675" s="257"/>
      <c r="N675" s="257"/>
      <c r="O675" s="257"/>
      <c r="P675" s="257"/>
      <c r="Q675" s="257"/>
      <c r="R675" s="129"/>
      <c r="S675" s="265"/>
      <c r="T675" s="101"/>
      <c r="U675" s="256"/>
      <c r="V675" s="115" t="s">
        <v>92</v>
      </c>
      <c r="W675" s="116">
        <f>IF(W674/B660=0,"",W674/B660)</f>
        <v>0.61206896551724133</v>
      </c>
      <c r="X675" s="117">
        <f>IF(W674/X674=0,"",W674/X674)</f>
        <v>0.81609195402298851</v>
      </c>
      <c r="Y675" s="118" t="s">
        <v>93</v>
      </c>
    </row>
    <row r="676" spans="1:26" ht="15.75" customHeight="1" x14ac:dyDescent="0.25">
      <c r="A676" s="84">
        <v>2101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257"/>
      <c r="L676" s="257"/>
      <c r="M676" s="257"/>
      <c r="N676" s="257"/>
      <c r="O676" s="257"/>
      <c r="P676" s="257"/>
      <c r="Q676" s="257"/>
      <c r="R676" s="129"/>
      <c r="S676" s="267"/>
      <c r="T676" s="268"/>
      <c r="U676" s="269"/>
      <c r="V676" s="120"/>
      <c r="W676" s="121"/>
      <c r="X676" s="121"/>
      <c r="Y676" s="122"/>
    </row>
    <row r="677" spans="1:26" ht="18" x14ac:dyDescent="0.25">
      <c r="A677" s="46"/>
      <c r="B677" s="340" t="s">
        <v>111</v>
      </c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123">
        <f>SUM(R660:R673)</f>
        <v>87</v>
      </c>
      <c r="S677" s="124">
        <f>IF(SUM(R665:R668)=0,"",SUM(R665:R668)/B660)</f>
        <v>0.49137931034482757</v>
      </c>
      <c r="T677" s="124">
        <f>IF(R677=0,"",R677/B660)</f>
        <v>0.75</v>
      </c>
      <c r="U677" s="124">
        <f>IF(R668=0,"",T677-S677)</f>
        <v>0.25862068965517243</v>
      </c>
      <c r="V677" s="1"/>
      <c r="W677" s="2"/>
      <c r="X677" s="36"/>
      <c r="Y677" s="1"/>
    </row>
    <row r="678" spans="1:26" ht="12.75" customHeight="1" x14ac:dyDescent="0.2">
      <c r="S678" s="1"/>
      <c r="T678" s="1"/>
      <c r="V678" s="1"/>
    </row>
    <row r="679" spans="1:26" ht="12.75" customHeight="1" x14ac:dyDescent="0.2">
      <c r="S679" s="1"/>
      <c r="T679" s="1"/>
      <c r="V679" s="1"/>
    </row>
    <row r="680" spans="1:26" ht="26.25" x14ac:dyDescent="0.4">
      <c r="A680" s="235"/>
      <c r="B680" s="341" t="s">
        <v>101</v>
      </c>
      <c r="C680" s="341"/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223" t="s">
        <v>89</v>
      </c>
      <c r="S680" s="1"/>
      <c r="T680" s="1"/>
      <c r="U680" s="2"/>
      <c r="V680" s="1"/>
      <c r="W680" s="2"/>
      <c r="X680" s="2"/>
      <c r="Y680" s="2"/>
    </row>
    <row r="681" spans="1:26" ht="20.25" x14ac:dyDescent="0.2">
      <c r="A681" s="342" t="s">
        <v>18</v>
      </c>
      <c r="B681" s="344" t="s">
        <v>102</v>
      </c>
      <c r="C681" s="345"/>
      <c r="D681" s="345"/>
      <c r="E681" s="345"/>
      <c r="F681" s="345"/>
      <c r="G681" s="345"/>
      <c r="H681" s="345"/>
      <c r="I681" s="345"/>
      <c r="J681" s="346"/>
      <c r="K681" s="347"/>
      <c r="L681" s="347"/>
      <c r="M681" s="347"/>
      <c r="N681" s="347"/>
      <c r="O681" s="347"/>
      <c r="P681" s="347"/>
      <c r="Q681" s="347"/>
      <c r="R681" s="348" t="s">
        <v>19</v>
      </c>
      <c r="S681" s="339" t="s">
        <v>11</v>
      </c>
      <c r="T681" s="339" t="s">
        <v>12</v>
      </c>
      <c r="U681" s="350" t="s">
        <v>13</v>
      </c>
      <c r="V681" s="339" t="s">
        <v>14</v>
      </c>
      <c r="W681" s="337" t="s">
        <v>15</v>
      </c>
      <c r="X681" s="337" t="s">
        <v>16</v>
      </c>
      <c r="Y681" s="339" t="s">
        <v>103</v>
      </c>
    </row>
    <row r="682" spans="1:26" ht="15.75" x14ac:dyDescent="0.25">
      <c r="A682" s="343"/>
      <c r="B682" s="84" t="s">
        <v>104</v>
      </c>
      <c r="C682" s="84" t="s">
        <v>105</v>
      </c>
      <c r="D682" s="84" t="s">
        <v>106</v>
      </c>
      <c r="E682" s="84" t="s">
        <v>107</v>
      </c>
      <c r="F682" s="84" t="s">
        <v>108</v>
      </c>
      <c r="G682" s="84" t="s">
        <v>109</v>
      </c>
      <c r="H682" s="84" t="s">
        <v>110</v>
      </c>
      <c r="I682" s="84" t="s">
        <v>73</v>
      </c>
      <c r="J682" s="84" t="s">
        <v>74</v>
      </c>
      <c r="R682" s="349"/>
      <c r="S682" s="338"/>
      <c r="T682" s="338"/>
      <c r="U682" s="338"/>
      <c r="V682" s="338"/>
      <c r="W682" s="338"/>
      <c r="X682" s="338"/>
      <c r="Y682" s="338"/>
    </row>
    <row r="683" spans="1:26" ht="15.75" customHeight="1" x14ac:dyDescent="0.25">
      <c r="A683" s="84">
        <v>1302</v>
      </c>
      <c r="B683" s="87">
        <v>120</v>
      </c>
      <c r="C683" s="87"/>
      <c r="D683" s="87"/>
      <c r="E683" s="87"/>
      <c r="F683" s="87"/>
      <c r="G683" s="87"/>
      <c r="H683" s="87"/>
      <c r="I683" s="87"/>
      <c r="J683" s="87"/>
      <c r="K683" s="228"/>
      <c r="L683" s="228"/>
      <c r="M683" s="228"/>
      <c r="N683" s="228"/>
      <c r="O683" s="228"/>
      <c r="P683" s="228"/>
      <c r="Q683" s="228"/>
      <c r="R683" s="129"/>
      <c r="S683" s="156"/>
      <c r="T683" s="157"/>
      <c r="U683" s="158"/>
      <c r="V683" s="91"/>
      <c r="W683" s="92">
        <f>B683</f>
        <v>120</v>
      </c>
      <c r="X683" s="93"/>
      <c r="Y683" s="91"/>
    </row>
    <row r="684" spans="1:26" ht="15.75" customHeight="1" x14ac:dyDescent="0.25">
      <c r="A684" s="84" t="s">
        <v>95</v>
      </c>
      <c r="B684" s="87"/>
      <c r="C684" s="87">
        <v>106</v>
      </c>
      <c r="D684" s="87"/>
      <c r="E684" s="87"/>
      <c r="F684" s="87"/>
      <c r="G684" s="87"/>
      <c r="H684" s="87"/>
      <c r="I684" s="87"/>
      <c r="J684" s="87"/>
      <c r="K684" s="228"/>
      <c r="L684" s="228"/>
      <c r="M684" s="228"/>
      <c r="N684" s="228"/>
      <c r="O684" s="228"/>
      <c r="P684" s="228"/>
      <c r="Q684" s="228"/>
      <c r="R684" s="129"/>
      <c r="S684" s="159"/>
      <c r="T684" s="108"/>
      <c r="U684" s="160"/>
      <c r="V684" s="96">
        <f>IF(C684=0,"",C684/B683)</f>
        <v>0.8833333333333333</v>
      </c>
      <c r="W684" s="97">
        <v>106</v>
      </c>
      <c r="X684" s="98">
        <f t="shared" ref="X684:X691" si="142">IF(W684=0,"",W684/W683)</f>
        <v>0.8833333333333333</v>
      </c>
      <c r="Y684" s="98">
        <f t="shared" ref="Y684:Y691" si="143">IF(W684=0,"",100%-X684)</f>
        <v>0.1166666666666667</v>
      </c>
    </row>
    <row r="685" spans="1:26" ht="15.75" customHeight="1" x14ac:dyDescent="0.25">
      <c r="A685" s="84">
        <v>1402</v>
      </c>
      <c r="B685" s="87"/>
      <c r="C685" s="87"/>
      <c r="D685" s="87">
        <v>96</v>
      </c>
      <c r="E685" s="87"/>
      <c r="F685" s="87"/>
      <c r="G685" s="87"/>
      <c r="H685" s="87"/>
      <c r="I685" s="87"/>
      <c r="J685" s="87"/>
      <c r="K685" s="228"/>
      <c r="L685" s="228"/>
      <c r="M685" s="228"/>
      <c r="N685" s="228"/>
      <c r="O685" s="228"/>
      <c r="P685" s="228"/>
      <c r="Q685" s="228"/>
      <c r="R685" s="129"/>
      <c r="S685" s="159"/>
      <c r="T685" s="108"/>
      <c r="U685" s="160"/>
      <c r="V685" s="96">
        <f>IF(D685=0,"",D685/C684)</f>
        <v>0.90566037735849059</v>
      </c>
      <c r="W685" s="97">
        <v>98</v>
      </c>
      <c r="X685" s="98">
        <f t="shared" si="142"/>
        <v>0.92452830188679247</v>
      </c>
      <c r="Y685" s="98">
        <f t="shared" si="143"/>
        <v>7.547169811320753E-2</v>
      </c>
      <c r="Z685" s="14">
        <f>W685/W683</f>
        <v>0.81666666666666665</v>
      </c>
    </row>
    <row r="686" spans="1:26" ht="15.75" customHeight="1" x14ac:dyDescent="0.25">
      <c r="A686" s="84">
        <v>1501</v>
      </c>
      <c r="B686" s="87"/>
      <c r="C686" s="87"/>
      <c r="D686" s="87"/>
      <c r="E686" s="87">
        <v>94</v>
      </c>
      <c r="F686" s="87"/>
      <c r="G686" s="87"/>
      <c r="H686" s="87"/>
      <c r="I686" s="87"/>
      <c r="J686" s="87"/>
      <c r="K686" s="228"/>
      <c r="L686" s="228"/>
      <c r="M686" s="228"/>
      <c r="N686" s="228"/>
      <c r="O686" s="228"/>
      <c r="P686" s="228"/>
      <c r="Q686" s="228"/>
      <c r="R686" s="129"/>
      <c r="S686" s="159"/>
      <c r="T686" s="108"/>
      <c r="U686" s="160"/>
      <c r="V686" s="96">
        <f>IF(E686=0,"",E686/D685)</f>
        <v>0.97916666666666663</v>
      </c>
      <c r="W686" s="97">
        <v>97</v>
      </c>
      <c r="X686" s="98">
        <f t="shared" si="142"/>
        <v>0.98979591836734693</v>
      </c>
      <c r="Y686" s="98">
        <f t="shared" si="143"/>
        <v>1.0204081632653073E-2</v>
      </c>
    </row>
    <row r="687" spans="1:26" ht="15.75" customHeight="1" x14ac:dyDescent="0.25">
      <c r="A687" s="84">
        <v>1502</v>
      </c>
      <c r="B687" s="87"/>
      <c r="C687" s="87"/>
      <c r="D687" s="87"/>
      <c r="E687" s="87"/>
      <c r="F687" s="87">
        <v>89</v>
      </c>
      <c r="G687" s="87"/>
      <c r="H687" s="87"/>
      <c r="I687" s="87"/>
      <c r="J687" s="87"/>
      <c r="K687" s="228"/>
      <c r="L687" s="228"/>
      <c r="M687" s="228"/>
      <c r="N687" s="228"/>
      <c r="O687" s="228"/>
      <c r="P687" s="228"/>
      <c r="Q687" s="228"/>
      <c r="R687" s="129"/>
      <c r="S687" s="159"/>
      <c r="T687" s="108"/>
      <c r="U687" s="160"/>
      <c r="V687" s="96">
        <f>IF(F687=0,"",F687/E686)</f>
        <v>0.94680851063829785</v>
      </c>
      <c r="W687" s="97">
        <v>97</v>
      </c>
      <c r="X687" s="98">
        <f t="shared" si="142"/>
        <v>1</v>
      </c>
      <c r="Y687" s="98">
        <f t="shared" si="143"/>
        <v>0</v>
      </c>
    </row>
    <row r="688" spans="1:26" ht="15.75" customHeight="1" x14ac:dyDescent="0.25">
      <c r="A688" s="84">
        <v>1601</v>
      </c>
      <c r="B688" s="87"/>
      <c r="C688" s="87"/>
      <c r="D688" s="87"/>
      <c r="E688" s="87"/>
      <c r="F688" s="87"/>
      <c r="G688" s="87">
        <v>86</v>
      </c>
      <c r="H688" s="87"/>
      <c r="I688" s="87"/>
      <c r="J688" s="87"/>
      <c r="K688" s="228"/>
      <c r="L688" s="228"/>
      <c r="M688" s="228"/>
      <c r="N688" s="228"/>
      <c r="O688" s="228"/>
      <c r="P688" s="228"/>
      <c r="Q688" s="228"/>
      <c r="R688" s="129"/>
      <c r="S688" s="159"/>
      <c r="T688" s="108"/>
      <c r="U688" s="160"/>
      <c r="V688" s="96">
        <f>IF(G688=0,"",G688/F687)</f>
        <v>0.9662921348314607</v>
      </c>
      <c r="W688" s="97">
        <v>95</v>
      </c>
      <c r="X688" s="98">
        <f t="shared" si="142"/>
        <v>0.97938144329896903</v>
      </c>
      <c r="Y688" s="98">
        <f t="shared" si="143"/>
        <v>2.0618556701030966E-2</v>
      </c>
    </row>
    <row r="689" spans="1:25" ht="15.75" customHeight="1" x14ac:dyDescent="0.25">
      <c r="A689" s="84">
        <v>1602</v>
      </c>
      <c r="B689" s="87"/>
      <c r="C689" s="87"/>
      <c r="D689" s="87"/>
      <c r="E689" s="87"/>
      <c r="F689" s="87"/>
      <c r="G689" s="87"/>
      <c r="H689" s="87">
        <v>86</v>
      </c>
      <c r="I689" s="87"/>
      <c r="J689" s="87"/>
      <c r="K689" s="228"/>
      <c r="L689" s="228"/>
      <c r="M689" s="228"/>
      <c r="N689" s="228"/>
      <c r="O689" s="228"/>
      <c r="P689" s="228"/>
      <c r="Q689" s="228"/>
      <c r="R689" s="129"/>
      <c r="S689" s="159"/>
      <c r="T689" s="108"/>
      <c r="U689" s="160"/>
      <c r="V689" s="96">
        <f>IF(H689=0,"",H689/G688)</f>
        <v>1</v>
      </c>
      <c r="W689" s="97">
        <v>93</v>
      </c>
      <c r="X689" s="98">
        <f t="shared" si="142"/>
        <v>0.97894736842105268</v>
      </c>
      <c r="Y689" s="98">
        <f t="shared" si="143"/>
        <v>2.1052631578947323E-2</v>
      </c>
    </row>
    <row r="690" spans="1:25" ht="15.75" customHeight="1" x14ac:dyDescent="0.25">
      <c r="A690" s="84">
        <v>1701</v>
      </c>
      <c r="B690" s="87"/>
      <c r="C690" s="87"/>
      <c r="D690" s="87"/>
      <c r="E690" s="87"/>
      <c r="F690" s="87"/>
      <c r="G690" s="87"/>
      <c r="H690" s="87"/>
      <c r="I690" s="87">
        <v>85</v>
      </c>
      <c r="J690" s="87"/>
      <c r="K690" s="228"/>
      <c r="L690" s="228"/>
      <c r="M690" s="228"/>
      <c r="N690" s="228"/>
      <c r="O690" s="228"/>
      <c r="P690" s="228"/>
      <c r="Q690" s="228"/>
      <c r="R690" s="129"/>
      <c r="S690" s="159"/>
      <c r="T690" s="108"/>
      <c r="U690" s="160"/>
      <c r="V690" s="96">
        <f>IF(I690=0,"",I690/H689)</f>
        <v>0.98837209302325579</v>
      </c>
      <c r="W690" s="97">
        <v>91</v>
      </c>
      <c r="X690" s="98">
        <f t="shared" si="142"/>
        <v>0.978494623655914</v>
      </c>
      <c r="Y690" s="98">
        <f t="shared" si="143"/>
        <v>2.1505376344086002E-2</v>
      </c>
    </row>
    <row r="691" spans="1:25" ht="15.75" customHeight="1" x14ac:dyDescent="0.25">
      <c r="A691" s="84">
        <v>1702</v>
      </c>
      <c r="B691" s="87"/>
      <c r="C691" s="87"/>
      <c r="D691" s="87"/>
      <c r="E691" s="87"/>
      <c r="F691" s="87"/>
      <c r="G691" s="87"/>
      <c r="H691" s="87"/>
      <c r="I691" s="87"/>
      <c r="J691" s="87">
        <v>81</v>
      </c>
      <c r="K691" s="228"/>
      <c r="L691" s="228"/>
      <c r="M691" s="228"/>
      <c r="N691" s="228"/>
      <c r="O691" s="228"/>
      <c r="P691" s="228"/>
      <c r="Q691" s="228"/>
      <c r="R691" s="129">
        <v>75</v>
      </c>
      <c r="S691" s="159"/>
      <c r="T691" s="108"/>
      <c r="U691" s="160"/>
      <c r="V691" s="126">
        <f>IF(J691=0,"",J691/I690)</f>
        <v>0.95294117647058818</v>
      </c>
      <c r="W691" s="97">
        <v>89</v>
      </c>
      <c r="X691" s="100">
        <f t="shared" si="142"/>
        <v>0.97802197802197799</v>
      </c>
      <c r="Y691" s="100">
        <f t="shared" si="143"/>
        <v>2.1978021978022011E-2</v>
      </c>
    </row>
    <row r="692" spans="1:25" ht="15.75" customHeight="1" x14ac:dyDescent="0.25">
      <c r="A692" s="84">
        <v>1801</v>
      </c>
      <c r="B692" s="87"/>
      <c r="C692" s="87"/>
      <c r="D692" s="87"/>
      <c r="E692" s="87"/>
      <c r="F692" s="87"/>
      <c r="G692" s="87"/>
      <c r="H692" s="87"/>
      <c r="I692" s="87"/>
      <c r="J692" s="87">
        <v>13</v>
      </c>
      <c r="K692" s="228"/>
      <c r="L692" s="228"/>
      <c r="M692" s="228"/>
      <c r="N692" s="228"/>
      <c r="O692" s="228"/>
      <c r="P692" s="228"/>
      <c r="Q692" s="228"/>
      <c r="R692" s="129">
        <v>8</v>
      </c>
      <c r="S692" s="159"/>
      <c r="T692" s="108"/>
      <c r="U692" s="88"/>
      <c r="V692" s="175"/>
      <c r="W692" s="97">
        <v>14</v>
      </c>
      <c r="X692" s="173"/>
      <c r="Y692" s="176"/>
    </row>
    <row r="693" spans="1:25" ht="15.75" customHeight="1" x14ac:dyDescent="0.25">
      <c r="A693" s="84">
        <v>1802</v>
      </c>
      <c r="B693" s="87"/>
      <c r="C693" s="87"/>
      <c r="D693" s="87"/>
      <c r="E693" s="87"/>
      <c r="F693" s="87"/>
      <c r="G693" s="87"/>
      <c r="H693" s="87"/>
      <c r="I693" s="87"/>
      <c r="J693" s="87">
        <v>5</v>
      </c>
      <c r="K693" s="228"/>
      <c r="L693" s="228"/>
      <c r="M693" s="228"/>
      <c r="N693" s="228"/>
      <c r="O693" s="228"/>
      <c r="P693" s="228"/>
      <c r="Q693" s="228"/>
      <c r="R693" s="129">
        <v>3</v>
      </c>
      <c r="S693" s="159"/>
      <c r="T693" s="108"/>
      <c r="U693" s="88"/>
      <c r="V693" s="105"/>
      <c r="W693" s="106">
        <v>7</v>
      </c>
      <c r="X693" s="107"/>
      <c r="Y693" s="105"/>
    </row>
    <row r="694" spans="1:25" ht="15.75" customHeight="1" x14ac:dyDescent="0.25">
      <c r="A694" s="84">
        <v>1901</v>
      </c>
      <c r="B694" s="87"/>
      <c r="C694" s="87"/>
      <c r="D694" s="87"/>
      <c r="E694" s="87"/>
      <c r="F694" s="87"/>
      <c r="G694" s="87"/>
      <c r="H694" s="87"/>
      <c r="I694" s="87"/>
      <c r="J694" s="87">
        <v>1</v>
      </c>
      <c r="K694" s="228"/>
      <c r="L694" s="228"/>
      <c r="M694" s="228"/>
      <c r="N694" s="228"/>
      <c r="O694" s="228"/>
      <c r="P694" s="228"/>
      <c r="Q694" s="228"/>
      <c r="R694" s="129">
        <v>1</v>
      </c>
      <c r="S694" s="159"/>
      <c r="T694" s="108"/>
      <c r="U694" s="88"/>
      <c r="V694" s="105"/>
      <c r="W694" s="106">
        <v>3</v>
      </c>
      <c r="X694" s="107"/>
      <c r="Y694" s="105"/>
    </row>
    <row r="695" spans="1:25" ht="15.75" customHeight="1" x14ac:dyDescent="0.25">
      <c r="A695" s="84">
        <v>1902</v>
      </c>
      <c r="B695" s="87"/>
      <c r="C695" s="87"/>
      <c r="D695" s="87"/>
      <c r="E695" s="87"/>
      <c r="F695" s="87"/>
      <c r="G695" s="87"/>
      <c r="H695" s="87"/>
      <c r="I695" s="87"/>
      <c r="J695" s="87">
        <v>1</v>
      </c>
      <c r="K695" s="228"/>
      <c r="L695" s="228"/>
      <c r="M695" s="228"/>
      <c r="N695" s="228"/>
      <c r="O695" s="228"/>
      <c r="P695" s="228"/>
      <c r="Q695" s="228"/>
      <c r="R695" s="129">
        <v>1</v>
      </c>
      <c r="S695" s="159"/>
      <c r="T695" s="108"/>
      <c r="U695" s="88"/>
      <c r="V695" s="105"/>
      <c r="W695" s="252">
        <v>2</v>
      </c>
      <c r="X695" s="107"/>
      <c r="Y695" s="105"/>
    </row>
    <row r="696" spans="1:25" ht="15.75" customHeight="1" x14ac:dyDescent="0.25">
      <c r="A696" s="84">
        <v>2001</v>
      </c>
      <c r="B696" s="87"/>
      <c r="C696" s="87"/>
      <c r="D696" s="87"/>
      <c r="E696" s="87"/>
      <c r="F696" s="87"/>
      <c r="G696" s="87"/>
      <c r="H696" s="87"/>
      <c r="I696" s="87"/>
      <c r="J696" s="87">
        <v>1</v>
      </c>
      <c r="K696" s="228"/>
      <c r="L696" s="228"/>
      <c r="M696" s="228"/>
      <c r="N696" s="228"/>
      <c r="O696" s="228"/>
      <c r="P696" s="228"/>
      <c r="Q696" s="228"/>
      <c r="R696" s="129">
        <v>1</v>
      </c>
      <c r="S696" s="159"/>
      <c r="T696" s="108"/>
      <c r="U696" s="88"/>
      <c r="V696" s="108"/>
      <c r="W696" s="254">
        <v>1</v>
      </c>
      <c r="X696" s="110"/>
      <c r="Y696" s="105"/>
    </row>
    <row r="697" spans="1:25" ht="15.75" customHeight="1" x14ac:dyDescent="0.25">
      <c r="A697" s="84">
        <v>2002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228"/>
      <c r="L697" s="228"/>
      <c r="M697" s="228"/>
      <c r="N697" s="228"/>
      <c r="O697" s="228"/>
      <c r="P697" s="228"/>
      <c r="Q697" s="228"/>
      <c r="R697" s="129"/>
      <c r="S697" s="159"/>
      <c r="T697" s="108"/>
      <c r="U697" s="88"/>
      <c r="V697" s="111" t="s">
        <v>91</v>
      </c>
      <c r="W697" s="253">
        <v>78</v>
      </c>
      <c r="X697" s="113">
        <f>R700</f>
        <v>89</v>
      </c>
      <c r="Y697" s="114" t="s">
        <v>19</v>
      </c>
    </row>
    <row r="698" spans="1:25" ht="15.75" customHeight="1" x14ac:dyDescent="0.25">
      <c r="A698" s="84">
        <v>2101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228"/>
      <c r="L698" s="228"/>
      <c r="M698" s="228"/>
      <c r="N698" s="228"/>
      <c r="O698" s="228"/>
      <c r="P698" s="228"/>
      <c r="Q698" s="228"/>
      <c r="R698" s="129"/>
      <c r="S698" s="159"/>
      <c r="T698" s="108"/>
      <c r="U698" s="88"/>
      <c r="V698" s="115" t="s">
        <v>92</v>
      </c>
      <c r="W698" s="116">
        <f>IF(W697/B683=0,"",W697/B683)</f>
        <v>0.65</v>
      </c>
      <c r="X698" s="117">
        <f>IF(W697/X697=0,"",W697/X697)</f>
        <v>0.8764044943820225</v>
      </c>
      <c r="Y698" s="118" t="s">
        <v>93</v>
      </c>
    </row>
    <row r="699" spans="1:25" ht="15.75" customHeight="1" x14ac:dyDescent="0.25">
      <c r="A699" s="84">
        <v>2102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228"/>
      <c r="L699" s="228"/>
      <c r="M699" s="228"/>
      <c r="N699" s="228"/>
      <c r="O699" s="228"/>
      <c r="P699" s="228"/>
      <c r="Q699" s="228"/>
      <c r="R699" s="129"/>
      <c r="S699" s="161"/>
      <c r="T699" s="162"/>
      <c r="U699" s="163"/>
      <c r="V699" s="120"/>
      <c r="W699" s="121"/>
      <c r="X699" s="121"/>
      <c r="Y699" s="122"/>
    </row>
    <row r="700" spans="1:25" ht="18" x14ac:dyDescent="0.25">
      <c r="A700" s="46"/>
      <c r="B700" s="340" t="s">
        <v>111</v>
      </c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123">
        <f>SUM(R683:R696)</f>
        <v>89</v>
      </c>
      <c r="S700" s="124">
        <f>IF(SUM(R688:R691)=0,"",SUM(R688:R691)/B683)</f>
        <v>0.625</v>
      </c>
      <c r="T700" s="124">
        <f>IF(R700=0,"",R700/B683)</f>
        <v>0.7416666666666667</v>
      </c>
      <c r="U700" s="124">
        <f>IF(R691=0,"",T700-S700)</f>
        <v>0.1166666666666667</v>
      </c>
      <c r="V700" s="1"/>
      <c r="W700" s="2"/>
      <c r="X700" s="36"/>
      <c r="Y700" s="1"/>
    </row>
    <row r="701" spans="1:25" ht="12.75" customHeight="1" x14ac:dyDescent="0.2">
      <c r="S701" s="1"/>
      <c r="T701" s="1"/>
      <c r="V701" s="1"/>
    </row>
    <row r="702" spans="1:25" ht="12.75" customHeight="1" x14ac:dyDescent="0.2">
      <c r="S702" s="1"/>
      <c r="T702" s="1"/>
      <c r="V702" s="1"/>
    </row>
    <row r="703" spans="1:25" ht="26.25" customHeight="1" x14ac:dyDescent="0.4">
      <c r="A703" s="235"/>
      <c r="B703" s="341" t="s">
        <v>101</v>
      </c>
      <c r="C703" s="341"/>
      <c r="D703" s="341"/>
      <c r="E703" s="341"/>
      <c r="F703" s="341"/>
      <c r="G703" s="341"/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223" t="s">
        <v>95</v>
      </c>
      <c r="S703" s="1"/>
      <c r="T703" s="1"/>
      <c r="U703" s="2"/>
      <c r="V703" s="1"/>
      <c r="W703" s="2"/>
      <c r="X703" s="2"/>
      <c r="Y703" s="2"/>
    </row>
    <row r="704" spans="1:25" ht="20.25" customHeight="1" x14ac:dyDescent="0.2">
      <c r="A704" s="342" t="s">
        <v>18</v>
      </c>
      <c r="B704" s="344" t="s">
        <v>102</v>
      </c>
      <c r="C704" s="345"/>
      <c r="D704" s="345"/>
      <c r="E704" s="345"/>
      <c r="F704" s="345"/>
      <c r="G704" s="345"/>
      <c r="H704" s="345"/>
      <c r="I704" s="345"/>
      <c r="J704" s="346"/>
      <c r="K704" s="347"/>
      <c r="L704" s="347"/>
      <c r="M704" s="347"/>
      <c r="N704" s="347"/>
      <c r="O704" s="347"/>
      <c r="P704" s="347"/>
      <c r="Q704" s="347"/>
      <c r="R704" s="348" t="s">
        <v>19</v>
      </c>
      <c r="S704" s="339" t="s">
        <v>11</v>
      </c>
      <c r="T704" s="339" t="s">
        <v>12</v>
      </c>
      <c r="U704" s="350" t="s">
        <v>13</v>
      </c>
      <c r="V704" s="339" t="s">
        <v>14</v>
      </c>
      <c r="W704" s="337" t="s">
        <v>15</v>
      </c>
      <c r="X704" s="337" t="s">
        <v>16</v>
      </c>
      <c r="Y704" s="339" t="s">
        <v>103</v>
      </c>
    </row>
    <row r="705" spans="1:26" ht="15.75" customHeight="1" x14ac:dyDescent="0.25">
      <c r="A705" s="343"/>
      <c r="B705" s="84" t="s">
        <v>104</v>
      </c>
      <c r="C705" s="84" t="s">
        <v>105</v>
      </c>
      <c r="D705" s="84" t="s">
        <v>106</v>
      </c>
      <c r="E705" s="84" t="s">
        <v>107</v>
      </c>
      <c r="F705" s="84" t="s">
        <v>108</v>
      </c>
      <c r="G705" s="84" t="s">
        <v>109</v>
      </c>
      <c r="H705" s="84" t="s">
        <v>110</v>
      </c>
      <c r="I705" s="84" t="s">
        <v>73</v>
      </c>
      <c r="J705" s="84" t="s">
        <v>74</v>
      </c>
      <c r="R705" s="349"/>
      <c r="S705" s="338"/>
      <c r="T705" s="338"/>
      <c r="U705" s="338"/>
      <c r="V705" s="338"/>
      <c r="W705" s="338"/>
      <c r="X705" s="338"/>
      <c r="Y705" s="338"/>
    </row>
    <row r="706" spans="1:26" ht="15.75" customHeight="1" x14ac:dyDescent="0.25">
      <c r="A706" s="84" t="s">
        <v>95</v>
      </c>
      <c r="B706" s="87">
        <v>118</v>
      </c>
      <c r="C706" s="87"/>
      <c r="D706" s="87"/>
      <c r="E706" s="87"/>
      <c r="F706" s="87"/>
      <c r="G706" s="87"/>
      <c r="H706" s="87"/>
      <c r="I706" s="87"/>
      <c r="J706" s="87"/>
      <c r="K706" s="257"/>
      <c r="L706" s="257"/>
      <c r="M706" s="257"/>
      <c r="N706" s="257"/>
      <c r="O706" s="257"/>
      <c r="P706" s="257"/>
      <c r="Q706" s="257"/>
      <c r="R706" s="129"/>
      <c r="S706" s="262"/>
      <c r="T706" s="263"/>
      <c r="U706" s="264"/>
      <c r="V706" s="278"/>
      <c r="W706" s="92">
        <f>B706</f>
        <v>118</v>
      </c>
      <c r="X706" s="279"/>
      <c r="Y706" s="278"/>
    </row>
    <row r="707" spans="1:26" ht="15.75" customHeight="1" x14ac:dyDescent="0.25">
      <c r="A707" s="84">
        <v>1402</v>
      </c>
      <c r="B707" s="87"/>
      <c r="C707" s="87">
        <v>115</v>
      </c>
      <c r="D707" s="87"/>
      <c r="E707" s="87"/>
      <c r="F707" s="87"/>
      <c r="G707" s="87"/>
      <c r="H707" s="87"/>
      <c r="I707" s="87"/>
      <c r="J707" s="87"/>
      <c r="K707" s="257"/>
      <c r="L707" s="257"/>
      <c r="M707" s="257"/>
      <c r="N707" s="257"/>
      <c r="O707" s="257"/>
      <c r="P707" s="257"/>
      <c r="Q707" s="257"/>
      <c r="R707" s="129"/>
      <c r="S707" s="265"/>
      <c r="T707" s="101"/>
      <c r="U707" s="266"/>
      <c r="V707" s="96">
        <f>IF(C707=0,"",C707/B706)</f>
        <v>0.97457627118644063</v>
      </c>
      <c r="W707" s="97">
        <v>115</v>
      </c>
      <c r="X707" s="280">
        <f t="shared" ref="X707:X714" si="144">IF(W707=0,"",W707/W706)</f>
        <v>0.97457627118644063</v>
      </c>
      <c r="Y707" s="280">
        <f t="shared" ref="Y707:Y714" si="145">IF(W707=0,"",100%-X707)</f>
        <v>2.5423728813559365E-2</v>
      </c>
    </row>
    <row r="708" spans="1:26" ht="15.75" customHeight="1" x14ac:dyDescent="0.25">
      <c r="A708" s="84">
        <v>1501</v>
      </c>
      <c r="B708" s="87"/>
      <c r="C708" s="87"/>
      <c r="D708" s="87">
        <v>113</v>
      </c>
      <c r="E708" s="87"/>
      <c r="F708" s="87"/>
      <c r="G708" s="87"/>
      <c r="H708" s="87"/>
      <c r="I708" s="87"/>
      <c r="J708" s="87"/>
      <c r="K708" s="257"/>
      <c r="L708" s="257"/>
      <c r="M708" s="257"/>
      <c r="N708" s="257"/>
      <c r="O708" s="257"/>
      <c r="P708" s="257"/>
      <c r="Q708" s="257"/>
      <c r="R708" s="129"/>
      <c r="S708" s="265"/>
      <c r="T708" s="101"/>
      <c r="U708" s="266"/>
      <c r="V708" s="96">
        <f>IF(D708=0,"",D708/C707)</f>
        <v>0.9826086956521739</v>
      </c>
      <c r="W708" s="97">
        <v>114</v>
      </c>
      <c r="X708" s="280">
        <f t="shared" si="144"/>
        <v>0.99130434782608701</v>
      </c>
      <c r="Y708" s="280">
        <f t="shared" si="145"/>
        <v>8.6956521739129933E-3</v>
      </c>
      <c r="Z708" s="14">
        <f>W708/W706</f>
        <v>0.96610169491525422</v>
      </c>
    </row>
    <row r="709" spans="1:26" ht="15.75" customHeight="1" x14ac:dyDescent="0.25">
      <c r="A709" s="84">
        <v>1502</v>
      </c>
      <c r="B709" s="87"/>
      <c r="C709" s="87"/>
      <c r="D709" s="87"/>
      <c r="E709" s="87">
        <v>99</v>
      </c>
      <c r="F709" s="87"/>
      <c r="G709" s="87"/>
      <c r="H709" s="87"/>
      <c r="I709" s="87"/>
      <c r="J709" s="87"/>
      <c r="K709" s="257"/>
      <c r="L709" s="257"/>
      <c r="M709" s="257"/>
      <c r="N709" s="257"/>
      <c r="O709" s="257"/>
      <c r="P709" s="257"/>
      <c r="Q709" s="257"/>
      <c r="R709" s="129"/>
      <c r="S709" s="265"/>
      <c r="T709" s="101"/>
      <c r="U709" s="266"/>
      <c r="V709" s="96">
        <f>IF(E709=0,"",E709/D708)</f>
        <v>0.87610619469026552</v>
      </c>
      <c r="W709" s="97">
        <v>109</v>
      </c>
      <c r="X709" s="280">
        <f t="shared" si="144"/>
        <v>0.95614035087719296</v>
      </c>
      <c r="Y709" s="280">
        <f t="shared" si="145"/>
        <v>4.3859649122807043E-2</v>
      </c>
    </row>
    <row r="710" spans="1:26" ht="15.75" customHeight="1" x14ac:dyDescent="0.25">
      <c r="A710" s="84">
        <v>1601</v>
      </c>
      <c r="B710" s="87"/>
      <c r="C710" s="87"/>
      <c r="D710" s="87"/>
      <c r="E710" s="87"/>
      <c r="F710" s="87">
        <v>95</v>
      </c>
      <c r="G710" s="87"/>
      <c r="H710" s="87"/>
      <c r="I710" s="87"/>
      <c r="J710" s="87"/>
      <c r="K710" s="257"/>
      <c r="L710" s="257"/>
      <c r="M710" s="257"/>
      <c r="N710" s="257"/>
      <c r="O710" s="257"/>
      <c r="P710" s="257"/>
      <c r="Q710" s="257"/>
      <c r="R710" s="129"/>
      <c r="S710" s="265"/>
      <c r="T710" s="101"/>
      <c r="U710" s="266"/>
      <c r="V710" s="96">
        <f>IF(F710=0,"",F710/E709)</f>
        <v>0.95959595959595956</v>
      </c>
      <c r="W710" s="97">
        <v>108</v>
      </c>
      <c r="X710" s="280">
        <f t="shared" si="144"/>
        <v>0.99082568807339455</v>
      </c>
      <c r="Y710" s="280">
        <f t="shared" si="145"/>
        <v>9.1743119266054496E-3</v>
      </c>
    </row>
    <row r="711" spans="1:26" ht="15.75" customHeight="1" x14ac:dyDescent="0.25">
      <c r="A711" s="84">
        <v>1602</v>
      </c>
      <c r="B711" s="87"/>
      <c r="C711" s="87"/>
      <c r="D711" s="87"/>
      <c r="E711" s="87"/>
      <c r="F711" s="87"/>
      <c r="G711" s="87">
        <v>90</v>
      </c>
      <c r="H711" s="87"/>
      <c r="I711" s="87"/>
      <c r="J711" s="87"/>
      <c r="K711" s="257"/>
      <c r="L711" s="257"/>
      <c r="M711" s="257"/>
      <c r="N711" s="257"/>
      <c r="O711" s="257"/>
      <c r="P711" s="257"/>
      <c r="Q711" s="257"/>
      <c r="R711" s="129"/>
      <c r="S711" s="265"/>
      <c r="T711" s="101"/>
      <c r="U711" s="266"/>
      <c r="V711" s="96">
        <f>IF(G711=0,"",G711/F710)</f>
        <v>0.94736842105263153</v>
      </c>
      <c r="W711" s="97">
        <v>102</v>
      </c>
      <c r="X711" s="280">
        <f t="shared" si="144"/>
        <v>0.94444444444444442</v>
      </c>
      <c r="Y711" s="280">
        <f t="shared" si="145"/>
        <v>5.555555555555558E-2</v>
      </c>
    </row>
    <row r="712" spans="1:26" ht="15.75" customHeight="1" x14ac:dyDescent="0.25">
      <c r="A712" s="84">
        <v>1701</v>
      </c>
      <c r="B712" s="87"/>
      <c r="C712" s="87"/>
      <c r="D712" s="87"/>
      <c r="E712" s="87"/>
      <c r="F712" s="87"/>
      <c r="G712" s="87"/>
      <c r="H712" s="87">
        <v>89</v>
      </c>
      <c r="I712" s="87"/>
      <c r="J712" s="87"/>
      <c r="K712" s="257"/>
      <c r="L712" s="257"/>
      <c r="M712" s="257"/>
      <c r="N712" s="257"/>
      <c r="O712" s="257"/>
      <c r="P712" s="257"/>
      <c r="Q712" s="257"/>
      <c r="R712" s="129">
        <v>1</v>
      </c>
      <c r="S712" s="265"/>
      <c r="T712" s="101"/>
      <c r="U712" s="266"/>
      <c r="V712" s="96">
        <f>IF(H712=0,"",H712/G711)</f>
        <v>0.98888888888888893</v>
      </c>
      <c r="W712" s="97">
        <v>101</v>
      </c>
      <c r="X712" s="280">
        <f t="shared" si="144"/>
        <v>0.99019607843137258</v>
      </c>
      <c r="Y712" s="280">
        <f t="shared" si="145"/>
        <v>9.8039215686274161E-3</v>
      </c>
    </row>
    <row r="713" spans="1:26" ht="15.75" customHeight="1" x14ac:dyDescent="0.25">
      <c r="A713" s="84">
        <v>1702</v>
      </c>
      <c r="B713" s="87"/>
      <c r="C713" s="87"/>
      <c r="D713" s="87"/>
      <c r="E713" s="87"/>
      <c r="F713" s="87"/>
      <c r="G713" s="87"/>
      <c r="H713" s="87"/>
      <c r="I713" s="87">
        <v>85</v>
      </c>
      <c r="J713" s="87"/>
      <c r="K713" s="257"/>
      <c r="L713" s="257"/>
      <c r="M713" s="257"/>
      <c r="N713" s="257"/>
      <c r="O713" s="257"/>
      <c r="P713" s="257"/>
      <c r="Q713" s="257"/>
      <c r="R713" s="129">
        <v>1</v>
      </c>
      <c r="S713" s="265"/>
      <c r="T713" s="101"/>
      <c r="U713" s="266"/>
      <c r="V713" s="96">
        <f>IF(I713=0,"",I713/H712)</f>
        <v>0.9550561797752809</v>
      </c>
      <c r="W713" s="97">
        <v>98</v>
      </c>
      <c r="X713" s="280">
        <f t="shared" si="144"/>
        <v>0.97029702970297027</v>
      </c>
      <c r="Y713" s="280">
        <f t="shared" si="145"/>
        <v>2.9702970297029729E-2</v>
      </c>
    </row>
    <row r="714" spans="1:26" ht="15.75" customHeight="1" x14ac:dyDescent="0.25">
      <c r="A714" s="84">
        <v>1801</v>
      </c>
      <c r="B714" s="87"/>
      <c r="C714" s="87"/>
      <c r="D714" s="87"/>
      <c r="E714" s="87"/>
      <c r="F714" s="87"/>
      <c r="G714" s="87"/>
      <c r="H714" s="87"/>
      <c r="I714" s="87"/>
      <c r="J714" s="87">
        <v>77</v>
      </c>
      <c r="K714" s="257"/>
      <c r="L714" s="257"/>
      <c r="M714" s="257"/>
      <c r="N714" s="257"/>
      <c r="O714" s="257"/>
      <c r="P714" s="257"/>
      <c r="Q714" s="257"/>
      <c r="R714" s="129">
        <v>69</v>
      </c>
      <c r="S714" s="265"/>
      <c r="T714" s="101"/>
      <c r="U714" s="266"/>
      <c r="V714" s="126">
        <f>IF(J714=0,"",J714/I713)</f>
        <v>0.90588235294117647</v>
      </c>
      <c r="W714" s="97">
        <v>94</v>
      </c>
      <c r="X714" s="126">
        <f t="shared" si="144"/>
        <v>0.95918367346938771</v>
      </c>
      <c r="Y714" s="126">
        <f t="shared" si="145"/>
        <v>4.081632653061229E-2</v>
      </c>
    </row>
    <row r="715" spans="1:26" ht="15.75" customHeight="1" x14ac:dyDescent="0.25">
      <c r="A715" s="84">
        <v>1802</v>
      </c>
      <c r="B715" s="87"/>
      <c r="C715" s="87"/>
      <c r="D715" s="87"/>
      <c r="E715" s="87"/>
      <c r="F715" s="87"/>
      <c r="G715" s="87"/>
      <c r="H715" s="87"/>
      <c r="I715" s="87"/>
      <c r="J715" s="87">
        <v>19</v>
      </c>
      <c r="K715" s="257"/>
      <c r="L715" s="257"/>
      <c r="M715" s="257"/>
      <c r="N715" s="257"/>
      <c r="O715" s="257"/>
      <c r="P715" s="257"/>
      <c r="Q715" s="257"/>
      <c r="R715" s="129">
        <v>14</v>
      </c>
      <c r="S715" s="265"/>
      <c r="T715" s="101"/>
      <c r="U715" s="256"/>
      <c r="V715" s="175"/>
      <c r="W715" s="97">
        <v>24</v>
      </c>
      <c r="X715" s="175"/>
      <c r="Y715" s="281"/>
    </row>
    <row r="716" spans="1:26" ht="15.75" customHeight="1" x14ac:dyDescent="0.25">
      <c r="A716" s="84">
        <v>1901</v>
      </c>
      <c r="B716" s="87"/>
      <c r="C716" s="87"/>
      <c r="D716" s="87"/>
      <c r="E716" s="87"/>
      <c r="F716" s="87"/>
      <c r="G716" s="87"/>
      <c r="H716" s="87"/>
      <c r="I716" s="87"/>
      <c r="J716" s="87">
        <v>6</v>
      </c>
      <c r="K716" s="257"/>
      <c r="L716" s="257"/>
      <c r="M716" s="257"/>
      <c r="N716" s="257"/>
      <c r="O716" s="257"/>
      <c r="P716" s="257"/>
      <c r="Q716" s="257"/>
      <c r="R716" s="129">
        <v>6</v>
      </c>
      <c r="S716" s="265"/>
      <c r="T716" s="101"/>
      <c r="U716" s="256"/>
      <c r="V716" s="282"/>
      <c r="W716" s="106">
        <v>7</v>
      </c>
      <c r="X716" s="283"/>
      <c r="Y716" s="282"/>
    </row>
    <row r="717" spans="1:26" ht="15.75" customHeight="1" x14ac:dyDescent="0.25">
      <c r="A717" s="84">
        <v>1902</v>
      </c>
      <c r="B717" s="87"/>
      <c r="C717" s="87"/>
      <c r="D717" s="87"/>
      <c r="E717" s="87"/>
      <c r="F717" s="87"/>
      <c r="G717" s="87"/>
      <c r="H717" s="87"/>
      <c r="I717" s="87"/>
      <c r="J717" s="87">
        <v>2</v>
      </c>
      <c r="K717" s="257"/>
      <c r="L717" s="257"/>
      <c r="M717" s="257"/>
      <c r="N717" s="257"/>
      <c r="O717" s="257"/>
      <c r="P717" s="257"/>
      <c r="Q717" s="257"/>
      <c r="R717" s="129">
        <v>1</v>
      </c>
      <c r="S717" s="265"/>
      <c r="T717" s="101"/>
      <c r="U717" s="256"/>
      <c r="V717" s="282"/>
      <c r="W717" s="106">
        <v>3</v>
      </c>
      <c r="X717" s="283"/>
      <c r="Y717" s="282"/>
    </row>
    <row r="718" spans="1:26" ht="15.75" customHeight="1" x14ac:dyDescent="0.25">
      <c r="A718" s="84">
        <v>2001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257"/>
      <c r="L718" s="257"/>
      <c r="M718" s="257"/>
      <c r="N718" s="257"/>
      <c r="O718" s="257"/>
      <c r="P718" s="257"/>
      <c r="Q718" s="257"/>
      <c r="R718" s="129"/>
      <c r="S718" s="265"/>
      <c r="T718" s="101"/>
      <c r="U718" s="256"/>
      <c r="V718" s="282"/>
      <c r="W718" s="106"/>
      <c r="X718" s="283"/>
      <c r="Y718" s="282"/>
    </row>
    <row r="719" spans="1:26" ht="15.75" customHeight="1" x14ac:dyDescent="0.25">
      <c r="A719" s="84">
        <v>2002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257"/>
      <c r="L719" s="257"/>
      <c r="M719" s="257"/>
      <c r="N719" s="257"/>
      <c r="O719" s="257"/>
      <c r="P719" s="257"/>
      <c r="Q719" s="257"/>
      <c r="R719" s="129"/>
      <c r="S719" s="265"/>
      <c r="T719" s="101"/>
      <c r="U719" s="256"/>
      <c r="V719" s="261"/>
      <c r="W719" s="260"/>
      <c r="X719" s="284"/>
      <c r="Y719" s="282"/>
    </row>
    <row r="720" spans="1:26" ht="15.75" customHeight="1" x14ac:dyDescent="0.25">
      <c r="A720" s="84">
        <v>2101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257"/>
      <c r="L720" s="257"/>
      <c r="M720" s="257"/>
      <c r="N720" s="257"/>
      <c r="O720" s="257"/>
      <c r="P720" s="257"/>
      <c r="Q720" s="257"/>
      <c r="R720" s="129"/>
      <c r="S720" s="265"/>
      <c r="T720" s="101"/>
      <c r="U720" s="256"/>
      <c r="V720" s="111" t="s">
        <v>91</v>
      </c>
      <c r="W720" s="112">
        <v>74</v>
      </c>
      <c r="X720" s="113">
        <f>R723</f>
        <v>92</v>
      </c>
      <c r="Y720" s="114" t="s">
        <v>19</v>
      </c>
    </row>
    <row r="721" spans="1:31" ht="15.75" customHeight="1" x14ac:dyDescent="0.25">
      <c r="A721" s="84">
        <v>2102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257"/>
      <c r="L721" s="257"/>
      <c r="M721" s="257"/>
      <c r="N721" s="257"/>
      <c r="O721" s="257"/>
      <c r="P721" s="257"/>
      <c r="Q721" s="257"/>
      <c r="R721" s="129"/>
      <c r="S721" s="265"/>
      <c r="T721" s="101"/>
      <c r="U721" s="256"/>
      <c r="V721" s="115" t="s">
        <v>92</v>
      </c>
      <c r="W721" s="116">
        <f>IF(W720/B706=0,"",W720/B706)</f>
        <v>0.6271186440677966</v>
      </c>
      <c r="X721" s="117">
        <f>IF(W720/X720=0,"",W720/X720)</f>
        <v>0.80434782608695654</v>
      </c>
      <c r="Y721" s="118" t="s">
        <v>93</v>
      </c>
    </row>
    <row r="722" spans="1:31" ht="15.75" customHeight="1" x14ac:dyDescent="0.25">
      <c r="A722" s="84">
        <v>2201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257"/>
      <c r="L722" s="257"/>
      <c r="M722" s="257"/>
      <c r="N722" s="257"/>
      <c r="O722" s="257"/>
      <c r="P722" s="257"/>
      <c r="Q722" s="257"/>
      <c r="R722" s="129"/>
      <c r="S722" s="267"/>
      <c r="T722" s="268"/>
      <c r="U722" s="269"/>
      <c r="V722" s="120"/>
      <c r="W722" s="121"/>
      <c r="X722" s="121"/>
      <c r="Y722" s="122"/>
    </row>
    <row r="723" spans="1:31" ht="18" customHeight="1" x14ac:dyDescent="0.25">
      <c r="A723" s="46"/>
      <c r="B723" s="340" t="s">
        <v>111</v>
      </c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123">
        <f>SUM(R706:R719)</f>
        <v>92</v>
      </c>
      <c r="S723" s="124">
        <f>IF(SUM(R711:R714)=0,"",SUM(R711:R714)/B706)</f>
        <v>0.60169491525423724</v>
      </c>
      <c r="T723" s="124">
        <f>IF(R723=0,"",R723/B706)</f>
        <v>0.77966101694915257</v>
      </c>
      <c r="U723" s="124">
        <f>IF(R714=0,"",T723-S723)</f>
        <v>0.17796610169491534</v>
      </c>
      <c r="V723" s="1"/>
      <c r="W723" s="2"/>
      <c r="X723" s="36"/>
      <c r="Y723" s="1"/>
    </row>
    <row r="724" spans="1:31" ht="12.75" customHeight="1" x14ac:dyDescent="0.2">
      <c r="S724" s="1"/>
      <c r="T724" s="1"/>
      <c r="V724" s="1"/>
    </row>
    <row r="725" spans="1:31" ht="12.75" customHeight="1" x14ac:dyDescent="0.2">
      <c r="S725" s="1"/>
      <c r="T725" s="1"/>
      <c r="V725" s="1"/>
    </row>
    <row r="726" spans="1:31" ht="26.25" customHeight="1" x14ac:dyDescent="0.4">
      <c r="A726" s="235"/>
      <c r="B726" s="341" t="s">
        <v>101</v>
      </c>
      <c r="C726" s="341"/>
      <c r="D726" s="341"/>
      <c r="E726" s="341"/>
      <c r="F726" s="341"/>
      <c r="G726" s="341"/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223" t="s">
        <v>97</v>
      </c>
      <c r="S726" s="1"/>
      <c r="T726" s="1"/>
      <c r="U726" s="2"/>
      <c r="V726" s="1"/>
      <c r="W726" s="2"/>
      <c r="X726" s="2"/>
      <c r="Y726" s="2"/>
    </row>
    <row r="727" spans="1:31" ht="20.25" customHeight="1" x14ac:dyDescent="0.2">
      <c r="A727" s="342" t="s">
        <v>18</v>
      </c>
      <c r="B727" s="344" t="s">
        <v>102</v>
      </c>
      <c r="C727" s="345"/>
      <c r="D727" s="345"/>
      <c r="E727" s="345"/>
      <c r="F727" s="345"/>
      <c r="G727" s="345"/>
      <c r="H727" s="345"/>
      <c r="I727" s="345"/>
      <c r="J727" s="346"/>
      <c r="K727" s="347"/>
      <c r="L727" s="347"/>
      <c r="M727" s="347"/>
      <c r="N727" s="347"/>
      <c r="O727" s="347"/>
      <c r="P727" s="347"/>
      <c r="Q727" s="347"/>
      <c r="R727" s="348" t="s">
        <v>19</v>
      </c>
      <c r="S727" s="339" t="s">
        <v>11</v>
      </c>
      <c r="T727" s="339" t="s">
        <v>12</v>
      </c>
      <c r="U727" s="350" t="s">
        <v>13</v>
      </c>
      <c r="V727" s="339" t="s">
        <v>14</v>
      </c>
      <c r="W727" s="337" t="s">
        <v>15</v>
      </c>
      <c r="X727" s="337" t="s">
        <v>16</v>
      </c>
      <c r="Y727" s="339" t="s">
        <v>103</v>
      </c>
    </row>
    <row r="728" spans="1:31" ht="15.75" customHeight="1" x14ac:dyDescent="0.25">
      <c r="A728" s="343"/>
      <c r="B728" s="84" t="s">
        <v>104</v>
      </c>
      <c r="C728" s="84" t="s">
        <v>105</v>
      </c>
      <c r="D728" s="84" t="s">
        <v>106</v>
      </c>
      <c r="E728" s="84" t="s">
        <v>107</v>
      </c>
      <c r="F728" s="84" t="s">
        <v>108</v>
      </c>
      <c r="G728" s="84" t="s">
        <v>109</v>
      </c>
      <c r="H728" s="84" t="s">
        <v>110</v>
      </c>
      <c r="I728" s="84" t="s">
        <v>73</v>
      </c>
      <c r="J728" s="84" t="s">
        <v>74</v>
      </c>
      <c r="R728" s="349"/>
      <c r="S728" s="338"/>
      <c r="T728" s="338"/>
      <c r="U728" s="338"/>
      <c r="V728" s="338"/>
      <c r="W728" s="338"/>
      <c r="X728" s="338"/>
      <c r="Y728" s="338"/>
    </row>
    <row r="729" spans="1:31" ht="15.75" customHeight="1" x14ac:dyDescent="0.25">
      <c r="A729" s="84">
        <v>1402</v>
      </c>
      <c r="B729" s="87">
        <v>109</v>
      </c>
      <c r="C729" s="87"/>
      <c r="D729" s="87"/>
      <c r="E729" s="87" t="s">
        <v>154</v>
      </c>
      <c r="F729" s="87"/>
      <c r="G729" s="87"/>
      <c r="H729" s="87"/>
      <c r="I729" s="87"/>
      <c r="J729" s="87"/>
      <c r="K729" s="257"/>
      <c r="L729" s="257"/>
      <c r="M729" s="257"/>
      <c r="N729" s="257"/>
      <c r="O729" s="257"/>
      <c r="P729" s="257"/>
      <c r="Q729" s="257"/>
      <c r="R729" s="129"/>
      <c r="S729" s="262"/>
      <c r="T729" s="263"/>
      <c r="U729" s="264"/>
      <c r="V729" s="278"/>
      <c r="W729" s="92">
        <f>B729</f>
        <v>109</v>
      </c>
      <c r="X729" s="279"/>
      <c r="Y729" s="278"/>
      <c r="AC729" s="45"/>
      <c r="AD729" s="45"/>
      <c r="AE729" s="45"/>
    </row>
    <row r="730" spans="1:31" ht="15.75" customHeight="1" x14ac:dyDescent="0.25">
      <c r="A730" s="84">
        <v>1501</v>
      </c>
      <c r="B730" s="87"/>
      <c r="C730" s="87">
        <v>115</v>
      </c>
      <c r="D730" s="87"/>
      <c r="E730" s="87"/>
      <c r="F730" s="87"/>
      <c r="G730" s="87"/>
      <c r="H730" s="87"/>
      <c r="I730" s="87"/>
      <c r="J730" s="87"/>
      <c r="K730" s="257"/>
      <c r="L730" s="257"/>
      <c r="M730" s="257"/>
      <c r="N730" s="257"/>
      <c r="O730" s="257"/>
      <c r="P730" s="257"/>
      <c r="Q730" s="257"/>
      <c r="R730" s="129"/>
      <c r="S730" s="265"/>
      <c r="T730" s="101"/>
      <c r="U730" s="266"/>
      <c r="V730" s="96">
        <f>IF(C730=0,"",C730/B729)</f>
        <v>1.0550458715596329</v>
      </c>
      <c r="W730" s="97">
        <v>118</v>
      </c>
      <c r="X730" s="280">
        <f t="shared" ref="X730:X737" si="146">IF(W730=0,"",W730/W729)</f>
        <v>1.0825688073394495</v>
      </c>
      <c r="Y730" s="280">
        <f t="shared" ref="Y730:Y737" si="147">IF(W730=0,"",100%-X730)</f>
        <v>-8.256880733944949E-2</v>
      </c>
      <c r="AC730" s="45"/>
      <c r="AD730" s="45"/>
      <c r="AE730" s="45"/>
    </row>
    <row r="731" spans="1:31" ht="15.75" customHeight="1" x14ac:dyDescent="0.25">
      <c r="A731" s="84">
        <v>1502</v>
      </c>
      <c r="B731" s="87"/>
      <c r="C731" s="87"/>
      <c r="D731" s="87">
        <v>99</v>
      </c>
      <c r="E731" s="87"/>
      <c r="F731" s="87"/>
      <c r="G731" s="87"/>
      <c r="H731" s="87"/>
      <c r="I731" s="87"/>
      <c r="J731" s="87"/>
      <c r="K731" s="257"/>
      <c r="L731" s="257"/>
      <c r="M731" s="257"/>
      <c r="N731" s="257"/>
      <c r="O731" s="257"/>
      <c r="P731" s="257"/>
      <c r="Q731" s="257"/>
      <c r="R731" s="129"/>
      <c r="S731" s="265"/>
      <c r="T731" s="101"/>
      <c r="U731" s="266"/>
      <c r="V731" s="96">
        <f>IF(D731=0,"",D731/C730)</f>
        <v>0.86086956521739133</v>
      </c>
      <c r="W731" s="97">
        <v>104</v>
      </c>
      <c r="X731" s="280">
        <f t="shared" si="146"/>
        <v>0.88135593220338981</v>
      </c>
      <c r="Y731" s="280">
        <f t="shared" si="147"/>
        <v>0.11864406779661019</v>
      </c>
      <c r="Z731" s="14">
        <f>W731/W729</f>
        <v>0.95412844036697253</v>
      </c>
      <c r="AC731" s="45"/>
      <c r="AD731" s="45"/>
      <c r="AE731" s="45"/>
    </row>
    <row r="732" spans="1:31" ht="15.75" customHeight="1" x14ac:dyDescent="0.25">
      <c r="A732" s="84">
        <v>1601</v>
      </c>
      <c r="B732" s="87"/>
      <c r="C732" s="87"/>
      <c r="D732" s="87"/>
      <c r="E732" s="87">
        <v>99</v>
      </c>
      <c r="F732" s="87"/>
      <c r="G732" s="87"/>
      <c r="H732" s="87"/>
      <c r="I732" s="87"/>
      <c r="J732" s="87"/>
      <c r="K732" s="257"/>
      <c r="L732" s="257"/>
      <c r="M732" s="257"/>
      <c r="N732" s="257"/>
      <c r="O732" s="257"/>
      <c r="P732" s="257"/>
      <c r="Q732" s="257"/>
      <c r="R732" s="129"/>
      <c r="S732" s="265"/>
      <c r="T732" s="101"/>
      <c r="U732" s="266"/>
      <c r="V732" s="96">
        <f>IF(E732=0,"",E732/D731)</f>
        <v>1</v>
      </c>
      <c r="W732" s="97">
        <v>102</v>
      </c>
      <c r="X732" s="280">
        <f t="shared" si="146"/>
        <v>0.98076923076923073</v>
      </c>
      <c r="Y732" s="280">
        <f t="shared" si="147"/>
        <v>1.9230769230769273E-2</v>
      </c>
      <c r="AC732" s="45"/>
      <c r="AD732" s="45"/>
      <c r="AE732" s="45"/>
    </row>
    <row r="733" spans="1:31" ht="15.75" customHeight="1" x14ac:dyDescent="0.25">
      <c r="A733" s="84">
        <v>1602</v>
      </c>
      <c r="B733" s="87"/>
      <c r="C733" s="87"/>
      <c r="D733" s="87"/>
      <c r="E733" s="87"/>
      <c r="F733" s="87">
        <v>96</v>
      </c>
      <c r="G733" s="87"/>
      <c r="H733" s="87"/>
      <c r="I733" s="87"/>
      <c r="J733" s="87"/>
      <c r="K733" s="257"/>
      <c r="L733" s="257"/>
      <c r="M733" s="257"/>
      <c r="N733" s="257"/>
      <c r="O733" s="257"/>
      <c r="P733" s="257"/>
      <c r="Q733" s="257"/>
      <c r="R733" s="129"/>
      <c r="S733" s="265"/>
      <c r="T733" s="101"/>
      <c r="U733" s="266"/>
      <c r="V733" s="96">
        <f>IF(F733=0,"",F733/E732)</f>
        <v>0.96969696969696972</v>
      </c>
      <c r="W733" s="97">
        <v>99</v>
      </c>
      <c r="X733" s="280">
        <f t="shared" si="146"/>
        <v>0.97058823529411764</v>
      </c>
      <c r="Y733" s="280">
        <f t="shared" si="147"/>
        <v>2.9411764705882359E-2</v>
      </c>
      <c r="AC733" s="45"/>
      <c r="AD733" s="45"/>
      <c r="AE733" s="45"/>
    </row>
    <row r="734" spans="1:31" ht="15.75" customHeight="1" x14ac:dyDescent="0.25">
      <c r="A734" s="84">
        <v>1701</v>
      </c>
      <c r="B734" s="87"/>
      <c r="C734" s="87"/>
      <c r="D734" s="87"/>
      <c r="E734" s="87"/>
      <c r="F734" s="87"/>
      <c r="G734" s="87">
        <v>89</v>
      </c>
      <c r="H734" s="87"/>
      <c r="I734" s="87"/>
      <c r="J734" s="87"/>
      <c r="K734" s="257"/>
      <c r="L734" s="257"/>
      <c r="M734" s="257"/>
      <c r="N734" s="257"/>
      <c r="O734" s="257"/>
      <c r="P734" s="257"/>
      <c r="Q734" s="257"/>
      <c r="R734" s="129"/>
      <c r="S734" s="265"/>
      <c r="T734" s="101"/>
      <c r="U734" s="266"/>
      <c r="V734" s="96">
        <f>IF(G734=0,"",G734/F733)</f>
        <v>0.92708333333333337</v>
      </c>
      <c r="W734" s="97">
        <v>98</v>
      </c>
      <c r="X734" s="280">
        <f t="shared" si="146"/>
        <v>0.98989898989898994</v>
      </c>
      <c r="Y734" s="280">
        <f t="shared" si="147"/>
        <v>1.0101010101010055E-2</v>
      </c>
      <c r="AC734" s="45"/>
      <c r="AD734" s="45"/>
      <c r="AE734" s="45"/>
    </row>
    <row r="735" spans="1:31" ht="15.75" customHeight="1" x14ac:dyDescent="0.25">
      <c r="A735" s="84">
        <v>1702</v>
      </c>
      <c r="B735" s="87"/>
      <c r="C735" s="87"/>
      <c r="D735" s="87"/>
      <c r="E735" s="87"/>
      <c r="F735" s="87"/>
      <c r="G735" s="87"/>
      <c r="H735" s="87">
        <v>89</v>
      </c>
      <c r="I735" s="87"/>
      <c r="J735" s="87"/>
      <c r="K735" s="257"/>
      <c r="L735" s="257"/>
      <c r="M735" s="257"/>
      <c r="N735" s="257"/>
      <c r="O735" s="257"/>
      <c r="P735" s="257"/>
      <c r="Q735" s="257"/>
      <c r="R735" s="129">
        <v>1</v>
      </c>
      <c r="S735" s="265"/>
      <c r="T735" s="101"/>
      <c r="U735" s="266"/>
      <c r="V735" s="96">
        <f>IF(H735=0,"",H735/G734)</f>
        <v>1</v>
      </c>
      <c r="W735" s="97">
        <v>95</v>
      </c>
      <c r="X735" s="280">
        <f t="shared" si="146"/>
        <v>0.96938775510204078</v>
      </c>
      <c r="Y735" s="280">
        <f t="shared" si="147"/>
        <v>3.0612244897959218E-2</v>
      </c>
      <c r="AC735" s="45"/>
      <c r="AD735" s="45"/>
      <c r="AE735" s="45"/>
    </row>
    <row r="736" spans="1:31" ht="15.75" customHeight="1" x14ac:dyDescent="0.25">
      <c r="A736" s="84">
        <v>1801</v>
      </c>
      <c r="B736" s="87"/>
      <c r="C736" s="87"/>
      <c r="D736" s="87"/>
      <c r="E736" s="87"/>
      <c r="F736" s="87"/>
      <c r="G736" s="87"/>
      <c r="H736" s="87"/>
      <c r="I736" s="87">
        <v>89</v>
      </c>
      <c r="J736" s="87"/>
      <c r="K736" s="257"/>
      <c r="L736" s="257"/>
      <c r="M736" s="257"/>
      <c r="N736" s="257"/>
      <c r="O736" s="257"/>
      <c r="P736" s="257"/>
      <c r="Q736" s="257"/>
      <c r="R736" s="129"/>
      <c r="S736" s="265"/>
      <c r="T736" s="101"/>
      <c r="U736" s="266"/>
      <c r="V736" s="96">
        <f>IF(I736=0,"",I736/H735)</f>
        <v>1</v>
      </c>
      <c r="W736" s="97">
        <v>95</v>
      </c>
      <c r="X736" s="280">
        <f t="shared" si="146"/>
        <v>1</v>
      </c>
      <c r="Y736" s="280">
        <f t="shared" si="147"/>
        <v>0</v>
      </c>
    </row>
    <row r="737" spans="1:25" ht="15.75" customHeight="1" x14ac:dyDescent="0.25">
      <c r="A737" s="84">
        <v>1802</v>
      </c>
      <c r="B737" s="87"/>
      <c r="C737" s="87"/>
      <c r="D737" s="87"/>
      <c r="E737" s="87"/>
      <c r="F737" s="87"/>
      <c r="G737" s="87"/>
      <c r="H737" s="87"/>
      <c r="I737" s="87"/>
      <c r="J737" s="87">
        <v>81</v>
      </c>
      <c r="K737" s="257"/>
      <c r="L737" s="257"/>
      <c r="M737" s="257"/>
      <c r="N737" s="257"/>
      <c r="O737" s="257"/>
      <c r="P737" s="257"/>
      <c r="Q737" s="257"/>
      <c r="R737" s="129">
        <v>77</v>
      </c>
      <c r="S737" s="265"/>
      <c r="T737" s="101"/>
      <c r="U737" s="266"/>
      <c r="V737" s="126">
        <f>IF(J737=0,"",J737/I736)</f>
        <v>0.9101123595505618</v>
      </c>
      <c r="W737" s="97">
        <v>92</v>
      </c>
      <c r="X737" s="126">
        <f t="shared" si="146"/>
        <v>0.96842105263157896</v>
      </c>
      <c r="Y737" s="126">
        <f t="shared" si="147"/>
        <v>3.157894736842104E-2</v>
      </c>
    </row>
    <row r="738" spans="1:25" ht="15.75" customHeight="1" x14ac:dyDescent="0.25">
      <c r="A738" s="84">
        <v>1901</v>
      </c>
      <c r="B738" s="87"/>
      <c r="C738" s="87"/>
      <c r="D738" s="87"/>
      <c r="E738" s="87"/>
      <c r="F738" s="87"/>
      <c r="G738" s="87"/>
      <c r="H738" s="87"/>
      <c r="I738" s="87"/>
      <c r="J738" s="87">
        <v>8</v>
      </c>
      <c r="K738" s="257"/>
      <c r="L738" s="257"/>
      <c r="M738" s="257"/>
      <c r="N738" s="257"/>
      <c r="O738" s="257"/>
      <c r="P738" s="257"/>
      <c r="Q738" s="257"/>
      <c r="R738" s="129">
        <v>7</v>
      </c>
      <c r="S738" s="265"/>
      <c r="T738" s="101"/>
      <c r="U738" s="256"/>
      <c r="V738" s="175"/>
      <c r="W738" s="97">
        <v>11</v>
      </c>
      <c r="X738" s="175"/>
      <c r="Y738" s="281"/>
    </row>
    <row r="739" spans="1:25" ht="15.75" customHeight="1" x14ac:dyDescent="0.25">
      <c r="A739" s="84">
        <v>1902</v>
      </c>
      <c r="B739" s="87"/>
      <c r="C739" s="87"/>
      <c r="D739" s="87"/>
      <c r="E739" s="87"/>
      <c r="F739" s="87"/>
      <c r="G739" s="87"/>
      <c r="H739" s="87"/>
      <c r="I739" s="87"/>
      <c r="J739" s="87">
        <v>4</v>
      </c>
      <c r="K739" s="257"/>
      <c r="L739" s="257"/>
      <c r="M739" s="257"/>
      <c r="N739" s="257"/>
      <c r="O739" s="257"/>
      <c r="P739" s="257"/>
      <c r="Q739" s="257"/>
      <c r="R739" s="129">
        <v>3</v>
      </c>
      <c r="S739" s="265"/>
      <c r="T739" s="101"/>
      <c r="U739" s="256"/>
      <c r="V739" s="215"/>
      <c r="W739" s="106">
        <v>5</v>
      </c>
      <c r="X739" s="285"/>
      <c r="Y739" s="215"/>
    </row>
    <row r="740" spans="1:25" ht="15.75" customHeight="1" x14ac:dyDescent="0.25">
      <c r="A740" s="84">
        <v>2001</v>
      </c>
      <c r="B740" s="87"/>
      <c r="C740" s="87"/>
      <c r="D740" s="87"/>
      <c r="E740" s="87"/>
      <c r="F740" s="87"/>
      <c r="G740" s="87"/>
      <c r="H740" s="87"/>
      <c r="I740" s="87"/>
      <c r="J740" s="87">
        <v>1</v>
      </c>
      <c r="K740" s="257"/>
      <c r="L740" s="257"/>
      <c r="M740" s="257"/>
      <c r="N740" s="257"/>
      <c r="O740" s="257"/>
      <c r="P740" s="257"/>
      <c r="Q740" s="257"/>
      <c r="R740" s="129">
        <v>1</v>
      </c>
      <c r="S740" s="265"/>
      <c r="T740" s="101"/>
      <c r="U740" s="256"/>
      <c r="V740" s="215"/>
      <c r="W740" s="106">
        <v>3</v>
      </c>
      <c r="X740" s="285"/>
      <c r="Y740" s="215"/>
    </row>
    <row r="741" spans="1:25" ht="15.75" customHeight="1" x14ac:dyDescent="0.25">
      <c r="A741" s="84">
        <v>2002</v>
      </c>
      <c r="B741" s="87"/>
      <c r="C741" s="87"/>
      <c r="D741" s="87"/>
      <c r="E741" s="87"/>
      <c r="F741" s="87"/>
      <c r="G741" s="87"/>
      <c r="H741" s="87"/>
      <c r="I741" s="87"/>
      <c r="J741" s="87">
        <v>1</v>
      </c>
      <c r="K741" s="257"/>
      <c r="L741" s="257"/>
      <c r="M741" s="257"/>
      <c r="N741" s="257"/>
      <c r="O741" s="257"/>
      <c r="P741" s="257"/>
      <c r="Q741" s="257"/>
      <c r="R741" s="129">
        <v>1</v>
      </c>
      <c r="S741" s="265"/>
      <c r="T741" s="101"/>
      <c r="U741" s="256"/>
      <c r="V741" s="215"/>
      <c r="W741" s="252">
        <v>3</v>
      </c>
      <c r="X741" s="285"/>
      <c r="Y741" s="215"/>
    </row>
    <row r="742" spans="1:25" ht="15.75" customHeight="1" x14ac:dyDescent="0.25">
      <c r="A742" s="84">
        <v>2101</v>
      </c>
      <c r="B742" s="87"/>
      <c r="C742" s="87"/>
      <c r="D742" s="87"/>
      <c r="E742" s="87"/>
      <c r="F742" s="87"/>
      <c r="G742" s="87"/>
      <c r="H742" s="87"/>
      <c r="I742" s="87"/>
      <c r="J742" s="87">
        <v>1</v>
      </c>
      <c r="K742" s="257"/>
      <c r="L742" s="257"/>
      <c r="M742" s="257"/>
      <c r="N742" s="257"/>
      <c r="O742" s="257"/>
      <c r="P742" s="257"/>
      <c r="Q742" s="257"/>
      <c r="R742" s="129">
        <v>1</v>
      </c>
      <c r="S742" s="265"/>
      <c r="T742" s="101"/>
      <c r="U742" s="256"/>
      <c r="V742" s="101"/>
      <c r="W742" s="254">
        <v>1</v>
      </c>
      <c r="X742" s="286"/>
      <c r="Y742" s="215"/>
    </row>
    <row r="743" spans="1:25" ht="15.75" customHeight="1" x14ac:dyDescent="0.25">
      <c r="A743" s="84">
        <v>2102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257"/>
      <c r="L743" s="257"/>
      <c r="M743" s="257"/>
      <c r="N743" s="257"/>
      <c r="O743" s="257"/>
      <c r="P743" s="257"/>
      <c r="Q743" s="256" t="s">
        <v>37</v>
      </c>
      <c r="R743" s="129"/>
      <c r="S743" s="265"/>
      <c r="T743" s="101"/>
      <c r="U743" s="256"/>
      <c r="V743" s="111" t="s">
        <v>91</v>
      </c>
      <c r="W743" s="253">
        <v>80</v>
      </c>
      <c r="X743" s="113">
        <f>R746</f>
        <v>91</v>
      </c>
      <c r="Y743" s="114" t="s">
        <v>19</v>
      </c>
    </row>
    <row r="744" spans="1:25" ht="15.75" customHeight="1" x14ac:dyDescent="0.25">
      <c r="A744" s="84">
        <v>2201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257"/>
      <c r="L744" s="257"/>
      <c r="M744" s="257"/>
      <c r="N744" s="257"/>
      <c r="O744" s="257"/>
      <c r="P744" s="257"/>
      <c r="Q744" s="257"/>
      <c r="R744" s="129"/>
      <c r="S744" s="265"/>
      <c r="T744" s="101"/>
      <c r="U744" s="256"/>
      <c r="V744" s="115" t="s">
        <v>92</v>
      </c>
      <c r="W744" s="116">
        <f>IF(W743/B729=0,"",W743/B729)</f>
        <v>0.73394495412844041</v>
      </c>
      <c r="X744" s="117">
        <f>IF(W743/X743=0,"",W743/X743)</f>
        <v>0.87912087912087911</v>
      </c>
      <c r="Y744" s="118" t="s">
        <v>93</v>
      </c>
    </row>
    <row r="745" spans="1:25" ht="15.75" customHeight="1" x14ac:dyDescent="0.25">
      <c r="A745" s="84">
        <v>2202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257"/>
      <c r="L745" s="257"/>
      <c r="M745" s="257"/>
      <c r="N745" s="257"/>
      <c r="O745" s="257"/>
      <c r="P745" s="257"/>
      <c r="Q745" s="257"/>
      <c r="R745" s="129"/>
      <c r="S745" s="267"/>
      <c r="T745" s="268"/>
      <c r="U745" s="269"/>
      <c r="V745" s="120"/>
      <c r="W745" s="121"/>
      <c r="X745" s="121"/>
      <c r="Y745" s="122"/>
    </row>
    <row r="746" spans="1:25" ht="18" customHeight="1" x14ac:dyDescent="0.25">
      <c r="A746" s="46"/>
      <c r="B746" s="340" t="s">
        <v>111</v>
      </c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123">
        <f>SUM(R729:R742)</f>
        <v>91</v>
      </c>
      <c r="S746" s="124">
        <f>IF(SUM(R734:R737)=0,"",SUM(R734:R737)/B729)</f>
        <v>0.7155963302752294</v>
      </c>
      <c r="T746" s="124">
        <f>IF(R746=0,"",R746/B729)</f>
        <v>0.83486238532110091</v>
      </c>
      <c r="U746" s="124">
        <f>IF(R737=0,"",T746-S746)</f>
        <v>0.11926605504587151</v>
      </c>
      <c r="V746" s="1"/>
      <c r="W746" s="2"/>
      <c r="X746" s="36"/>
      <c r="Y746" s="1"/>
    </row>
    <row r="747" spans="1:25" ht="12.75" customHeight="1" x14ac:dyDescent="0.2">
      <c r="S747" s="1"/>
      <c r="T747" s="1"/>
      <c r="V747" s="1"/>
    </row>
    <row r="748" spans="1:25" ht="12.75" customHeight="1" x14ac:dyDescent="0.2">
      <c r="S748" s="1"/>
      <c r="T748" s="1"/>
      <c r="V748" s="1"/>
    </row>
    <row r="749" spans="1:25" ht="26.25" x14ac:dyDescent="0.4">
      <c r="A749" s="235"/>
      <c r="B749" s="341" t="s">
        <v>101</v>
      </c>
      <c r="C749" s="341"/>
      <c r="D749" s="341"/>
      <c r="E749" s="341"/>
      <c r="F749" s="341"/>
      <c r="G749" s="341"/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223" t="s">
        <v>98</v>
      </c>
      <c r="S749" s="1"/>
      <c r="T749" s="1"/>
      <c r="U749" s="2"/>
      <c r="V749" s="1"/>
      <c r="W749" s="2"/>
      <c r="X749" s="2"/>
      <c r="Y749" s="2"/>
    </row>
    <row r="750" spans="1:25" ht="20.25" x14ac:dyDescent="0.2">
      <c r="A750" s="342" t="s">
        <v>18</v>
      </c>
      <c r="B750" s="344" t="s">
        <v>102</v>
      </c>
      <c r="C750" s="345"/>
      <c r="D750" s="345"/>
      <c r="E750" s="345"/>
      <c r="F750" s="345"/>
      <c r="G750" s="345"/>
      <c r="H750" s="345"/>
      <c r="I750" s="345"/>
      <c r="J750" s="346"/>
      <c r="K750" s="347"/>
      <c r="L750" s="347"/>
      <c r="M750" s="347"/>
      <c r="N750" s="347"/>
      <c r="O750" s="347"/>
      <c r="P750" s="347"/>
      <c r="Q750" s="347"/>
      <c r="R750" s="348" t="s">
        <v>19</v>
      </c>
      <c r="S750" s="339" t="s">
        <v>11</v>
      </c>
      <c r="T750" s="339" t="s">
        <v>12</v>
      </c>
      <c r="U750" s="350" t="s">
        <v>13</v>
      </c>
      <c r="V750" s="339" t="s">
        <v>14</v>
      </c>
      <c r="W750" s="337" t="s">
        <v>15</v>
      </c>
      <c r="X750" s="337" t="s">
        <v>16</v>
      </c>
      <c r="Y750" s="339" t="s">
        <v>103</v>
      </c>
    </row>
    <row r="751" spans="1:25" ht="15.75" x14ac:dyDescent="0.25">
      <c r="A751" s="343"/>
      <c r="B751" s="84" t="s">
        <v>104</v>
      </c>
      <c r="C751" s="84" t="s">
        <v>105</v>
      </c>
      <c r="D751" s="84" t="s">
        <v>106</v>
      </c>
      <c r="E751" s="84" t="s">
        <v>107</v>
      </c>
      <c r="F751" s="84" t="s">
        <v>108</v>
      </c>
      <c r="G751" s="84" t="s">
        <v>109</v>
      </c>
      <c r="H751" s="84" t="s">
        <v>110</v>
      </c>
      <c r="I751" s="84" t="s">
        <v>73</v>
      </c>
      <c r="J751" s="84" t="s">
        <v>74</v>
      </c>
      <c r="R751" s="349"/>
      <c r="S751" s="338"/>
      <c r="T751" s="338"/>
      <c r="U751" s="338"/>
      <c r="V751" s="338"/>
      <c r="W751" s="338"/>
      <c r="X751" s="338"/>
      <c r="Y751" s="338"/>
    </row>
    <row r="752" spans="1:25" ht="15.75" customHeight="1" x14ac:dyDescent="0.25">
      <c r="A752" s="84" t="s">
        <v>98</v>
      </c>
      <c r="B752" s="87">
        <v>120</v>
      </c>
      <c r="C752" s="87"/>
      <c r="D752" s="87"/>
      <c r="E752" s="87"/>
      <c r="F752" s="87"/>
      <c r="G752" s="87"/>
      <c r="H752" s="87"/>
      <c r="I752" s="87"/>
      <c r="J752" s="87"/>
      <c r="K752" s="257"/>
      <c r="L752" s="257"/>
      <c r="M752" s="257"/>
      <c r="N752" s="257"/>
      <c r="O752" s="257"/>
      <c r="P752" s="257"/>
      <c r="Q752" s="257"/>
      <c r="R752" s="129"/>
      <c r="S752" s="262"/>
      <c r="T752" s="263"/>
      <c r="U752" s="264"/>
      <c r="V752" s="278"/>
      <c r="W752" s="92">
        <f>B752</f>
        <v>120</v>
      </c>
      <c r="X752" s="279"/>
      <c r="Y752" s="278"/>
    </row>
    <row r="753" spans="1:26" ht="15.75" customHeight="1" x14ac:dyDescent="0.25">
      <c r="A753" s="84">
        <v>1502</v>
      </c>
      <c r="B753" s="87"/>
      <c r="C753" s="87">
        <v>106</v>
      </c>
      <c r="D753" s="87"/>
      <c r="E753" s="87"/>
      <c r="F753" s="87"/>
      <c r="G753" s="87"/>
      <c r="H753" s="87"/>
      <c r="I753" s="87"/>
      <c r="J753" s="87"/>
      <c r="K753" s="257"/>
      <c r="L753" s="257"/>
      <c r="M753" s="257"/>
      <c r="N753" s="257"/>
      <c r="O753" s="257"/>
      <c r="P753" s="257"/>
      <c r="Q753" s="257"/>
      <c r="R753" s="129"/>
      <c r="S753" s="265"/>
      <c r="T753" s="101"/>
      <c r="U753" s="266"/>
      <c r="V753" s="96">
        <f>IF(C753=0,"",C753/B752)</f>
        <v>0.8833333333333333</v>
      </c>
      <c r="W753" s="97">
        <v>106</v>
      </c>
      <c r="X753" s="280">
        <f t="shared" ref="X753:X760" si="148">IF(W753=0,"",W753/W752)</f>
        <v>0.8833333333333333</v>
      </c>
      <c r="Y753" s="280">
        <f t="shared" ref="Y753:Y760" si="149">IF(W753=0,"",100%-X753)</f>
        <v>0.1166666666666667</v>
      </c>
    </row>
    <row r="754" spans="1:26" ht="15.75" customHeight="1" x14ac:dyDescent="0.25">
      <c r="A754" s="84">
        <v>1601</v>
      </c>
      <c r="B754" s="87"/>
      <c r="C754" s="87"/>
      <c r="D754" s="87">
        <v>98</v>
      </c>
      <c r="E754" s="87"/>
      <c r="F754" s="87"/>
      <c r="G754" s="87"/>
      <c r="H754" s="87"/>
      <c r="I754" s="87"/>
      <c r="J754" s="87"/>
      <c r="K754" s="257"/>
      <c r="L754" s="257"/>
      <c r="M754" s="257"/>
      <c r="N754" s="257"/>
      <c r="O754" s="257"/>
      <c r="P754" s="257"/>
      <c r="Q754" s="257"/>
      <c r="R754" s="129"/>
      <c r="S754" s="265"/>
      <c r="T754" s="101"/>
      <c r="U754" s="266"/>
      <c r="V754" s="96">
        <f>IF(D754=0,"",D754/C753)</f>
        <v>0.92452830188679247</v>
      </c>
      <c r="W754" s="97">
        <v>102</v>
      </c>
      <c r="X754" s="280">
        <f t="shared" si="148"/>
        <v>0.96226415094339623</v>
      </c>
      <c r="Y754" s="280">
        <f t="shared" si="149"/>
        <v>3.7735849056603765E-2</v>
      </c>
      <c r="Z754" s="14">
        <f>W754/W752</f>
        <v>0.85</v>
      </c>
    </row>
    <row r="755" spans="1:26" ht="15.75" customHeight="1" x14ac:dyDescent="0.25">
      <c r="A755" s="84">
        <v>1602</v>
      </c>
      <c r="B755" s="87"/>
      <c r="C755" s="87"/>
      <c r="D755" s="87"/>
      <c r="E755" s="87">
        <v>91</v>
      </c>
      <c r="F755" s="87"/>
      <c r="G755" s="87"/>
      <c r="H755" s="87"/>
      <c r="I755" s="87"/>
      <c r="J755" s="87"/>
      <c r="K755" s="257"/>
      <c r="L755" s="257"/>
      <c r="M755" s="257"/>
      <c r="N755" s="257"/>
      <c r="O755" s="257"/>
      <c r="P755" s="257"/>
      <c r="Q755" s="257"/>
      <c r="R755" s="129"/>
      <c r="S755" s="265"/>
      <c r="T755" s="101"/>
      <c r="U755" s="266"/>
      <c r="V755" s="96">
        <f>IF(E755=0,"",E755/D754)</f>
        <v>0.9285714285714286</v>
      </c>
      <c r="W755" s="97">
        <v>97</v>
      </c>
      <c r="X755" s="280">
        <f t="shared" si="148"/>
        <v>0.9509803921568627</v>
      </c>
      <c r="Y755" s="280">
        <f t="shared" si="149"/>
        <v>4.9019607843137303E-2</v>
      </c>
    </row>
    <row r="756" spans="1:26" ht="15.75" customHeight="1" x14ac:dyDescent="0.25">
      <c r="A756" s="84">
        <v>1701</v>
      </c>
      <c r="B756" s="87"/>
      <c r="C756" s="87"/>
      <c r="D756" s="87"/>
      <c r="E756" s="87"/>
      <c r="F756" s="87">
        <v>82</v>
      </c>
      <c r="G756" s="87"/>
      <c r="H756" s="87"/>
      <c r="I756" s="87"/>
      <c r="J756" s="87"/>
      <c r="K756" s="257"/>
      <c r="L756" s="257"/>
      <c r="M756" s="257"/>
      <c r="N756" s="257"/>
      <c r="O756" s="257"/>
      <c r="P756" s="257"/>
      <c r="Q756" s="257"/>
      <c r="R756" s="129"/>
      <c r="S756" s="265"/>
      <c r="T756" s="101"/>
      <c r="U756" s="266"/>
      <c r="V756" s="96">
        <f>IF(F756=0,"",F756/E755)</f>
        <v>0.90109890109890112</v>
      </c>
      <c r="W756" s="97">
        <v>92</v>
      </c>
      <c r="X756" s="280">
        <f t="shared" si="148"/>
        <v>0.94845360824742264</v>
      </c>
      <c r="Y756" s="280">
        <f t="shared" si="149"/>
        <v>5.1546391752577359E-2</v>
      </c>
    </row>
    <row r="757" spans="1:26" ht="15.75" customHeight="1" x14ac:dyDescent="0.25">
      <c r="A757" s="84">
        <v>1702</v>
      </c>
      <c r="B757" s="87"/>
      <c r="C757" s="87"/>
      <c r="D757" s="87"/>
      <c r="E757" s="87"/>
      <c r="F757" s="87"/>
      <c r="G757" s="87">
        <v>74</v>
      </c>
      <c r="H757" s="87"/>
      <c r="I757" s="87"/>
      <c r="J757" s="87"/>
      <c r="K757" s="257"/>
      <c r="L757" s="257"/>
      <c r="M757" s="257"/>
      <c r="N757" s="257"/>
      <c r="O757" s="257"/>
      <c r="P757" s="257"/>
      <c r="Q757" s="257"/>
      <c r="R757" s="129">
        <v>1</v>
      </c>
      <c r="S757" s="265"/>
      <c r="T757" s="101"/>
      <c r="U757" s="266"/>
      <c r="V757" s="96">
        <f>IF(G757=0,"",G757/F756)</f>
        <v>0.90243902439024393</v>
      </c>
      <c r="W757" s="97">
        <v>90</v>
      </c>
      <c r="X757" s="280">
        <f t="shared" si="148"/>
        <v>0.97826086956521741</v>
      </c>
      <c r="Y757" s="280">
        <f t="shared" si="149"/>
        <v>2.1739130434782594E-2</v>
      </c>
    </row>
    <row r="758" spans="1:26" ht="15.75" customHeight="1" x14ac:dyDescent="0.25">
      <c r="A758" s="84">
        <v>1801</v>
      </c>
      <c r="B758" s="87"/>
      <c r="C758" s="87"/>
      <c r="D758" s="87"/>
      <c r="E758" s="87"/>
      <c r="F758" s="87"/>
      <c r="G758" s="87"/>
      <c r="H758" s="87">
        <v>74</v>
      </c>
      <c r="I758" s="87"/>
      <c r="J758" s="87"/>
      <c r="K758" s="257"/>
      <c r="L758" s="257"/>
      <c r="M758" s="257"/>
      <c r="N758" s="257"/>
      <c r="O758" s="257"/>
      <c r="P758" s="257"/>
      <c r="Q758" s="257"/>
      <c r="R758" s="129"/>
      <c r="S758" s="265"/>
      <c r="T758" s="101"/>
      <c r="U758" s="266"/>
      <c r="V758" s="96">
        <f>IF(H758=0,"",H758/G757)</f>
        <v>1</v>
      </c>
      <c r="W758" s="97">
        <v>87</v>
      </c>
      <c r="X758" s="280">
        <f t="shared" si="148"/>
        <v>0.96666666666666667</v>
      </c>
      <c r="Y758" s="280">
        <f t="shared" si="149"/>
        <v>3.3333333333333326E-2</v>
      </c>
    </row>
    <row r="759" spans="1:26" ht="15.75" customHeight="1" x14ac:dyDescent="0.25">
      <c r="A759" s="84">
        <v>1802</v>
      </c>
      <c r="B759" s="87"/>
      <c r="C759" s="87"/>
      <c r="D759" s="87"/>
      <c r="E759" s="87"/>
      <c r="F759" s="87"/>
      <c r="G759" s="87"/>
      <c r="H759" s="87"/>
      <c r="I759" s="87">
        <v>72</v>
      </c>
      <c r="J759" s="87"/>
      <c r="K759" s="257"/>
      <c r="L759" s="257"/>
      <c r="M759" s="257"/>
      <c r="N759" s="257"/>
      <c r="O759" s="257"/>
      <c r="P759" s="257"/>
      <c r="Q759" s="257"/>
      <c r="R759" s="129"/>
      <c r="S759" s="265"/>
      <c r="T759" s="101"/>
      <c r="U759" s="266"/>
      <c r="V759" s="96">
        <f>IF(I759=0,"",I759/H758)</f>
        <v>0.97297297297297303</v>
      </c>
      <c r="W759" s="97">
        <v>84</v>
      </c>
      <c r="X759" s="280">
        <f t="shared" si="148"/>
        <v>0.96551724137931039</v>
      </c>
      <c r="Y759" s="280">
        <f t="shared" si="149"/>
        <v>3.4482758620689613E-2</v>
      </c>
    </row>
    <row r="760" spans="1:26" ht="15.75" customHeight="1" x14ac:dyDescent="0.25">
      <c r="A760" s="84">
        <v>1901</v>
      </c>
      <c r="B760" s="87"/>
      <c r="C760" s="87"/>
      <c r="D760" s="87"/>
      <c r="E760" s="87"/>
      <c r="F760" s="87"/>
      <c r="G760" s="87"/>
      <c r="H760" s="87"/>
      <c r="I760" s="87"/>
      <c r="J760" s="87">
        <v>69</v>
      </c>
      <c r="K760" s="257"/>
      <c r="L760" s="257"/>
      <c r="M760" s="257"/>
      <c r="N760" s="257"/>
      <c r="O760" s="257"/>
      <c r="P760" s="257"/>
      <c r="Q760" s="257"/>
      <c r="R760" s="129">
        <v>65</v>
      </c>
      <c r="S760" s="265"/>
      <c r="T760" s="101"/>
      <c r="U760" s="266"/>
      <c r="V760" s="126">
        <f>IF(J760=0,"",J760/I759)</f>
        <v>0.95833333333333337</v>
      </c>
      <c r="W760" s="97">
        <v>84</v>
      </c>
      <c r="X760" s="126">
        <f t="shared" si="148"/>
        <v>1</v>
      </c>
      <c r="Y760" s="126">
        <f t="shared" si="149"/>
        <v>0</v>
      </c>
    </row>
    <row r="761" spans="1:26" ht="15.75" customHeight="1" x14ac:dyDescent="0.25">
      <c r="A761" s="84">
        <v>1902</v>
      </c>
      <c r="B761" s="87"/>
      <c r="C761" s="87"/>
      <c r="D761" s="87"/>
      <c r="E761" s="87"/>
      <c r="F761" s="87"/>
      <c r="G761" s="87"/>
      <c r="H761" s="87"/>
      <c r="I761" s="87"/>
      <c r="J761" s="87">
        <v>8</v>
      </c>
      <c r="K761" s="257"/>
      <c r="L761" s="257"/>
      <c r="M761" s="257"/>
      <c r="N761" s="257"/>
      <c r="O761" s="257"/>
      <c r="P761" s="257"/>
      <c r="Q761" s="257"/>
      <c r="R761" s="129">
        <v>6</v>
      </c>
      <c r="S761" s="265"/>
      <c r="T761" s="101"/>
      <c r="U761" s="256"/>
      <c r="V761" s="175"/>
      <c r="W761" s="97">
        <v>17</v>
      </c>
      <c r="X761" s="175"/>
      <c r="Y761" s="281"/>
    </row>
    <row r="762" spans="1:26" ht="15.75" customHeight="1" x14ac:dyDescent="0.25">
      <c r="A762" s="84">
        <v>2001</v>
      </c>
      <c r="B762" s="87"/>
      <c r="C762" s="87"/>
      <c r="D762" s="87"/>
      <c r="E762" s="87"/>
      <c r="F762" s="87"/>
      <c r="G762" s="87"/>
      <c r="H762" s="87"/>
      <c r="I762" s="87"/>
      <c r="J762" s="87">
        <v>7</v>
      </c>
      <c r="K762" s="257"/>
      <c r="L762" s="257"/>
      <c r="M762" s="257"/>
      <c r="N762" s="257"/>
      <c r="O762" s="257"/>
      <c r="P762" s="257"/>
      <c r="Q762" s="257"/>
      <c r="R762" s="129">
        <v>4</v>
      </c>
      <c r="S762" s="265"/>
      <c r="T762" s="101"/>
      <c r="U762" s="256"/>
      <c r="V762" s="215"/>
      <c r="W762" s="106">
        <v>10</v>
      </c>
      <c r="X762" s="285"/>
      <c r="Y762" s="215"/>
    </row>
    <row r="763" spans="1:26" ht="15.75" customHeight="1" x14ac:dyDescent="0.25">
      <c r="A763" s="84">
        <v>2002</v>
      </c>
      <c r="B763" s="87"/>
      <c r="C763" s="87"/>
      <c r="D763" s="87"/>
      <c r="E763" s="87"/>
      <c r="F763" s="87"/>
      <c r="G763" s="87"/>
      <c r="H763" s="87"/>
      <c r="I763" s="87"/>
      <c r="J763" s="87">
        <v>3</v>
      </c>
      <c r="K763" s="257"/>
      <c r="L763" s="257"/>
      <c r="M763" s="257"/>
      <c r="N763" s="257"/>
      <c r="O763" s="257"/>
      <c r="P763" s="257"/>
      <c r="Q763" s="257"/>
      <c r="R763" s="129">
        <v>3</v>
      </c>
      <c r="S763" s="265"/>
      <c r="T763" s="101"/>
      <c r="U763" s="256"/>
      <c r="V763" s="215"/>
      <c r="W763" s="106">
        <v>3</v>
      </c>
      <c r="X763" s="285"/>
      <c r="Y763" s="215"/>
    </row>
    <row r="764" spans="1:26" ht="15.75" customHeight="1" x14ac:dyDescent="0.25">
      <c r="A764" s="84">
        <v>2101</v>
      </c>
      <c r="B764" s="87"/>
      <c r="C764" s="87"/>
      <c r="D764" s="87"/>
      <c r="E764" s="87"/>
      <c r="F764" s="87"/>
      <c r="G764" s="87"/>
      <c r="H764" s="87"/>
      <c r="I764" s="87"/>
      <c r="J764" s="87">
        <v>2</v>
      </c>
      <c r="K764" s="257"/>
      <c r="L764" s="257"/>
      <c r="M764" s="257"/>
      <c r="N764" s="257"/>
      <c r="O764" s="257"/>
      <c r="P764" s="257"/>
      <c r="Q764" s="257"/>
      <c r="R764" s="129"/>
      <c r="S764" s="265"/>
      <c r="T764" s="101"/>
      <c r="U764" s="256"/>
      <c r="V764" s="215"/>
      <c r="W764" s="106">
        <v>2</v>
      </c>
      <c r="X764" s="285"/>
      <c r="Y764" s="215"/>
    </row>
    <row r="765" spans="1:26" ht="15.75" customHeight="1" x14ac:dyDescent="0.25">
      <c r="A765" s="84">
        <v>2102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257"/>
      <c r="L765" s="257"/>
      <c r="M765" s="257"/>
      <c r="N765" s="257"/>
      <c r="O765" s="257"/>
      <c r="P765" s="257"/>
      <c r="Q765" s="257"/>
      <c r="R765" s="129">
        <v>2</v>
      </c>
      <c r="S765" s="265"/>
      <c r="T765" s="101"/>
      <c r="U765" s="256"/>
      <c r="V765" s="101"/>
      <c r="W765" s="256"/>
      <c r="X765" s="286"/>
      <c r="Y765" s="215"/>
    </row>
    <row r="766" spans="1:26" ht="15.75" customHeight="1" x14ac:dyDescent="0.25">
      <c r="A766" s="84">
        <v>2201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257"/>
      <c r="L766" s="257"/>
      <c r="M766" s="257"/>
      <c r="N766" s="257"/>
      <c r="O766" s="257"/>
      <c r="P766" s="257"/>
      <c r="Q766" s="257"/>
      <c r="R766" s="129"/>
      <c r="S766" s="265"/>
      <c r="T766" s="101"/>
      <c r="U766" s="256"/>
      <c r="V766" s="111" t="s">
        <v>91</v>
      </c>
      <c r="W766" s="112">
        <v>71</v>
      </c>
      <c r="X766" s="113">
        <f>R769</f>
        <v>81</v>
      </c>
      <c r="Y766" s="114" t="s">
        <v>19</v>
      </c>
    </row>
    <row r="767" spans="1:26" ht="15.75" customHeight="1" x14ac:dyDescent="0.25">
      <c r="A767" s="84">
        <v>2202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257"/>
      <c r="L767" s="257"/>
      <c r="M767" s="257"/>
      <c r="N767" s="257"/>
      <c r="O767" s="257"/>
      <c r="P767" s="257"/>
      <c r="Q767" s="257"/>
      <c r="R767" s="129"/>
      <c r="S767" s="265"/>
      <c r="T767" s="101"/>
      <c r="U767" s="256"/>
      <c r="V767" s="115" t="s">
        <v>92</v>
      </c>
      <c r="W767" s="116">
        <f>IF(W766/B752=0,"",W766/B752)</f>
        <v>0.59166666666666667</v>
      </c>
      <c r="X767" s="117">
        <f>IF(W766/X766=0,"",W766/X766)</f>
        <v>0.87654320987654322</v>
      </c>
      <c r="Y767" s="118" t="s">
        <v>93</v>
      </c>
    </row>
    <row r="768" spans="1:26" ht="15.75" x14ac:dyDescent="0.25">
      <c r="A768" s="84">
        <v>2301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257"/>
      <c r="L768" s="257"/>
      <c r="M768" s="257"/>
      <c r="N768" s="257"/>
      <c r="O768" s="257"/>
      <c r="P768" s="257"/>
      <c r="Q768" s="257"/>
      <c r="R768" s="129"/>
      <c r="S768" s="267"/>
      <c r="T768" s="268"/>
      <c r="U768" s="269"/>
      <c r="V768" s="120"/>
      <c r="W768" s="121"/>
      <c r="X768" s="121"/>
      <c r="Y768" s="122"/>
    </row>
    <row r="769" spans="1:30" ht="18" x14ac:dyDescent="0.25">
      <c r="A769" s="46"/>
      <c r="B769" s="340" t="s">
        <v>111</v>
      </c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123">
        <f>SUM(R752:R765)</f>
        <v>81</v>
      </c>
      <c r="S769" s="124">
        <f>IF(SUM(R757:R760)=0,"",SUM(R757:R760)/B752)</f>
        <v>0.55000000000000004</v>
      </c>
      <c r="T769" s="124">
        <f>IF(R769=0,"",R769/B752)</f>
        <v>0.67500000000000004</v>
      </c>
      <c r="U769" s="124">
        <f>IF(R760=0,"",T769-S769)</f>
        <v>0.125</v>
      </c>
      <c r="V769" s="1"/>
      <c r="W769" s="2"/>
      <c r="X769" s="36"/>
      <c r="Y769" s="1"/>
    </row>
    <row r="770" spans="1:30" ht="12.75" customHeight="1" x14ac:dyDescent="0.2">
      <c r="S770" s="1"/>
      <c r="T770" s="1"/>
      <c r="V770" s="1"/>
    </row>
    <row r="771" spans="1:30" ht="12.75" customHeight="1" x14ac:dyDescent="0.2">
      <c r="S771" s="1"/>
      <c r="T771" s="1"/>
      <c r="V771" s="1"/>
    </row>
    <row r="772" spans="1:30" ht="26.25" x14ac:dyDescent="0.4">
      <c r="A772" s="235"/>
      <c r="B772" s="341" t="s">
        <v>101</v>
      </c>
      <c r="C772" s="341"/>
      <c r="D772" s="341"/>
      <c r="E772" s="341"/>
      <c r="F772" s="341"/>
      <c r="G772" s="341"/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223" t="s">
        <v>112</v>
      </c>
      <c r="S772" s="1"/>
      <c r="T772" s="1"/>
      <c r="U772" s="2"/>
      <c r="V772" s="1"/>
      <c r="W772" s="2"/>
      <c r="X772" s="2"/>
      <c r="Y772" s="2"/>
    </row>
    <row r="773" spans="1:30" ht="20.25" x14ac:dyDescent="0.2">
      <c r="A773" s="342" t="s">
        <v>18</v>
      </c>
      <c r="B773" s="344" t="s">
        <v>102</v>
      </c>
      <c r="C773" s="345"/>
      <c r="D773" s="345"/>
      <c r="E773" s="345"/>
      <c r="F773" s="345"/>
      <c r="G773" s="345"/>
      <c r="H773" s="345"/>
      <c r="I773" s="345"/>
      <c r="J773" s="346"/>
      <c r="K773" s="347"/>
      <c r="L773" s="347"/>
      <c r="M773" s="347"/>
      <c r="N773" s="347"/>
      <c r="O773" s="347"/>
      <c r="P773" s="347"/>
      <c r="Q773" s="347"/>
      <c r="R773" s="348" t="s">
        <v>19</v>
      </c>
      <c r="S773" s="339" t="s">
        <v>11</v>
      </c>
      <c r="T773" s="339" t="s">
        <v>12</v>
      </c>
      <c r="U773" s="350" t="s">
        <v>13</v>
      </c>
      <c r="V773" s="339" t="s">
        <v>14</v>
      </c>
      <c r="W773" s="337" t="s">
        <v>15</v>
      </c>
      <c r="X773" s="337" t="s">
        <v>16</v>
      </c>
      <c r="Y773" s="339" t="s">
        <v>103</v>
      </c>
    </row>
    <row r="774" spans="1:30" ht="15.75" x14ac:dyDescent="0.25">
      <c r="A774" s="343"/>
      <c r="B774" s="84" t="s">
        <v>104</v>
      </c>
      <c r="C774" s="84" t="s">
        <v>105</v>
      </c>
      <c r="D774" s="84" t="s">
        <v>106</v>
      </c>
      <c r="E774" s="84" t="s">
        <v>107</v>
      </c>
      <c r="F774" s="84" t="s">
        <v>108</v>
      </c>
      <c r="G774" s="84" t="s">
        <v>109</v>
      </c>
      <c r="H774" s="84" t="s">
        <v>110</v>
      </c>
      <c r="I774" s="84" t="s">
        <v>73</v>
      </c>
      <c r="J774" s="84" t="s">
        <v>74</v>
      </c>
      <c r="K774" s="2"/>
      <c r="L774" s="2"/>
      <c r="M774" s="2"/>
      <c r="N774" s="2"/>
      <c r="O774" s="2"/>
      <c r="P774" s="2"/>
      <c r="Q774" s="2"/>
      <c r="R774" s="349"/>
      <c r="S774" s="338"/>
      <c r="T774" s="338"/>
      <c r="U774" s="338"/>
      <c r="V774" s="338"/>
      <c r="W774" s="338"/>
      <c r="X774" s="338"/>
      <c r="Y774" s="338"/>
    </row>
    <row r="775" spans="1:30" ht="15.75" customHeight="1" x14ac:dyDescent="0.25">
      <c r="A775" s="84">
        <v>1502</v>
      </c>
      <c r="B775" s="87">
        <v>118</v>
      </c>
      <c r="C775" s="87"/>
      <c r="D775" s="87"/>
      <c r="E775" s="87"/>
      <c r="F775" s="87"/>
      <c r="G775" s="87"/>
      <c r="H775" s="87"/>
      <c r="I775" s="87"/>
      <c r="J775" s="87"/>
      <c r="K775" s="256"/>
      <c r="L775" s="256"/>
      <c r="M775" s="256"/>
      <c r="N775" s="256"/>
      <c r="O775" s="256"/>
      <c r="P775" s="256"/>
      <c r="Q775" s="256"/>
      <c r="R775" s="129"/>
      <c r="S775" s="262"/>
      <c r="T775" s="263"/>
      <c r="U775" s="264"/>
      <c r="V775" s="278"/>
      <c r="W775" s="92">
        <f>B775</f>
        <v>118</v>
      </c>
      <c r="X775" s="279"/>
      <c r="Y775" s="278"/>
    </row>
    <row r="776" spans="1:30" ht="15.75" customHeight="1" x14ac:dyDescent="0.25">
      <c r="A776" s="84">
        <v>1601</v>
      </c>
      <c r="B776" s="87"/>
      <c r="C776" s="87">
        <v>118</v>
      </c>
      <c r="D776" s="87"/>
      <c r="E776" s="87"/>
      <c r="F776" s="87"/>
      <c r="G776" s="87"/>
      <c r="H776" s="87"/>
      <c r="I776" s="87"/>
      <c r="J776" s="87"/>
      <c r="K776" s="256"/>
      <c r="L776" s="256"/>
      <c r="M776" s="256"/>
      <c r="N776" s="256"/>
      <c r="O776" s="256"/>
      <c r="P776" s="256"/>
      <c r="Q776" s="256"/>
      <c r="R776" s="129"/>
      <c r="S776" s="265"/>
      <c r="T776" s="101"/>
      <c r="U776" s="266"/>
      <c r="V776" s="96">
        <f>IF(C776=0,"",C776/B775)</f>
        <v>1</v>
      </c>
      <c r="W776" s="97">
        <v>118</v>
      </c>
      <c r="X776" s="280">
        <f t="shared" ref="X776:X783" si="150">IF(W776=0,"",W776/W775)</f>
        <v>1</v>
      </c>
      <c r="Y776" s="280">
        <f t="shared" ref="Y776:Y783" si="151">IF(W776=0,"",100%-X776)</f>
        <v>0</v>
      </c>
    </row>
    <row r="777" spans="1:30" ht="15.75" customHeight="1" x14ac:dyDescent="0.25">
      <c r="A777" s="84">
        <v>1602</v>
      </c>
      <c r="B777" s="87"/>
      <c r="C777" s="87"/>
      <c r="D777" s="87">
        <v>96</v>
      </c>
      <c r="E777" s="87"/>
      <c r="F777" s="87"/>
      <c r="G777" s="87"/>
      <c r="H777" s="87"/>
      <c r="I777" s="87"/>
      <c r="J777" s="87"/>
      <c r="K777" s="256"/>
      <c r="L777" s="256"/>
      <c r="M777" s="256"/>
      <c r="N777" s="256"/>
      <c r="O777" s="256"/>
      <c r="P777" s="256"/>
      <c r="Q777" s="256"/>
      <c r="R777" s="129"/>
      <c r="S777" s="265"/>
      <c r="T777" s="101"/>
      <c r="U777" s="266"/>
      <c r="V777" s="96">
        <f>IF(D777=0,"",D777/C776)</f>
        <v>0.81355932203389836</v>
      </c>
      <c r="W777" s="97">
        <v>96</v>
      </c>
      <c r="X777" s="280">
        <f t="shared" si="150"/>
        <v>0.81355932203389836</v>
      </c>
      <c r="Y777" s="280">
        <f t="shared" si="151"/>
        <v>0.18644067796610164</v>
      </c>
      <c r="Z777" s="14">
        <f>W777/W775</f>
        <v>0.81355932203389836</v>
      </c>
      <c r="AB777" s="45"/>
      <c r="AC777" s="45"/>
      <c r="AD777" s="45"/>
    </row>
    <row r="778" spans="1:30" ht="15.75" customHeight="1" x14ac:dyDescent="0.25">
      <c r="A778" s="84">
        <v>1701</v>
      </c>
      <c r="B778" s="87"/>
      <c r="C778" s="87"/>
      <c r="D778" s="87"/>
      <c r="E778" s="87">
        <v>89</v>
      </c>
      <c r="F778" s="87"/>
      <c r="G778" s="87"/>
      <c r="H778" s="87"/>
      <c r="I778" s="87"/>
      <c r="J778" s="87"/>
      <c r="K778" s="256"/>
      <c r="L778" s="256"/>
      <c r="M778" s="256"/>
      <c r="N778" s="256"/>
      <c r="O778" s="256"/>
      <c r="P778" s="256"/>
      <c r="Q778" s="256"/>
      <c r="R778" s="129"/>
      <c r="S778" s="265"/>
      <c r="T778" s="101"/>
      <c r="U778" s="266"/>
      <c r="V778" s="96">
        <f>IF(E778=0,"",E778/D777)</f>
        <v>0.92708333333333337</v>
      </c>
      <c r="W778" s="97">
        <v>96</v>
      </c>
      <c r="X778" s="280">
        <f t="shared" si="150"/>
        <v>1</v>
      </c>
      <c r="Y778" s="280">
        <f t="shared" si="151"/>
        <v>0</v>
      </c>
      <c r="AB778" s="45"/>
      <c r="AC778" s="45"/>
      <c r="AD778" s="45"/>
    </row>
    <row r="779" spans="1:30" ht="15.75" customHeight="1" x14ac:dyDescent="0.25">
      <c r="A779" s="84">
        <v>1702</v>
      </c>
      <c r="B779" s="87"/>
      <c r="C779" s="87"/>
      <c r="D779" s="87"/>
      <c r="E779" s="87"/>
      <c r="F779" s="87">
        <v>82</v>
      </c>
      <c r="G779" s="87"/>
      <c r="H779" s="87"/>
      <c r="I779" s="87"/>
      <c r="J779" s="87"/>
      <c r="K779" s="256"/>
      <c r="L779" s="256"/>
      <c r="M779" s="256"/>
      <c r="N779" s="256"/>
      <c r="O779" s="256"/>
      <c r="P779" s="256"/>
      <c r="Q779" s="256"/>
      <c r="R779" s="129"/>
      <c r="S779" s="265"/>
      <c r="T779" s="101"/>
      <c r="U779" s="266"/>
      <c r="V779" s="96">
        <f>IF(F779=0,"",F779/E778)</f>
        <v>0.9213483146067416</v>
      </c>
      <c r="W779" s="97">
        <v>91</v>
      </c>
      <c r="X779" s="280">
        <f t="shared" si="150"/>
        <v>0.94791666666666663</v>
      </c>
      <c r="Y779" s="280">
        <f t="shared" si="151"/>
        <v>5.208333333333337E-2</v>
      </c>
      <c r="AB779" s="45"/>
      <c r="AC779" s="45"/>
      <c r="AD779" s="45"/>
    </row>
    <row r="780" spans="1:30" ht="15.75" customHeight="1" x14ac:dyDescent="0.25">
      <c r="A780" s="84">
        <v>1801</v>
      </c>
      <c r="B780" s="87"/>
      <c r="C780" s="87"/>
      <c r="D780" s="87"/>
      <c r="E780" s="87"/>
      <c r="F780" s="87"/>
      <c r="G780" s="87">
        <v>82</v>
      </c>
      <c r="H780" s="87"/>
      <c r="I780" s="87"/>
      <c r="J780" s="87"/>
      <c r="K780" s="256"/>
      <c r="L780" s="256"/>
      <c r="M780" s="256"/>
      <c r="N780" s="256"/>
      <c r="O780" s="256"/>
      <c r="P780" s="256"/>
      <c r="Q780" s="256"/>
      <c r="R780" s="129"/>
      <c r="S780" s="265"/>
      <c r="T780" s="101"/>
      <c r="U780" s="266"/>
      <c r="V780" s="96">
        <f>IF(G780=0,"",G780/F779)</f>
        <v>1</v>
      </c>
      <c r="W780" s="97">
        <v>91</v>
      </c>
      <c r="X780" s="280">
        <f t="shared" si="150"/>
        <v>1</v>
      </c>
      <c r="Y780" s="280">
        <f t="shared" si="151"/>
        <v>0</v>
      </c>
      <c r="AB780" s="45"/>
      <c r="AC780" s="45"/>
      <c r="AD780" s="45"/>
    </row>
    <row r="781" spans="1:30" ht="15.75" customHeight="1" x14ac:dyDescent="0.25">
      <c r="A781" s="84">
        <v>1802</v>
      </c>
      <c r="B781" s="87"/>
      <c r="C781" s="87"/>
      <c r="D781" s="87"/>
      <c r="E781" s="87"/>
      <c r="F781" s="87"/>
      <c r="G781" s="87"/>
      <c r="H781" s="87">
        <v>78</v>
      </c>
      <c r="I781" s="87"/>
      <c r="J781" s="87"/>
      <c r="K781" s="256"/>
      <c r="L781" s="256"/>
      <c r="M781" s="256"/>
      <c r="N781" s="256"/>
      <c r="O781" s="256"/>
      <c r="P781" s="256"/>
      <c r="Q781" s="256"/>
      <c r="R781" s="129"/>
      <c r="S781" s="265"/>
      <c r="T781" s="101"/>
      <c r="U781" s="266"/>
      <c r="V781" s="96">
        <f>IF(H781=0,"",H781/G780)</f>
        <v>0.95121951219512191</v>
      </c>
      <c r="W781" s="97">
        <v>85</v>
      </c>
      <c r="X781" s="280">
        <f t="shared" si="150"/>
        <v>0.93406593406593408</v>
      </c>
      <c r="Y781" s="280">
        <f t="shared" si="151"/>
        <v>6.5934065934065922E-2</v>
      </c>
      <c r="AB781" s="45"/>
      <c r="AC781" s="45"/>
      <c r="AD781" s="45"/>
    </row>
    <row r="782" spans="1:30" ht="15.75" customHeight="1" x14ac:dyDescent="0.25">
      <c r="A782" s="84">
        <v>1901</v>
      </c>
      <c r="B782" s="87"/>
      <c r="C782" s="87"/>
      <c r="D782" s="87"/>
      <c r="E782" s="87"/>
      <c r="F782" s="87"/>
      <c r="G782" s="87"/>
      <c r="H782" s="87"/>
      <c r="I782" s="87">
        <v>78</v>
      </c>
      <c r="J782" s="87"/>
      <c r="K782" s="256"/>
      <c r="L782" s="256"/>
      <c r="M782" s="256"/>
      <c r="N782" s="256"/>
      <c r="O782" s="256"/>
      <c r="P782" s="256"/>
      <c r="Q782" s="256"/>
      <c r="R782" s="129"/>
      <c r="S782" s="265"/>
      <c r="T782" s="101"/>
      <c r="U782" s="266"/>
      <c r="V782" s="96">
        <f>IF(I782=0,"",I782/H781)</f>
        <v>1</v>
      </c>
      <c r="W782" s="97">
        <v>85</v>
      </c>
      <c r="X782" s="280">
        <f t="shared" si="150"/>
        <v>1</v>
      </c>
      <c r="Y782" s="280">
        <f t="shared" si="151"/>
        <v>0</v>
      </c>
      <c r="AB782" s="45"/>
      <c r="AC782" s="45"/>
      <c r="AD782" s="45"/>
    </row>
    <row r="783" spans="1:30" ht="15.75" customHeight="1" x14ac:dyDescent="0.25">
      <c r="A783" s="84">
        <v>1902</v>
      </c>
      <c r="B783" s="87"/>
      <c r="C783" s="87"/>
      <c r="D783" s="87"/>
      <c r="E783" s="87"/>
      <c r="F783" s="87"/>
      <c r="G783" s="87"/>
      <c r="H783" s="87"/>
      <c r="I783" s="87"/>
      <c r="J783" s="87">
        <v>72</v>
      </c>
      <c r="K783" s="256"/>
      <c r="L783" s="256"/>
      <c r="M783" s="256"/>
      <c r="N783" s="256"/>
      <c r="O783" s="256"/>
      <c r="P783" s="256"/>
      <c r="Q783" s="256"/>
      <c r="R783" s="129">
        <v>70</v>
      </c>
      <c r="S783" s="265"/>
      <c r="T783" s="101"/>
      <c r="U783" s="266"/>
      <c r="V783" s="126">
        <f>IF(J783=0,"",J783/I782)</f>
        <v>0.92307692307692313</v>
      </c>
      <c r="W783" s="97">
        <v>82</v>
      </c>
      <c r="X783" s="126">
        <f t="shared" si="150"/>
        <v>0.96470588235294119</v>
      </c>
      <c r="Y783" s="126">
        <f t="shared" si="151"/>
        <v>3.5294117647058809E-2</v>
      </c>
    </row>
    <row r="784" spans="1:30" ht="15.75" customHeight="1" x14ac:dyDescent="0.25">
      <c r="A784" s="84">
        <v>2001</v>
      </c>
      <c r="B784" s="87"/>
      <c r="C784" s="87"/>
      <c r="D784" s="87"/>
      <c r="E784" s="87"/>
      <c r="F784" s="87"/>
      <c r="G784" s="87"/>
      <c r="H784" s="87"/>
      <c r="I784" s="87"/>
      <c r="J784" s="87">
        <v>8</v>
      </c>
      <c r="K784" s="256"/>
      <c r="L784" s="256"/>
      <c r="M784" s="256"/>
      <c r="N784" s="256"/>
      <c r="O784" s="256"/>
      <c r="P784" s="256"/>
      <c r="Q784" s="256"/>
      <c r="R784" s="129">
        <v>8</v>
      </c>
      <c r="S784" s="265"/>
      <c r="T784" s="101"/>
      <c r="U784" s="256"/>
      <c r="V784" s="101"/>
      <c r="W784" s="97">
        <v>10</v>
      </c>
      <c r="X784" s="101"/>
      <c r="Y784" s="287"/>
    </row>
    <row r="785" spans="1:26" ht="15.75" customHeight="1" x14ac:dyDescent="0.25">
      <c r="A785" s="84">
        <v>2002</v>
      </c>
      <c r="B785" s="87"/>
      <c r="C785" s="87"/>
      <c r="D785" s="87"/>
      <c r="E785" s="87"/>
      <c r="F785" s="87"/>
      <c r="G785" s="87"/>
      <c r="H785" s="87"/>
      <c r="I785" s="87"/>
      <c r="J785" s="87">
        <v>2</v>
      </c>
      <c r="K785" s="256"/>
      <c r="L785" s="256"/>
      <c r="M785" s="256"/>
      <c r="N785" s="256"/>
      <c r="O785" s="256"/>
      <c r="P785" s="256"/>
      <c r="Q785" s="256"/>
      <c r="R785" s="129">
        <v>2</v>
      </c>
      <c r="S785" s="265"/>
      <c r="T785" s="101"/>
      <c r="U785" s="256"/>
      <c r="V785" s="215"/>
      <c r="W785" s="106">
        <v>3</v>
      </c>
      <c r="X785" s="285"/>
      <c r="Y785" s="215"/>
    </row>
    <row r="786" spans="1:26" ht="15.75" customHeight="1" x14ac:dyDescent="0.25">
      <c r="A786" s="84">
        <v>2101</v>
      </c>
      <c r="B786" s="87"/>
      <c r="C786" s="87"/>
      <c r="D786" s="87"/>
      <c r="E786" s="87"/>
      <c r="F786" s="87"/>
      <c r="G786" s="87"/>
      <c r="H786" s="87"/>
      <c r="I786" s="87"/>
      <c r="J786" s="87">
        <v>1</v>
      </c>
      <c r="K786" s="256"/>
      <c r="L786" s="256"/>
      <c r="M786" s="256"/>
      <c r="N786" s="256"/>
      <c r="O786" s="256"/>
      <c r="P786" s="256"/>
      <c r="Q786" s="256"/>
      <c r="R786" s="129">
        <v>1</v>
      </c>
      <c r="S786" s="265"/>
      <c r="T786" s="101"/>
      <c r="U786" s="256"/>
      <c r="V786" s="215"/>
      <c r="W786" s="106">
        <v>1</v>
      </c>
      <c r="X786" s="285"/>
      <c r="Y786" s="215"/>
    </row>
    <row r="787" spans="1:26" ht="15.75" customHeight="1" x14ac:dyDescent="0.25">
      <c r="A787" s="84">
        <v>2102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256"/>
      <c r="L787" s="256"/>
      <c r="M787" s="256"/>
      <c r="N787" s="256"/>
      <c r="O787" s="256"/>
      <c r="P787" s="256"/>
      <c r="Q787" s="256"/>
      <c r="R787" s="129"/>
      <c r="S787" s="265"/>
      <c r="T787" s="101"/>
      <c r="U787" s="256"/>
      <c r="V787" s="215"/>
      <c r="W787" s="106"/>
      <c r="X787" s="285"/>
      <c r="Y787" s="215"/>
    </row>
    <row r="788" spans="1:26" ht="15.75" customHeight="1" x14ac:dyDescent="0.25">
      <c r="A788" s="84">
        <v>2201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256"/>
      <c r="L788" s="256"/>
      <c r="M788" s="256"/>
      <c r="N788" s="256"/>
      <c r="O788" s="256"/>
      <c r="P788" s="256"/>
      <c r="Q788" s="256"/>
      <c r="R788" s="129"/>
      <c r="S788" s="265"/>
      <c r="T788" s="101"/>
      <c r="U788" s="256"/>
      <c r="V788" s="101"/>
      <c r="W788" s="256"/>
      <c r="X788" s="286"/>
      <c r="Y788" s="215"/>
    </row>
    <row r="789" spans="1:26" ht="15.75" customHeight="1" x14ac:dyDescent="0.25">
      <c r="A789" s="84">
        <v>2202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256"/>
      <c r="L789" s="256"/>
      <c r="M789" s="256"/>
      <c r="N789" s="256"/>
      <c r="O789" s="256"/>
      <c r="P789" s="256"/>
      <c r="Q789" s="256"/>
      <c r="R789" s="129"/>
      <c r="S789" s="265"/>
      <c r="T789" s="101"/>
      <c r="U789" s="256"/>
      <c r="V789" s="111" t="s">
        <v>91</v>
      </c>
      <c r="W789" s="112">
        <v>77</v>
      </c>
      <c r="X789" s="113">
        <f>R792</f>
        <v>81</v>
      </c>
      <c r="Y789" s="114" t="s">
        <v>19</v>
      </c>
    </row>
    <row r="790" spans="1:26" ht="15.75" customHeight="1" x14ac:dyDescent="0.25">
      <c r="A790" s="84">
        <v>2301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256"/>
      <c r="L790" s="256"/>
      <c r="M790" s="256"/>
      <c r="N790" s="256"/>
      <c r="O790" s="256"/>
      <c r="P790" s="256"/>
      <c r="Q790" s="256"/>
      <c r="R790" s="129"/>
      <c r="S790" s="265"/>
      <c r="T790" s="101"/>
      <c r="U790" s="256"/>
      <c r="V790" s="115" t="s">
        <v>92</v>
      </c>
      <c r="W790" s="116">
        <f>IF(W789/B775=0,"",W789/B775)</f>
        <v>0.65254237288135597</v>
      </c>
      <c r="X790" s="117">
        <f>IF(W789/X789=0,"",W789/X789)</f>
        <v>0.95061728395061729</v>
      </c>
      <c r="Y790" s="118" t="s">
        <v>93</v>
      </c>
    </row>
    <row r="791" spans="1:26" ht="15.75" x14ac:dyDescent="0.25">
      <c r="A791" s="84">
        <v>2302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256"/>
      <c r="L791" s="256"/>
      <c r="M791" s="256"/>
      <c r="N791" s="256"/>
      <c r="O791" s="256"/>
      <c r="P791" s="256"/>
      <c r="Q791" s="256"/>
      <c r="R791" s="129"/>
      <c r="S791" s="267"/>
      <c r="T791" s="268"/>
      <c r="U791" s="269"/>
      <c r="V791" s="120"/>
      <c r="W791" s="121"/>
      <c r="X791" s="121"/>
      <c r="Y791" s="122"/>
    </row>
    <row r="792" spans="1:26" ht="18" customHeight="1" x14ac:dyDescent="0.25">
      <c r="A792" s="46"/>
      <c r="B792" s="340" t="s">
        <v>111</v>
      </c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123">
        <f>SUM(R775:R788)</f>
        <v>81</v>
      </c>
      <c r="S792" s="124">
        <f>IF(R783=0,"",R783/B775)</f>
        <v>0.59322033898305082</v>
      </c>
      <c r="T792" s="124">
        <f>IF(R792=0,"",R792/B775)</f>
        <v>0.68644067796610164</v>
      </c>
      <c r="U792" s="124">
        <f>IF(R783=0,"",T792-S792)</f>
        <v>9.3220338983050821E-2</v>
      </c>
      <c r="V792" s="1"/>
      <c r="W792" s="2"/>
      <c r="X792" s="36"/>
      <c r="Y792" s="1"/>
    </row>
    <row r="793" spans="1:26" ht="12.75" customHeight="1" x14ac:dyDescent="0.2">
      <c r="S793" s="1"/>
      <c r="T793" s="1"/>
      <c r="V793" s="1"/>
    </row>
    <row r="794" spans="1:26" ht="12.75" customHeight="1" x14ac:dyDescent="0.2">
      <c r="S794" s="1"/>
      <c r="T794" s="1"/>
      <c r="V794" s="1"/>
    </row>
    <row r="795" spans="1:26" ht="26.25" x14ac:dyDescent="0.4">
      <c r="A795" s="235"/>
      <c r="B795" s="341" t="s">
        <v>101</v>
      </c>
      <c r="C795" s="341"/>
      <c r="D795" s="341"/>
      <c r="E795" s="341"/>
      <c r="F795" s="341"/>
      <c r="G795" s="341"/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223" t="s">
        <v>113</v>
      </c>
      <c r="S795" s="1"/>
      <c r="T795" s="1"/>
      <c r="U795" s="2"/>
      <c r="V795" s="1"/>
      <c r="W795" s="2"/>
      <c r="X795" s="2"/>
      <c r="Y795" s="2"/>
    </row>
    <row r="796" spans="1:26" ht="20.25" x14ac:dyDescent="0.2">
      <c r="A796" s="342" t="s">
        <v>18</v>
      </c>
      <c r="B796" s="344" t="s">
        <v>102</v>
      </c>
      <c r="C796" s="345"/>
      <c r="D796" s="345"/>
      <c r="E796" s="345"/>
      <c r="F796" s="345"/>
      <c r="G796" s="345"/>
      <c r="H796" s="345"/>
      <c r="I796" s="345"/>
      <c r="J796" s="346"/>
      <c r="K796" s="347"/>
      <c r="L796" s="347"/>
      <c r="M796" s="347"/>
      <c r="N796" s="347"/>
      <c r="O796" s="347"/>
      <c r="P796" s="347"/>
      <c r="Q796" s="347"/>
      <c r="R796" s="348" t="s">
        <v>19</v>
      </c>
      <c r="S796" s="339" t="s">
        <v>11</v>
      </c>
      <c r="T796" s="339" t="s">
        <v>12</v>
      </c>
      <c r="U796" s="350" t="s">
        <v>13</v>
      </c>
      <c r="V796" s="339" t="s">
        <v>14</v>
      </c>
      <c r="W796" s="337" t="s">
        <v>15</v>
      </c>
      <c r="X796" s="337" t="s">
        <v>16</v>
      </c>
      <c r="Y796" s="339" t="s">
        <v>103</v>
      </c>
    </row>
    <row r="797" spans="1:26" ht="15.75" x14ac:dyDescent="0.25">
      <c r="A797" s="343"/>
      <c r="B797" s="84" t="s">
        <v>104</v>
      </c>
      <c r="C797" s="84" t="s">
        <v>105</v>
      </c>
      <c r="D797" s="84" t="s">
        <v>106</v>
      </c>
      <c r="E797" s="84" t="s">
        <v>107</v>
      </c>
      <c r="F797" s="84" t="s">
        <v>108</v>
      </c>
      <c r="G797" s="84" t="s">
        <v>109</v>
      </c>
      <c r="H797" s="84" t="s">
        <v>110</v>
      </c>
      <c r="I797" s="84" t="s">
        <v>73</v>
      </c>
      <c r="J797" s="84" t="s">
        <v>74</v>
      </c>
      <c r="K797" s="2"/>
      <c r="L797" s="2"/>
      <c r="M797" s="2"/>
      <c r="N797" s="2"/>
      <c r="O797" s="2"/>
      <c r="P797" s="2"/>
      <c r="Q797" s="2"/>
      <c r="R797" s="349"/>
      <c r="S797" s="338"/>
      <c r="T797" s="338"/>
      <c r="U797" s="338"/>
      <c r="V797" s="338"/>
      <c r="W797" s="338"/>
      <c r="X797" s="338"/>
      <c r="Y797" s="338"/>
    </row>
    <row r="798" spans="1:26" ht="15.75" customHeight="1" x14ac:dyDescent="0.25">
      <c r="A798" s="84">
        <v>1601</v>
      </c>
      <c r="B798" s="87">
        <v>124</v>
      </c>
      <c r="C798" s="87"/>
      <c r="D798" s="87"/>
      <c r="E798" s="87"/>
      <c r="F798" s="87"/>
      <c r="G798" s="87"/>
      <c r="H798" s="87"/>
      <c r="I798" s="87"/>
      <c r="J798" s="87"/>
      <c r="K798" s="256"/>
      <c r="L798" s="256"/>
      <c r="M798" s="256"/>
      <c r="N798" s="256"/>
      <c r="O798" s="256"/>
      <c r="P798" s="256"/>
      <c r="Q798" s="256"/>
      <c r="R798" s="129"/>
      <c r="S798" s="262"/>
      <c r="T798" s="263"/>
      <c r="U798" s="264"/>
      <c r="V798" s="278"/>
      <c r="W798" s="92">
        <f>B798</f>
        <v>124</v>
      </c>
      <c r="X798" s="279"/>
      <c r="Y798" s="278"/>
    </row>
    <row r="799" spans="1:26" ht="15.75" customHeight="1" x14ac:dyDescent="0.25">
      <c r="A799" s="84">
        <v>1602</v>
      </c>
      <c r="B799" s="87"/>
      <c r="C799" s="87">
        <v>106</v>
      </c>
      <c r="D799" s="87"/>
      <c r="E799" s="87"/>
      <c r="F799" s="87"/>
      <c r="G799" s="87"/>
      <c r="H799" s="87"/>
      <c r="I799" s="87"/>
      <c r="J799" s="87"/>
      <c r="K799" s="256"/>
      <c r="L799" s="256"/>
      <c r="M799" s="256"/>
      <c r="N799" s="256"/>
      <c r="O799" s="256"/>
      <c r="P799" s="256"/>
      <c r="Q799" s="256"/>
      <c r="R799" s="129"/>
      <c r="S799" s="265"/>
      <c r="T799" s="101"/>
      <c r="U799" s="266"/>
      <c r="V799" s="96">
        <f>IF(C799=0,"",C799/B798)</f>
        <v>0.85483870967741937</v>
      </c>
      <c r="W799" s="97">
        <v>106</v>
      </c>
      <c r="X799" s="280">
        <f t="shared" ref="X799:X806" si="152">IF(W799=0,"",W799/W798)</f>
        <v>0.85483870967741937</v>
      </c>
      <c r="Y799" s="280">
        <f t="shared" ref="Y799:Y806" si="153">IF(W799=0,"",100%-X799)</f>
        <v>0.14516129032258063</v>
      </c>
    </row>
    <row r="800" spans="1:26" ht="15.75" customHeight="1" x14ac:dyDescent="0.25">
      <c r="A800" s="84">
        <v>1701</v>
      </c>
      <c r="B800" s="87"/>
      <c r="C800" s="87"/>
      <c r="D800" s="87">
        <v>97</v>
      </c>
      <c r="E800" s="87"/>
      <c r="F800" s="87"/>
      <c r="G800" s="87"/>
      <c r="H800" s="87"/>
      <c r="I800" s="87"/>
      <c r="J800" s="87"/>
      <c r="K800" s="256"/>
      <c r="L800" s="256"/>
      <c r="M800" s="256"/>
      <c r="N800" s="256"/>
      <c r="O800" s="256"/>
      <c r="P800" s="256"/>
      <c r="Q800" s="256"/>
      <c r="R800" s="129"/>
      <c r="S800" s="265"/>
      <c r="T800" s="101"/>
      <c r="U800" s="266"/>
      <c r="V800" s="96">
        <f>IF(D800=0,"",D800/C799)</f>
        <v>0.91509433962264153</v>
      </c>
      <c r="W800" s="97">
        <v>97</v>
      </c>
      <c r="X800" s="280">
        <f t="shared" si="152"/>
        <v>0.91509433962264153</v>
      </c>
      <c r="Y800" s="280">
        <f t="shared" si="153"/>
        <v>8.4905660377358472E-2</v>
      </c>
      <c r="Z800" s="14">
        <f>W800/W798</f>
        <v>0.782258064516129</v>
      </c>
    </row>
    <row r="801" spans="1:25" ht="15.75" customHeight="1" x14ac:dyDescent="0.25">
      <c r="A801" s="84">
        <v>1702</v>
      </c>
      <c r="B801" s="87"/>
      <c r="C801" s="87"/>
      <c r="D801" s="87"/>
      <c r="E801" s="87">
        <v>90</v>
      </c>
      <c r="F801" s="87"/>
      <c r="G801" s="87"/>
      <c r="H801" s="87"/>
      <c r="I801" s="87"/>
      <c r="J801" s="87"/>
      <c r="K801" s="256"/>
      <c r="L801" s="256"/>
      <c r="M801" s="256"/>
      <c r="N801" s="256"/>
      <c r="O801" s="256"/>
      <c r="P801" s="256"/>
      <c r="Q801" s="256"/>
      <c r="R801" s="129"/>
      <c r="S801" s="265"/>
      <c r="T801" s="101"/>
      <c r="U801" s="266"/>
      <c r="V801" s="96">
        <f>IF(E801=0,"",E801/D800)</f>
        <v>0.92783505154639179</v>
      </c>
      <c r="W801" s="97">
        <v>93</v>
      </c>
      <c r="X801" s="280">
        <f t="shared" si="152"/>
        <v>0.95876288659793818</v>
      </c>
      <c r="Y801" s="280">
        <f t="shared" si="153"/>
        <v>4.123711340206182E-2</v>
      </c>
    </row>
    <row r="802" spans="1:25" ht="15.75" customHeight="1" x14ac:dyDescent="0.25">
      <c r="A802" s="84">
        <v>1801</v>
      </c>
      <c r="B802" s="87"/>
      <c r="C802" s="87"/>
      <c r="D802" s="87"/>
      <c r="E802" s="87"/>
      <c r="F802" s="87">
        <v>89</v>
      </c>
      <c r="G802" s="87"/>
      <c r="H802" s="87"/>
      <c r="I802" s="87"/>
      <c r="J802" s="87"/>
      <c r="K802" s="256"/>
      <c r="L802" s="256"/>
      <c r="M802" s="256"/>
      <c r="N802" s="256"/>
      <c r="O802" s="256"/>
      <c r="P802" s="256"/>
      <c r="Q802" s="256"/>
      <c r="R802" s="129"/>
      <c r="S802" s="265"/>
      <c r="T802" s="101"/>
      <c r="U802" s="266"/>
      <c r="V802" s="96">
        <f>IF(F802=0,"",F802/E801)</f>
        <v>0.98888888888888893</v>
      </c>
      <c r="W802" s="97">
        <v>90</v>
      </c>
      <c r="X802" s="280">
        <f t="shared" si="152"/>
        <v>0.967741935483871</v>
      </c>
      <c r="Y802" s="280">
        <f t="shared" si="153"/>
        <v>3.2258064516129004E-2</v>
      </c>
    </row>
    <row r="803" spans="1:25" ht="15.75" customHeight="1" x14ac:dyDescent="0.25">
      <c r="A803" s="84">
        <v>1802</v>
      </c>
      <c r="B803" s="87"/>
      <c r="C803" s="87"/>
      <c r="D803" s="87"/>
      <c r="E803" s="87"/>
      <c r="F803" s="87"/>
      <c r="G803" s="87">
        <v>83</v>
      </c>
      <c r="H803" s="87"/>
      <c r="I803" s="87"/>
      <c r="J803" s="87"/>
      <c r="K803" s="256"/>
      <c r="L803" s="256"/>
      <c r="M803" s="256"/>
      <c r="N803" s="256"/>
      <c r="O803" s="256"/>
      <c r="P803" s="256"/>
      <c r="Q803" s="256"/>
      <c r="R803" s="129"/>
      <c r="S803" s="265"/>
      <c r="T803" s="101"/>
      <c r="U803" s="266"/>
      <c r="V803" s="96">
        <f>IF(G803=0,"",G803/F802)</f>
        <v>0.93258426966292129</v>
      </c>
      <c r="W803" s="97">
        <v>87</v>
      </c>
      <c r="X803" s="280">
        <f t="shared" si="152"/>
        <v>0.96666666666666667</v>
      </c>
      <c r="Y803" s="280">
        <f t="shared" si="153"/>
        <v>3.3333333333333326E-2</v>
      </c>
    </row>
    <row r="804" spans="1:25" ht="15.75" customHeight="1" x14ac:dyDescent="0.25">
      <c r="A804" s="84">
        <v>1901</v>
      </c>
      <c r="B804" s="87"/>
      <c r="C804" s="87"/>
      <c r="D804" s="87"/>
      <c r="E804" s="87"/>
      <c r="F804" s="87"/>
      <c r="G804" s="87"/>
      <c r="H804" s="87">
        <v>81</v>
      </c>
      <c r="I804" s="87"/>
      <c r="J804" s="87"/>
      <c r="K804" s="256"/>
      <c r="L804" s="256"/>
      <c r="M804" s="256"/>
      <c r="N804" s="256"/>
      <c r="O804" s="256"/>
      <c r="P804" s="256"/>
      <c r="Q804" s="256"/>
      <c r="R804" s="129"/>
      <c r="S804" s="265"/>
      <c r="T804" s="101"/>
      <c r="U804" s="266"/>
      <c r="V804" s="96">
        <f>IF(H804=0,"",H804/G803)</f>
        <v>0.97590361445783136</v>
      </c>
      <c r="W804" s="97">
        <v>84</v>
      </c>
      <c r="X804" s="280">
        <f t="shared" si="152"/>
        <v>0.96551724137931039</v>
      </c>
      <c r="Y804" s="280">
        <f t="shared" si="153"/>
        <v>3.4482758620689613E-2</v>
      </c>
    </row>
    <row r="805" spans="1:25" ht="15.75" customHeight="1" x14ac:dyDescent="0.25">
      <c r="A805" s="84">
        <v>1902</v>
      </c>
      <c r="B805" s="87"/>
      <c r="C805" s="87"/>
      <c r="D805" s="87"/>
      <c r="E805" s="87"/>
      <c r="F805" s="87"/>
      <c r="G805" s="87"/>
      <c r="H805" s="87"/>
      <c r="I805" s="87">
        <v>80</v>
      </c>
      <c r="J805" s="87"/>
      <c r="K805" s="256"/>
      <c r="L805" s="256"/>
      <c r="M805" s="256"/>
      <c r="N805" s="256"/>
      <c r="O805" s="256"/>
      <c r="P805" s="256"/>
      <c r="Q805" s="256"/>
      <c r="R805" s="129"/>
      <c r="S805" s="265"/>
      <c r="T805" s="101"/>
      <c r="U805" s="266"/>
      <c r="V805" s="96">
        <f>IF(I805=0,"",I805/H804)</f>
        <v>0.98765432098765427</v>
      </c>
      <c r="W805" s="97">
        <v>82</v>
      </c>
      <c r="X805" s="280">
        <f t="shared" si="152"/>
        <v>0.97619047619047616</v>
      </c>
      <c r="Y805" s="280">
        <f t="shared" si="153"/>
        <v>2.3809523809523836E-2</v>
      </c>
    </row>
    <row r="806" spans="1:25" ht="15.75" customHeight="1" x14ac:dyDescent="0.25">
      <c r="A806" s="84">
        <v>2001</v>
      </c>
      <c r="B806" s="87"/>
      <c r="C806" s="87"/>
      <c r="D806" s="87"/>
      <c r="E806" s="87"/>
      <c r="F806" s="87"/>
      <c r="G806" s="87"/>
      <c r="H806" s="87"/>
      <c r="I806" s="87"/>
      <c r="J806" s="87">
        <v>72</v>
      </c>
      <c r="K806" s="256"/>
      <c r="L806" s="256"/>
      <c r="M806" s="256"/>
      <c r="N806" s="256"/>
      <c r="O806" s="256"/>
      <c r="P806" s="256"/>
      <c r="Q806" s="256"/>
      <c r="R806" s="129">
        <v>69</v>
      </c>
      <c r="S806" s="265"/>
      <c r="T806" s="101"/>
      <c r="U806" s="266"/>
      <c r="V806" s="126">
        <f>IF(J806=0,"",J806/I805)</f>
        <v>0.9</v>
      </c>
      <c r="W806" s="97">
        <v>80</v>
      </c>
      <c r="X806" s="126">
        <f t="shared" si="152"/>
        <v>0.97560975609756095</v>
      </c>
      <c r="Y806" s="126">
        <f t="shared" si="153"/>
        <v>2.4390243902439046E-2</v>
      </c>
    </row>
    <row r="807" spans="1:25" ht="15.75" customHeight="1" x14ac:dyDescent="0.25">
      <c r="A807" s="84">
        <v>2002</v>
      </c>
      <c r="B807" s="87"/>
      <c r="C807" s="87"/>
      <c r="D807" s="87"/>
      <c r="E807" s="87"/>
      <c r="F807" s="87"/>
      <c r="G807" s="87"/>
      <c r="H807" s="87"/>
      <c r="I807" s="87"/>
      <c r="J807" s="87">
        <v>9</v>
      </c>
      <c r="K807" s="256"/>
      <c r="L807" s="256"/>
      <c r="M807" s="256"/>
      <c r="N807" s="256"/>
      <c r="O807" s="256"/>
      <c r="P807" s="256"/>
      <c r="Q807" s="256"/>
      <c r="R807" s="129">
        <v>9</v>
      </c>
      <c r="S807" s="265"/>
      <c r="T807" s="101"/>
      <c r="U807" s="256"/>
      <c r="V807" s="101"/>
      <c r="W807" s="97">
        <v>13</v>
      </c>
      <c r="X807" s="101"/>
      <c r="Y807" s="287"/>
    </row>
    <row r="808" spans="1:25" ht="15.75" customHeight="1" x14ac:dyDescent="0.25">
      <c r="A808" s="84">
        <v>2101</v>
      </c>
      <c r="B808" s="87"/>
      <c r="C808" s="87"/>
      <c r="D808" s="87"/>
      <c r="E808" s="87"/>
      <c r="F808" s="87"/>
      <c r="G808" s="87"/>
      <c r="H808" s="87"/>
      <c r="I808" s="87"/>
      <c r="J808" s="87">
        <v>4</v>
      </c>
      <c r="K808" s="256"/>
      <c r="L808" s="256"/>
      <c r="M808" s="256"/>
      <c r="N808" s="256"/>
      <c r="O808" s="256"/>
      <c r="P808" s="256"/>
      <c r="Q808" s="256"/>
      <c r="R808" s="129">
        <v>2</v>
      </c>
      <c r="S808" s="265"/>
      <c r="T808" s="101"/>
      <c r="U808" s="256"/>
      <c r="V808" s="215"/>
      <c r="W808" s="106">
        <v>4</v>
      </c>
      <c r="X808" s="285"/>
      <c r="Y808" s="215"/>
    </row>
    <row r="809" spans="1:25" ht="15.75" customHeight="1" x14ac:dyDescent="0.25">
      <c r="A809" s="84">
        <v>2102</v>
      </c>
      <c r="B809" s="87"/>
      <c r="C809" s="87"/>
      <c r="D809" s="87"/>
      <c r="E809" s="87"/>
      <c r="F809" s="87"/>
      <c r="G809" s="87"/>
      <c r="H809" s="87"/>
      <c r="I809" s="87"/>
      <c r="J809" s="87">
        <v>1</v>
      </c>
      <c r="K809" s="256"/>
      <c r="L809" s="256"/>
      <c r="M809" s="256"/>
      <c r="N809" s="256"/>
      <c r="O809" s="256"/>
      <c r="P809" s="256"/>
      <c r="Q809" s="256"/>
      <c r="R809" s="129">
        <v>1</v>
      </c>
      <c r="S809" s="265"/>
      <c r="T809" s="101"/>
      <c r="U809" s="256"/>
      <c r="V809" s="215"/>
      <c r="W809" s="106">
        <v>1</v>
      </c>
      <c r="X809" s="285"/>
      <c r="Y809" s="215"/>
    </row>
    <row r="810" spans="1:25" ht="15.75" customHeight="1" x14ac:dyDescent="0.25">
      <c r="A810" s="84">
        <v>2201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256"/>
      <c r="L810" s="256"/>
      <c r="M810" s="256"/>
      <c r="N810" s="256"/>
      <c r="O810" s="256"/>
      <c r="P810" s="256"/>
      <c r="Q810" s="256"/>
      <c r="R810" s="129"/>
      <c r="S810" s="265"/>
      <c r="T810" s="101"/>
      <c r="U810" s="256"/>
      <c r="V810" s="215"/>
      <c r="W810" s="106"/>
      <c r="X810" s="285"/>
      <c r="Y810" s="215"/>
    </row>
    <row r="811" spans="1:25" ht="15.75" customHeight="1" x14ac:dyDescent="0.25">
      <c r="A811" s="84">
        <v>2202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256"/>
      <c r="L811" s="256"/>
      <c r="M811" s="256"/>
      <c r="N811" s="256"/>
      <c r="O811" s="256"/>
      <c r="P811" s="256"/>
      <c r="Q811" s="256"/>
      <c r="R811" s="129"/>
      <c r="S811" s="265"/>
      <c r="T811" s="101"/>
      <c r="U811" s="256"/>
      <c r="V811" s="101"/>
      <c r="W811" s="256"/>
      <c r="X811" s="286"/>
      <c r="Y811" s="215"/>
    </row>
    <row r="812" spans="1:25" ht="15.75" customHeight="1" x14ac:dyDescent="0.25">
      <c r="A812" s="84">
        <v>2301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256"/>
      <c r="L812" s="256"/>
      <c r="M812" s="256"/>
      <c r="N812" s="256"/>
      <c r="O812" s="256"/>
      <c r="P812" s="256"/>
      <c r="Q812" s="256"/>
      <c r="R812" s="129"/>
      <c r="S812" s="265"/>
      <c r="T812" s="101"/>
      <c r="U812" s="256"/>
      <c r="V812" s="111" t="s">
        <v>91</v>
      </c>
      <c r="W812" s="112">
        <v>75</v>
      </c>
      <c r="X812" s="113">
        <f>R815</f>
        <v>81</v>
      </c>
      <c r="Y812" s="114" t="s">
        <v>19</v>
      </c>
    </row>
    <row r="813" spans="1:25" ht="15.75" customHeight="1" x14ac:dyDescent="0.25">
      <c r="A813" s="84">
        <v>2302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256"/>
      <c r="L813" s="256"/>
      <c r="M813" s="256"/>
      <c r="N813" s="256"/>
      <c r="O813" s="256"/>
      <c r="P813" s="256"/>
      <c r="Q813" s="256"/>
      <c r="R813" s="129"/>
      <c r="S813" s="265"/>
      <c r="T813" s="101"/>
      <c r="U813" s="256"/>
      <c r="V813" s="115" t="s">
        <v>92</v>
      </c>
      <c r="W813" s="116">
        <f>IF(W812/B798=0,"",W812/B798)</f>
        <v>0.60483870967741937</v>
      </c>
      <c r="X813" s="117">
        <f>IF(W812/X812=0,"",W812/X812)</f>
        <v>0.92592592592592593</v>
      </c>
      <c r="Y813" s="118" t="s">
        <v>93</v>
      </c>
    </row>
    <row r="814" spans="1:25" ht="15.75" customHeight="1" x14ac:dyDescent="0.25">
      <c r="A814" s="84">
        <v>2401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256"/>
      <c r="L814" s="256"/>
      <c r="M814" s="256"/>
      <c r="N814" s="256"/>
      <c r="O814" s="256"/>
      <c r="P814" s="256"/>
      <c r="Q814" s="256"/>
      <c r="R814" s="129"/>
      <c r="S814" s="267"/>
      <c r="T814" s="268"/>
      <c r="U814" s="269"/>
      <c r="V814" s="120"/>
      <c r="W814" s="121"/>
      <c r="X814" s="121"/>
      <c r="Y814" s="122"/>
    </row>
    <row r="815" spans="1:25" ht="18" customHeight="1" x14ac:dyDescent="0.25">
      <c r="A815" s="46"/>
      <c r="B815" s="340" t="s">
        <v>111</v>
      </c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123">
        <f>SUM(R798:R811)</f>
        <v>81</v>
      </c>
      <c r="S815" s="124">
        <f>IF(R806=0,"",R806/B798)</f>
        <v>0.55645161290322576</v>
      </c>
      <c r="T815" s="124">
        <f>IF(R815=0,"",R815/B798)</f>
        <v>0.65322580645161288</v>
      </c>
      <c r="U815" s="124">
        <f>IF(R806=0,"",T815-S815)</f>
        <v>9.6774193548387122E-2</v>
      </c>
      <c r="V815" s="1"/>
      <c r="W815" s="2"/>
      <c r="X815" s="36"/>
      <c r="Y815" s="1"/>
    </row>
    <row r="816" spans="1:25" ht="12.75" customHeight="1" x14ac:dyDescent="0.2">
      <c r="S816" s="1"/>
      <c r="T816" s="1"/>
      <c r="V816" s="1"/>
    </row>
    <row r="817" spans="1:26" ht="12.75" customHeight="1" x14ac:dyDescent="0.2">
      <c r="S817" s="1"/>
      <c r="T817" s="1"/>
      <c r="V817" s="1"/>
    </row>
    <row r="818" spans="1:26" ht="26.25" x14ac:dyDescent="0.4">
      <c r="A818" s="235"/>
      <c r="B818" s="341" t="s">
        <v>101</v>
      </c>
      <c r="C818" s="341"/>
      <c r="D818" s="341"/>
      <c r="E818" s="341"/>
      <c r="F818" s="341"/>
      <c r="G818" s="341"/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223" t="s">
        <v>114</v>
      </c>
      <c r="S818" s="1"/>
      <c r="T818" s="1"/>
      <c r="U818" s="2"/>
      <c r="V818" s="1"/>
      <c r="W818" s="2"/>
      <c r="X818" s="2"/>
      <c r="Y818" s="2"/>
    </row>
    <row r="819" spans="1:26" ht="20.25" x14ac:dyDescent="0.2">
      <c r="A819" s="342" t="s">
        <v>18</v>
      </c>
      <c r="B819" s="344" t="s">
        <v>102</v>
      </c>
      <c r="C819" s="345"/>
      <c r="D819" s="345"/>
      <c r="E819" s="345"/>
      <c r="F819" s="345"/>
      <c r="G819" s="345"/>
      <c r="H819" s="345"/>
      <c r="I819" s="345"/>
      <c r="J819" s="346"/>
      <c r="K819" s="347"/>
      <c r="L819" s="347"/>
      <c r="M819" s="347"/>
      <c r="N819" s="347"/>
      <c r="O819" s="347"/>
      <c r="P819" s="347"/>
      <c r="Q819" s="347"/>
      <c r="R819" s="348" t="s">
        <v>19</v>
      </c>
      <c r="S819" s="339" t="s">
        <v>11</v>
      </c>
      <c r="T819" s="339" t="s">
        <v>12</v>
      </c>
      <c r="U819" s="350" t="s">
        <v>13</v>
      </c>
      <c r="V819" s="339" t="s">
        <v>14</v>
      </c>
      <c r="W819" s="337" t="s">
        <v>15</v>
      </c>
      <c r="X819" s="337" t="s">
        <v>16</v>
      </c>
      <c r="Y819" s="339" t="s">
        <v>103</v>
      </c>
    </row>
    <row r="820" spans="1:26" ht="15.75" x14ac:dyDescent="0.25">
      <c r="A820" s="343"/>
      <c r="B820" s="84" t="s">
        <v>104</v>
      </c>
      <c r="C820" s="84" t="s">
        <v>105</v>
      </c>
      <c r="D820" s="84" t="s">
        <v>106</v>
      </c>
      <c r="E820" s="84" t="s">
        <v>107</v>
      </c>
      <c r="F820" s="84" t="s">
        <v>108</v>
      </c>
      <c r="G820" s="84" t="s">
        <v>109</v>
      </c>
      <c r="H820" s="84" t="s">
        <v>110</v>
      </c>
      <c r="I820" s="84" t="s">
        <v>73</v>
      </c>
      <c r="J820" s="84" t="s">
        <v>74</v>
      </c>
      <c r="K820" s="2"/>
      <c r="L820" s="2"/>
      <c r="M820" s="2"/>
      <c r="N820" s="2"/>
      <c r="O820" s="2"/>
      <c r="P820" s="2"/>
      <c r="Q820" s="2"/>
      <c r="R820" s="349"/>
      <c r="S820" s="338"/>
      <c r="T820" s="338"/>
      <c r="U820" s="338"/>
      <c r="V820" s="338"/>
      <c r="W820" s="338"/>
      <c r="X820" s="338"/>
      <c r="Y820" s="338"/>
    </row>
    <row r="821" spans="1:26" ht="15.75" customHeight="1" x14ac:dyDescent="0.25">
      <c r="A821" s="84">
        <v>1602</v>
      </c>
      <c r="B821" s="87">
        <v>114</v>
      </c>
      <c r="C821" s="87"/>
      <c r="D821" s="87"/>
      <c r="E821" s="87"/>
      <c r="F821" s="87"/>
      <c r="G821" s="87"/>
      <c r="H821" s="87"/>
      <c r="I821" s="87"/>
      <c r="J821" s="87"/>
      <c r="K821" s="256"/>
      <c r="L821" s="256"/>
      <c r="M821" s="256"/>
      <c r="N821" s="256"/>
      <c r="O821" s="256"/>
      <c r="P821" s="256"/>
      <c r="Q821" s="256"/>
      <c r="R821" s="129"/>
      <c r="S821" s="262"/>
      <c r="T821" s="263"/>
      <c r="U821" s="264"/>
      <c r="V821" s="278"/>
      <c r="W821" s="92">
        <f>B821</f>
        <v>114</v>
      </c>
      <c r="X821" s="279"/>
      <c r="Y821" s="278"/>
    </row>
    <row r="822" spans="1:26" ht="15.75" customHeight="1" x14ac:dyDescent="0.25">
      <c r="A822" s="84">
        <v>1701</v>
      </c>
      <c r="B822" s="87"/>
      <c r="C822" s="87">
        <v>108</v>
      </c>
      <c r="D822" s="87"/>
      <c r="E822" s="87"/>
      <c r="F822" s="87"/>
      <c r="G822" s="87"/>
      <c r="H822" s="87"/>
      <c r="I822" s="87"/>
      <c r="J822" s="87"/>
      <c r="K822" s="256"/>
      <c r="L822" s="256"/>
      <c r="M822" s="256"/>
      <c r="N822" s="256"/>
      <c r="O822" s="256"/>
      <c r="P822" s="256"/>
      <c r="Q822" s="256"/>
      <c r="R822" s="129"/>
      <c r="S822" s="265"/>
      <c r="T822" s="101"/>
      <c r="U822" s="266"/>
      <c r="V822" s="96">
        <f>IF(C822=0,"",C822/B821)</f>
        <v>0.94736842105263153</v>
      </c>
      <c r="W822" s="97">
        <v>108</v>
      </c>
      <c r="X822" s="280">
        <f t="shared" ref="X822:X829" si="154">IF(W822=0,"",W822/W821)</f>
        <v>0.94736842105263153</v>
      </c>
      <c r="Y822" s="280">
        <f t="shared" ref="Y822:Y829" si="155">IF(W822=0,"",100%-X822)</f>
        <v>5.2631578947368474E-2</v>
      </c>
    </row>
    <row r="823" spans="1:26" ht="15.75" customHeight="1" x14ac:dyDescent="0.25">
      <c r="A823" s="84">
        <v>1702</v>
      </c>
      <c r="B823" s="87"/>
      <c r="C823" s="87"/>
      <c r="D823" s="87">
        <v>102</v>
      </c>
      <c r="E823" s="87"/>
      <c r="F823" s="87"/>
      <c r="G823" s="87"/>
      <c r="H823" s="87"/>
      <c r="I823" s="87"/>
      <c r="J823" s="87"/>
      <c r="K823" s="256"/>
      <c r="L823" s="256"/>
      <c r="M823" s="256"/>
      <c r="N823" s="256"/>
      <c r="O823" s="256"/>
      <c r="P823" s="256"/>
      <c r="Q823" s="256"/>
      <c r="R823" s="129"/>
      <c r="S823" s="265"/>
      <c r="T823" s="101"/>
      <c r="U823" s="266"/>
      <c r="V823" s="96">
        <f>IF(D823=0,"",D823/C822)</f>
        <v>0.94444444444444442</v>
      </c>
      <c r="W823" s="97">
        <v>102</v>
      </c>
      <c r="X823" s="280">
        <f t="shared" si="154"/>
        <v>0.94444444444444442</v>
      </c>
      <c r="Y823" s="280">
        <f t="shared" si="155"/>
        <v>5.555555555555558E-2</v>
      </c>
      <c r="Z823" s="14">
        <f>W823/W821</f>
        <v>0.89473684210526316</v>
      </c>
    </row>
    <row r="824" spans="1:26" ht="15.75" customHeight="1" x14ac:dyDescent="0.25">
      <c r="A824" s="84">
        <v>1801</v>
      </c>
      <c r="B824" s="87"/>
      <c r="C824" s="87"/>
      <c r="D824" s="87"/>
      <c r="E824" s="87">
        <v>102</v>
      </c>
      <c r="F824" s="87"/>
      <c r="G824" s="87"/>
      <c r="H824" s="87"/>
      <c r="I824" s="87"/>
      <c r="J824" s="87"/>
      <c r="K824" s="256"/>
      <c r="L824" s="256"/>
      <c r="M824" s="256"/>
      <c r="N824" s="256"/>
      <c r="O824" s="256"/>
      <c r="P824" s="256"/>
      <c r="Q824" s="256"/>
      <c r="R824" s="129"/>
      <c r="S824" s="265"/>
      <c r="T824" s="101"/>
      <c r="U824" s="266"/>
      <c r="V824" s="96">
        <f>IF(E824=0,"",E824/D823)</f>
        <v>1</v>
      </c>
      <c r="W824" s="97">
        <v>102</v>
      </c>
      <c r="X824" s="280">
        <f t="shared" si="154"/>
        <v>1</v>
      </c>
      <c r="Y824" s="280">
        <f t="shared" si="155"/>
        <v>0</v>
      </c>
    </row>
    <row r="825" spans="1:26" ht="15.75" customHeight="1" x14ac:dyDescent="0.25">
      <c r="A825" s="84">
        <v>1802</v>
      </c>
      <c r="B825" s="87"/>
      <c r="C825" s="87"/>
      <c r="D825" s="87"/>
      <c r="E825" s="87"/>
      <c r="F825" s="87">
        <v>91</v>
      </c>
      <c r="G825" s="87"/>
      <c r="H825" s="87"/>
      <c r="I825" s="87"/>
      <c r="J825" s="87"/>
      <c r="K825" s="256"/>
      <c r="L825" s="256"/>
      <c r="M825" s="256"/>
      <c r="N825" s="256"/>
      <c r="O825" s="256"/>
      <c r="P825" s="256"/>
      <c r="Q825" s="256"/>
      <c r="R825" s="129"/>
      <c r="S825" s="265"/>
      <c r="T825" s="101"/>
      <c r="U825" s="266"/>
      <c r="V825" s="96">
        <f>IF(F825=0,"",F825/E824)</f>
        <v>0.89215686274509809</v>
      </c>
      <c r="W825" s="97">
        <v>94</v>
      </c>
      <c r="X825" s="280">
        <f t="shared" si="154"/>
        <v>0.92156862745098034</v>
      </c>
      <c r="Y825" s="280">
        <f t="shared" si="155"/>
        <v>7.8431372549019662E-2</v>
      </c>
    </row>
    <row r="826" spans="1:26" ht="15.75" customHeight="1" x14ac:dyDescent="0.25">
      <c r="A826" s="84">
        <v>1901</v>
      </c>
      <c r="B826" s="87"/>
      <c r="C826" s="87"/>
      <c r="D826" s="87"/>
      <c r="E826" s="87"/>
      <c r="F826" s="87"/>
      <c r="G826" s="87">
        <v>88</v>
      </c>
      <c r="H826" s="87"/>
      <c r="I826" s="87"/>
      <c r="J826" s="87"/>
      <c r="K826" s="256"/>
      <c r="L826" s="256"/>
      <c r="M826" s="256"/>
      <c r="N826" s="256"/>
      <c r="O826" s="256"/>
      <c r="P826" s="256"/>
      <c r="Q826" s="256"/>
      <c r="R826" s="129"/>
      <c r="S826" s="265"/>
      <c r="T826" s="101"/>
      <c r="U826" s="266"/>
      <c r="V826" s="96">
        <f>IF(G826=0,"",G826/F825)</f>
        <v>0.96703296703296704</v>
      </c>
      <c r="W826" s="97">
        <v>93</v>
      </c>
      <c r="X826" s="280">
        <f t="shared" si="154"/>
        <v>0.98936170212765961</v>
      </c>
      <c r="Y826" s="280">
        <f t="shared" si="155"/>
        <v>1.0638297872340385E-2</v>
      </c>
    </row>
    <row r="827" spans="1:26" ht="15.75" customHeight="1" x14ac:dyDescent="0.25">
      <c r="A827" s="84">
        <v>1902</v>
      </c>
      <c r="B827" s="87"/>
      <c r="C827" s="87"/>
      <c r="D827" s="87"/>
      <c r="E827" s="87"/>
      <c r="F827" s="87"/>
      <c r="G827" s="87"/>
      <c r="H827" s="87">
        <v>88</v>
      </c>
      <c r="I827" s="87"/>
      <c r="J827" s="87"/>
      <c r="K827" s="256"/>
      <c r="L827" s="256"/>
      <c r="M827" s="256"/>
      <c r="N827" s="256"/>
      <c r="O827" s="256"/>
      <c r="P827" s="256"/>
      <c r="Q827" s="256"/>
      <c r="R827" s="129"/>
      <c r="S827" s="265"/>
      <c r="T827" s="101"/>
      <c r="U827" s="266"/>
      <c r="V827" s="96">
        <f>IF(H827=0,"",H827/G826)</f>
        <v>1</v>
      </c>
      <c r="W827" s="97">
        <v>93</v>
      </c>
      <c r="X827" s="280">
        <f t="shared" si="154"/>
        <v>1</v>
      </c>
      <c r="Y827" s="280">
        <f t="shared" si="155"/>
        <v>0</v>
      </c>
    </row>
    <row r="828" spans="1:26" ht="15.75" customHeight="1" x14ac:dyDescent="0.25">
      <c r="A828" s="84">
        <v>2001</v>
      </c>
      <c r="B828" s="87"/>
      <c r="C828" s="87"/>
      <c r="D828" s="87"/>
      <c r="E828" s="87"/>
      <c r="F828" s="87"/>
      <c r="G828" s="87"/>
      <c r="H828" s="87"/>
      <c r="I828" s="87">
        <v>85</v>
      </c>
      <c r="J828" s="87"/>
      <c r="K828" s="256"/>
      <c r="L828" s="256"/>
      <c r="M828" s="256"/>
      <c r="N828" s="256"/>
      <c r="O828" s="256"/>
      <c r="P828" s="256"/>
      <c r="Q828" s="256"/>
      <c r="R828" s="129">
        <v>1</v>
      </c>
      <c r="S828" s="265"/>
      <c r="T828" s="101"/>
      <c r="U828" s="266"/>
      <c r="V828" s="96">
        <f>IF(I828=0,"",I828/H827)</f>
        <v>0.96590909090909094</v>
      </c>
      <c r="W828" s="97">
        <v>93</v>
      </c>
      <c r="X828" s="280">
        <f t="shared" si="154"/>
        <v>1</v>
      </c>
      <c r="Y828" s="280">
        <f t="shared" si="155"/>
        <v>0</v>
      </c>
    </row>
    <row r="829" spans="1:26" ht="15.75" customHeight="1" x14ac:dyDescent="0.25">
      <c r="A829" s="84">
        <v>2002</v>
      </c>
      <c r="B829" s="87"/>
      <c r="C829" s="87"/>
      <c r="D829" s="87"/>
      <c r="E829" s="87"/>
      <c r="F829" s="87"/>
      <c r="G829" s="87"/>
      <c r="H829" s="87"/>
      <c r="I829" s="87"/>
      <c r="J829" s="87">
        <v>82</v>
      </c>
      <c r="K829" s="256"/>
      <c r="L829" s="256"/>
      <c r="M829" s="256"/>
      <c r="N829" s="256"/>
      <c r="O829" s="256"/>
      <c r="P829" s="256"/>
      <c r="Q829" s="256"/>
      <c r="R829" s="129">
        <v>79</v>
      </c>
      <c r="S829" s="265"/>
      <c r="T829" s="101"/>
      <c r="U829" s="266"/>
      <c r="V829" s="126">
        <f>IF(J829=0,"",J829/I828)</f>
        <v>0.96470588235294119</v>
      </c>
      <c r="W829" s="97">
        <v>91</v>
      </c>
      <c r="X829" s="126">
        <f t="shared" si="154"/>
        <v>0.978494623655914</v>
      </c>
      <c r="Y829" s="126">
        <f t="shared" si="155"/>
        <v>2.1505376344086002E-2</v>
      </c>
    </row>
    <row r="830" spans="1:26" ht="15.75" customHeight="1" x14ac:dyDescent="0.25">
      <c r="A830" s="84">
        <v>2101</v>
      </c>
      <c r="B830" s="87"/>
      <c r="C830" s="87"/>
      <c r="D830" s="87"/>
      <c r="E830" s="87"/>
      <c r="F830" s="87"/>
      <c r="G830" s="87"/>
      <c r="H830" s="87"/>
      <c r="I830" s="87"/>
      <c r="J830" s="87">
        <v>5</v>
      </c>
      <c r="K830" s="256"/>
      <c r="L830" s="256"/>
      <c r="M830" s="256"/>
      <c r="N830" s="256"/>
      <c r="O830" s="256"/>
      <c r="P830" s="256"/>
      <c r="Q830" s="256"/>
      <c r="R830" s="129">
        <v>3</v>
      </c>
      <c r="S830" s="265"/>
      <c r="T830" s="101"/>
      <c r="U830" s="256"/>
      <c r="V830" s="101"/>
      <c r="W830" s="97">
        <v>8</v>
      </c>
      <c r="X830" s="101"/>
      <c r="Y830" s="287"/>
    </row>
    <row r="831" spans="1:26" ht="15.75" customHeight="1" x14ac:dyDescent="0.25">
      <c r="A831" s="84">
        <v>2102</v>
      </c>
      <c r="B831" s="87"/>
      <c r="C831" s="87"/>
      <c r="D831" s="87"/>
      <c r="E831" s="87"/>
      <c r="F831" s="87"/>
      <c r="G831" s="87"/>
      <c r="H831" s="87"/>
      <c r="I831" s="87"/>
      <c r="J831" s="87">
        <v>2</v>
      </c>
      <c r="K831" s="256"/>
      <c r="L831" s="256"/>
      <c r="M831" s="256"/>
      <c r="N831" s="256"/>
      <c r="O831" s="256"/>
      <c r="P831" s="256"/>
      <c r="Q831" s="256"/>
      <c r="R831" s="129">
        <v>2</v>
      </c>
      <c r="S831" s="265"/>
      <c r="T831" s="101"/>
      <c r="U831" s="256"/>
      <c r="V831" s="215"/>
      <c r="W831" s="106">
        <v>4</v>
      </c>
      <c r="X831" s="285"/>
      <c r="Y831" s="215"/>
    </row>
    <row r="832" spans="1:26" ht="15.75" customHeight="1" x14ac:dyDescent="0.25">
      <c r="A832" s="84">
        <v>2201</v>
      </c>
      <c r="B832" s="87"/>
      <c r="C832" s="87"/>
      <c r="D832" s="87"/>
      <c r="E832" s="87"/>
      <c r="F832" s="87"/>
      <c r="G832" s="87"/>
      <c r="H832" s="87"/>
      <c r="I832" s="87"/>
      <c r="J832" s="87">
        <v>1</v>
      </c>
      <c r="K832" s="256"/>
      <c r="L832" s="256"/>
      <c r="M832" s="256"/>
      <c r="N832" s="256"/>
      <c r="O832" s="256"/>
      <c r="P832" s="256"/>
      <c r="Q832" s="256"/>
      <c r="R832" s="129"/>
      <c r="S832" s="265"/>
      <c r="T832" s="101"/>
      <c r="U832" s="256"/>
      <c r="V832" s="215"/>
      <c r="W832" s="106">
        <v>1</v>
      </c>
      <c r="X832" s="285"/>
      <c r="Y832" s="215"/>
    </row>
    <row r="833" spans="1:26" ht="15.75" customHeight="1" x14ac:dyDescent="0.25">
      <c r="A833" s="84">
        <v>2202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256"/>
      <c r="L833" s="256"/>
      <c r="M833" s="256"/>
      <c r="N833" s="256"/>
      <c r="O833" s="256"/>
      <c r="P833" s="256"/>
      <c r="Q833" s="256"/>
      <c r="R833" s="129"/>
      <c r="S833" s="265"/>
      <c r="T833" s="101"/>
      <c r="U833" s="256"/>
      <c r="V833" s="215"/>
      <c r="W833" s="106"/>
      <c r="X833" s="285"/>
      <c r="Y833" s="215"/>
    </row>
    <row r="834" spans="1:26" ht="15.75" customHeight="1" x14ac:dyDescent="0.25">
      <c r="A834" s="84">
        <v>2301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256"/>
      <c r="L834" s="256"/>
      <c r="M834" s="256"/>
      <c r="N834" s="256"/>
      <c r="O834" s="256"/>
      <c r="P834" s="256"/>
      <c r="Q834" s="256"/>
      <c r="R834" s="129"/>
      <c r="S834" s="265"/>
      <c r="T834" s="101"/>
      <c r="U834" s="256"/>
      <c r="V834" s="101"/>
      <c r="W834" s="256"/>
      <c r="X834" s="286"/>
      <c r="Y834" s="215"/>
    </row>
    <row r="835" spans="1:26" ht="15.75" customHeight="1" x14ac:dyDescent="0.25">
      <c r="A835" s="84">
        <v>2302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256"/>
      <c r="L835" s="256"/>
      <c r="M835" s="256"/>
      <c r="N835" s="256"/>
      <c r="O835" s="256"/>
      <c r="P835" s="256"/>
      <c r="Q835" s="256"/>
      <c r="R835" s="129"/>
      <c r="S835" s="265"/>
      <c r="T835" s="101"/>
      <c r="U835" s="256"/>
      <c r="V835" s="111" t="s">
        <v>91</v>
      </c>
      <c r="W835" s="112">
        <v>78</v>
      </c>
      <c r="X835" s="113">
        <f>IF(SUM(R825:R831)=0,"",SUM(R825:R831))</f>
        <v>85</v>
      </c>
      <c r="Y835" s="114" t="s">
        <v>19</v>
      </c>
    </row>
    <row r="836" spans="1:26" ht="15.75" customHeight="1" x14ac:dyDescent="0.25">
      <c r="A836" s="84">
        <v>2401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256"/>
      <c r="L836" s="256"/>
      <c r="M836" s="256"/>
      <c r="N836" s="256"/>
      <c r="O836" s="256"/>
      <c r="P836" s="256"/>
      <c r="Q836" s="256"/>
      <c r="R836" s="129"/>
      <c r="S836" s="265"/>
      <c r="T836" s="101"/>
      <c r="U836" s="256"/>
      <c r="V836" s="115" t="s">
        <v>92</v>
      </c>
      <c r="W836" s="116">
        <f>IF(W835/B821=0,"",W835/B821)</f>
        <v>0.68421052631578949</v>
      </c>
      <c r="X836" s="117">
        <f>IF(W835/X835=0,"",W835/X835)</f>
        <v>0.91764705882352937</v>
      </c>
      <c r="Y836" s="118" t="s">
        <v>93</v>
      </c>
    </row>
    <row r="837" spans="1:26" ht="15.75" customHeight="1" x14ac:dyDescent="0.25">
      <c r="A837" s="84">
        <v>2402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256"/>
      <c r="L837" s="256"/>
      <c r="M837" s="256"/>
      <c r="N837" s="256"/>
      <c r="O837" s="256"/>
      <c r="P837" s="256"/>
      <c r="Q837" s="256"/>
      <c r="R837" s="129"/>
      <c r="S837" s="267"/>
      <c r="T837" s="268"/>
      <c r="U837" s="269"/>
      <c r="V837" s="120"/>
      <c r="W837" s="121"/>
      <c r="X837" s="121"/>
      <c r="Y837" s="122"/>
    </row>
    <row r="838" spans="1:26" ht="18" customHeight="1" x14ac:dyDescent="0.25">
      <c r="A838" s="46"/>
      <c r="B838" s="340" t="s">
        <v>111</v>
      </c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123">
        <f>SUM(R821:R834)</f>
        <v>85</v>
      </c>
      <c r="S838" s="124">
        <f>(SUM(R828:R829)/B821)</f>
        <v>0.70175438596491224</v>
      </c>
      <c r="T838" s="124">
        <f>IF(R838=0,"",R838/B821)</f>
        <v>0.74561403508771928</v>
      </c>
      <c r="U838" s="124">
        <f>IF(R829=0,"",T838-S838)</f>
        <v>4.3859649122807043E-2</v>
      </c>
      <c r="V838" s="1"/>
      <c r="W838" s="2"/>
      <c r="X838" s="36"/>
      <c r="Y838" s="1"/>
    </row>
    <row r="839" spans="1:26" ht="12.75" customHeight="1" x14ac:dyDescent="0.2"/>
    <row r="840" spans="1:26" ht="12.75" customHeight="1" x14ac:dyDescent="0.2"/>
    <row r="841" spans="1:26" ht="26.25" customHeight="1" x14ac:dyDescent="0.4">
      <c r="A841" s="235"/>
      <c r="B841" s="341" t="s">
        <v>101</v>
      </c>
      <c r="C841" s="341"/>
      <c r="D841" s="341"/>
      <c r="E841" s="341"/>
      <c r="F841" s="341"/>
      <c r="G841" s="341"/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223" t="s">
        <v>115</v>
      </c>
      <c r="S841" s="1"/>
      <c r="T841" s="1"/>
      <c r="U841" s="2"/>
      <c r="V841" s="1"/>
      <c r="W841" s="2"/>
      <c r="X841" s="2"/>
      <c r="Y841" s="2"/>
    </row>
    <row r="842" spans="1:26" ht="20.25" customHeight="1" x14ac:dyDescent="0.2">
      <c r="A842" s="342" t="s">
        <v>18</v>
      </c>
      <c r="B842" s="344" t="s">
        <v>102</v>
      </c>
      <c r="C842" s="345"/>
      <c r="D842" s="345"/>
      <c r="E842" s="345"/>
      <c r="F842" s="345"/>
      <c r="G842" s="345"/>
      <c r="H842" s="345"/>
      <c r="I842" s="345"/>
      <c r="J842" s="346"/>
      <c r="K842" s="347"/>
      <c r="L842" s="347"/>
      <c r="M842" s="347"/>
      <c r="N842" s="347"/>
      <c r="O842" s="347"/>
      <c r="P842" s="347"/>
      <c r="Q842" s="347"/>
      <c r="R842" s="348" t="s">
        <v>19</v>
      </c>
      <c r="S842" s="339" t="s">
        <v>11</v>
      </c>
      <c r="T842" s="339" t="s">
        <v>12</v>
      </c>
      <c r="U842" s="350" t="s">
        <v>13</v>
      </c>
      <c r="V842" s="339" t="s">
        <v>14</v>
      </c>
      <c r="W842" s="337" t="s">
        <v>15</v>
      </c>
      <c r="X842" s="337" t="s">
        <v>16</v>
      </c>
      <c r="Y842" s="339" t="s">
        <v>103</v>
      </c>
    </row>
    <row r="843" spans="1:26" ht="15.75" customHeight="1" x14ac:dyDescent="0.25">
      <c r="A843" s="343"/>
      <c r="B843" s="84" t="s">
        <v>104</v>
      </c>
      <c r="C843" s="84" t="s">
        <v>105</v>
      </c>
      <c r="D843" s="84" t="s">
        <v>106</v>
      </c>
      <c r="E843" s="84" t="s">
        <v>107</v>
      </c>
      <c r="F843" s="84" t="s">
        <v>108</v>
      </c>
      <c r="G843" s="84" t="s">
        <v>109</v>
      </c>
      <c r="H843" s="84" t="s">
        <v>110</v>
      </c>
      <c r="I843" s="84" t="s">
        <v>73</v>
      </c>
      <c r="J843" s="84" t="s">
        <v>74</v>
      </c>
      <c r="K843" s="2"/>
      <c r="L843" s="2"/>
      <c r="M843" s="2"/>
      <c r="N843" s="2"/>
      <c r="O843" s="2"/>
      <c r="P843" s="2"/>
      <c r="Q843" s="2"/>
      <c r="R843" s="349"/>
      <c r="S843" s="338"/>
      <c r="T843" s="338"/>
      <c r="U843" s="338"/>
      <c r="V843" s="338"/>
      <c r="W843" s="338"/>
      <c r="X843" s="338"/>
      <c r="Y843" s="338"/>
    </row>
    <row r="844" spans="1:26" ht="15.75" customHeight="1" x14ac:dyDescent="0.25">
      <c r="A844" s="84">
        <v>1701</v>
      </c>
      <c r="B844" s="87">
        <v>123</v>
      </c>
      <c r="C844" s="87"/>
      <c r="D844" s="87"/>
      <c r="E844" s="87"/>
      <c r="F844" s="87"/>
      <c r="G844" s="87"/>
      <c r="H844" s="87"/>
      <c r="I844" s="87"/>
      <c r="J844" s="87"/>
      <c r="K844" s="256"/>
      <c r="L844" s="256"/>
      <c r="M844" s="256"/>
      <c r="N844" s="256"/>
      <c r="O844" s="256"/>
      <c r="P844" s="256"/>
      <c r="Q844" s="256"/>
      <c r="R844" s="129"/>
      <c r="S844" s="262"/>
      <c r="T844" s="263"/>
      <c r="U844" s="264"/>
      <c r="V844" s="278"/>
      <c r="W844" s="92">
        <f>B844</f>
        <v>123</v>
      </c>
      <c r="X844" s="279"/>
      <c r="Y844" s="278"/>
    </row>
    <row r="845" spans="1:26" ht="15.75" customHeight="1" x14ac:dyDescent="0.25">
      <c r="A845" s="84">
        <v>1702</v>
      </c>
      <c r="B845" s="87"/>
      <c r="C845" s="87">
        <v>107</v>
      </c>
      <c r="D845" s="87"/>
      <c r="E845" s="87"/>
      <c r="F845" s="87"/>
      <c r="G845" s="87"/>
      <c r="H845" s="87"/>
      <c r="I845" s="87"/>
      <c r="J845" s="87"/>
      <c r="K845" s="256"/>
      <c r="L845" s="256"/>
      <c r="M845" s="256"/>
      <c r="N845" s="256"/>
      <c r="O845" s="256"/>
      <c r="P845" s="256"/>
      <c r="Q845" s="256"/>
      <c r="R845" s="129"/>
      <c r="S845" s="265"/>
      <c r="T845" s="101"/>
      <c r="U845" s="266"/>
      <c r="V845" s="96">
        <f>IF(C845=0,"",C845/B844)</f>
        <v>0.86991869918699183</v>
      </c>
      <c r="W845" s="97">
        <v>107</v>
      </c>
      <c r="X845" s="280">
        <f t="shared" ref="X845:X852" si="156">IF(W845=0,"",W845/W844)</f>
        <v>0.86991869918699183</v>
      </c>
      <c r="Y845" s="280">
        <f t="shared" ref="Y845:Y852" si="157">IF(W845=0,"",100%-X845)</f>
        <v>0.13008130081300817</v>
      </c>
    </row>
    <row r="846" spans="1:26" ht="15.75" customHeight="1" x14ac:dyDescent="0.25">
      <c r="A846" s="84">
        <v>1801</v>
      </c>
      <c r="B846" s="87"/>
      <c r="C846" s="87"/>
      <c r="D846" s="87">
        <v>98</v>
      </c>
      <c r="E846" s="87"/>
      <c r="F846" s="87"/>
      <c r="G846" s="87"/>
      <c r="H846" s="87"/>
      <c r="I846" s="87"/>
      <c r="J846" s="87"/>
      <c r="K846" s="256"/>
      <c r="L846" s="256"/>
      <c r="M846" s="256"/>
      <c r="N846" s="256"/>
      <c r="O846" s="256"/>
      <c r="P846" s="256"/>
      <c r="Q846" s="256"/>
      <c r="R846" s="129"/>
      <c r="S846" s="265"/>
      <c r="T846" s="101"/>
      <c r="U846" s="266"/>
      <c r="V846" s="96">
        <f>IF(D846=0,"",D846/C845)</f>
        <v>0.91588785046728971</v>
      </c>
      <c r="W846" s="97">
        <v>101</v>
      </c>
      <c r="X846" s="280">
        <f t="shared" si="156"/>
        <v>0.94392523364485981</v>
      </c>
      <c r="Y846" s="280">
        <f t="shared" si="157"/>
        <v>5.6074766355140193E-2</v>
      </c>
      <c r="Z846" s="14">
        <f>W846/W844</f>
        <v>0.82113821138211385</v>
      </c>
    </row>
    <row r="847" spans="1:26" ht="15.75" customHeight="1" x14ac:dyDescent="0.25">
      <c r="A847" s="84">
        <v>1802</v>
      </c>
      <c r="B847" s="87"/>
      <c r="C847" s="87"/>
      <c r="D847" s="87"/>
      <c r="E847" s="87">
        <v>93</v>
      </c>
      <c r="F847" s="87"/>
      <c r="G847" s="87"/>
      <c r="H847" s="87"/>
      <c r="I847" s="87"/>
      <c r="J847" s="87"/>
      <c r="K847" s="256"/>
      <c r="L847" s="256"/>
      <c r="M847" s="256"/>
      <c r="N847" s="256"/>
      <c r="O847" s="256"/>
      <c r="P847" s="256"/>
      <c r="Q847" s="256"/>
      <c r="R847" s="129"/>
      <c r="S847" s="265"/>
      <c r="T847" s="101"/>
      <c r="U847" s="266"/>
      <c r="V847" s="96">
        <f>IF(E847=0,"",E847/D846)</f>
        <v>0.94897959183673475</v>
      </c>
      <c r="W847" s="97">
        <v>96</v>
      </c>
      <c r="X847" s="280">
        <f t="shared" si="156"/>
        <v>0.95049504950495045</v>
      </c>
      <c r="Y847" s="280">
        <f t="shared" si="157"/>
        <v>4.9504950495049549E-2</v>
      </c>
    </row>
    <row r="848" spans="1:26" ht="15.75" customHeight="1" x14ac:dyDescent="0.25">
      <c r="A848" s="84">
        <v>1901</v>
      </c>
      <c r="B848" s="87"/>
      <c r="C848" s="87"/>
      <c r="D848" s="87"/>
      <c r="E848" s="87"/>
      <c r="F848" s="87">
        <v>88</v>
      </c>
      <c r="G848" s="87"/>
      <c r="H848" s="87"/>
      <c r="I848" s="87"/>
      <c r="J848" s="87"/>
      <c r="K848" s="256"/>
      <c r="L848" s="256"/>
      <c r="M848" s="256"/>
      <c r="N848" s="256"/>
      <c r="O848" s="256"/>
      <c r="P848" s="256"/>
      <c r="Q848" s="256"/>
      <c r="R848" s="129"/>
      <c r="S848" s="265"/>
      <c r="T848" s="101"/>
      <c r="U848" s="266"/>
      <c r="V848" s="96">
        <f>IF(F848=0,"",F848/E847)</f>
        <v>0.94623655913978499</v>
      </c>
      <c r="W848" s="97">
        <v>93</v>
      </c>
      <c r="X848" s="280">
        <f t="shared" si="156"/>
        <v>0.96875</v>
      </c>
      <c r="Y848" s="280">
        <f t="shared" si="157"/>
        <v>3.125E-2</v>
      </c>
    </row>
    <row r="849" spans="1:25" ht="15.75" customHeight="1" x14ac:dyDescent="0.25">
      <c r="A849" s="84">
        <v>1902</v>
      </c>
      <c r="B849" s="87"/>
      <c r="C849" s="87"/>
      <c r="D849" s="87"/>
      <c r="E849" s="87"/>
      <c r="F849" s="87"/>
      <c r="G849" s="87">
        <v>88</v>
      </c>
      <c r="H849" s="87"/>
      <c r="I849" s="87"/>
      <c r="J849" s="87"/>
      <c r="K849" s="256"/>
      <c r="L849" s="256"/>
      <c r="M849" s="256"/>
      <c r="N849" s="256"/>
      <c r="O849" s="256"/>
      <c r="P849" s="256"/>
      <c r="Q849" s="256"/>
      <c r="R849" s="129"/>
      <c r="S849" s="265"/>
      <c r="T849" s="101"/>
      <c r="U849" s="266"/>
      <c r="V849" s="96">
        <f>IF(G849=0,"",G849/F848)</f>
        <v>1</v>
      </c>
      <c r="W849" s="97">
        <v>92</v>
      </c>
      <c r="X849" s="280">
        <f t="shared" si="156"/>
        <v>0.989247311827957</v>
      </c>
      <c r="Y849" s="280">
        <f t="shared" si="157"/>
        <v>1.0752688172043001E-2</v>
      </c>
    </row>
    <row r="850" spans="1:25" ht="15.75" customHeight="1" x14ac:dyDescent="0.25">
      <c r="A850" s="84">
        <v>2001</v>
      </c>
      <c r="B850" s="87"/>
      <c r="C850" s="87"/>
      <c r="D850" s="87"/>
      <c r="E850" s="87"/>
      <c r="F850" s="87"/>
      <c r="G850" s="87"/>
      <c r="H850" s="87">
        <v>82</v>
      </c>
      <c r="I850" s="87"/>
      <c r="J850" s="87"/>
      <c r="K850" s="256"/>
      <c r="L850" s="256"/>
      <c r="M850" s="256"/>
      <c r="N850" s="256"/>
      <c r="O850" s="256"/>
      <c r="P850" s="256"/>
      <c r="Q850" s="256"/>
      <c r="R850" s="129"/>
      <c r="S850" s="265"/>
      <c r="T850" s="101"/>
      <c r="U850" s="266"/>
      <c r="V850" s="96">
        <f>IF(H850=0,"",H850/G849)</f>
        <v>0.93181818181818177</v>
      </c>
      <c r="W850" s="97">
        <v>91</v>
      </c>
      <c r="X850" s="280">
        <f t="shared" si="156"/>
        <v>0.98913043478260865</v>
      </c>
      <c r="Y850" s="280">
        <f t="shared" si="157"/>
        <v>1.0869565217391353E-2</v>
      </c>
    </row>
    <row r="851" spans="1:25" ht="15.75" customHeight="1" x14ac:dyDescent="0.25">
      <c r="A851" s="84">
        <v>2002</v>
      </c>
      <c r="B851" s="87"/>
      <c r="C851" s="87"/>
      <c r="D851" s="87"/>
      <c r="E851" s="87"/>
      <c r="F851" s="87"/>
      <c r="G851" s="87"/>
      <c r="H851" s="87"/>
      <c r="I851" s="87">
        <v>81</v>
      </c>
      <c r="J851" s="87"/>
      <c r="K851" s="256"/>
      <c r="L851" s="256"/>
      <c r="M851" s="256"/>
      <c r="N851" s="256"/>
      <c r="O851" s="256"/>
      <c r="P851" s="256"/>
      <c r="Q851" s="256"/>
      <c r="R851" s="129"/>
      <c r="S851" s="265"/>
      <c r="T851" s="101"/>
      <c r="U851" s="266"/>
      <c r="V851" s="96">
        <f>IF(I851=0,"",I851/H850)</f>
        <v>0.98780487804878048</v>
      </c>
      <c r="W851" s="97">
        <v>91</v>
      </c>
      <c r="X851" s="280">
        <f t="shared" si="156"/>
        <v>1</v>
      </c>
      <c r="Y851" s="280">
        <f t="shared" si="157"/>
        <v>0</v>
      </c>
    </row>
    <row r="852" spans="1:25" ht="15.75" customHeight="1" x14ac:dyDescent="0.25">
      <c r="A852" s="84">
        <v>2101</v>
      </c>
      <c r="B852" s="87"/>
      <c r="C852" s="87"/>
      <c r="D852" s="87"/>
      <c r="E852" s="87"/>
      <c r="F852" s="87"/>
      <c r="G852" s="87"/>
      <c r="H852" s="87"/>
      <c r="I852" s="87"/>
      <c r="J852" s="87">
        <v>77</v>
      </c>
      <c r="K852" s="256"/>
      <c r="L852" s="256"/>
      <c r="M852" s="256"/>
      <c r="N852" s="256"/>
      <c r="O852" s="256"/>
      <c r="P852" s="256"/>
      <c r="Q852" s="256"/>
      <c r="R852" s="129">
        <v>72</v>
      </c>
      <c r="S852" s="265"/>
      <c r="T852" s="101"/>
      <c r="U852" s="266"/>
      <c r="V852" s="126">
        <f>IF(J852=0,"",J852/I851)</f>
        <v>0.95061728395061729</v>
      </c>
      <c r="W852" s="97">
        <v>90</v>
      </c>
      <c r="X852" s="126">
        <f t="shared" si="156"/>
        <v>0.98901098901098905</v>
      </c>
      <c r="Y852" s="126">
        <f t="shared" si="157"/>
        <v>1.098901098901095E-2</v>
      </c>
    </row>
    <row r="853" spans="1:25" ht="15.75" customHeight="1" x14ac:dyDescent="0.25">
      <c r="A853" s="84">
        <v>2102</v>
      </c>
      <c r="B853" s="87"/>
      <c r="C853" s="87"/>
      <c r="D853" s="87"/>
      <c r="E853" s="87"/>
      <c r="F853" s="87"/>
      <c r="G853" s="87"/>
      <c r="H853" s="87"/>
      <c r="I853" s="87"/>
      <c r="J853" s="87">
        <v>10</v>
      </c>
      <c r="K853" s="256"/>
      <c r="L853" s="256"/>
      <c r="M853" s="256"/>
      <c r="N853" s="256"/>
      <c r="O853" s="256"/>
      <c r="P853" s="256"/>
      <c r="Q853" s="256"/>
      <c r="R853" s="129">
        <v>7</v>
      </c>
      <c r="S853" s="265"/>
      <c r="T853" s="101"/>
      <c r="U853" s="256"/>
      <c r="V853" s="101"/>
      <c r="W853" s="97">
        <v>17</v>
      </c>
      <c r="X853" s="101"/>
      <c r="Y853" s="287"/>
    </row>
    <row r="854" spans="1:25" ht="15.75" customHeight="1" x14ac:dyDescent="0.25">
      <c r="A854" s="84">
        <v>2201</v>
      </c>
      <c r="B854" s="87"/>
      <c r="C854" s="87"/>
      <c r="D854" s="87"/>
      <c r="E854" s="87"/>
      <c r="F854" s="87"/>
      <c r="G854" s="87"/>
      <c r="H854" s="87"/>
      <c r="I854" s="87"/>
      <c r="J854" s="87">
        <v>6</v>
      </c>
      <c r="K854" s="256"/>
      <c r="L854" s="256"/>
      <c r="M854" s="256"/>
      <c r="N854" s="256"/>
      <c r="O854" s="256"/>
      <c r="P854" s="256"/>
      <c r="Q854" s="256"/>
      <c r="R854" s="129"/>
      <c r="S854" s="265"/>
      <c r="T854" s="101"/>
      <c r="U854" s="256"/>
      <c r="V854" s="215"/>
      <c r="W854" s="106">
        <v>8</v>
      </c>
      <c r="X854" s="285"/>
      <c r="Y854" s="215"/>
    </row>
    <row r="855" spans="1:25" ht="15.75" customHeight="1" x14ac:dyDescent="0.25">
      <c r="A855" s="84">
        <v>2202</v>
      </c>
      <c r="B855" s="87"/>
      <c r="C855" s="87"/>
      <c r="D855" s="87"/>
      <c r="E855" s="87"/>
      <c r="F855" s="87"/>
      <c r="G855" s="87"/>
      <c r="H855" s="87"/>
      <c r="I855" s="87"/>
      <c r="J855" s="87">
        <v>3</v>
      </c>
      <c r="K855" s="256"/>
      <c r="L855" s="256"/>
      <c r="M855" s="256"/>
      <c r="N855" s="256"/>
      <c r="O855" s="256"/>
      <c r="P855" s="256"/>
      <c r="Q855" s="256"/>
      <c r="R855" s="129">
        <v>1</v>
      </c>
      <c r="S855" s="265"/>
      <c r="T855" s="101"/>
      <c r="U855" s="256"/>
      <c r="V855" s="215"/>
      <c r="W855" s="106">
        <v>3</v>
      </c>
      <c r="X855" s="285"/>
      <c r="Y855" s="215"/>
    </row>
    <row r="856" spans="1:25" ht="15.75" customHeight="1" x14ac:dyDescent="0.25">
      <c r="A856" s="84">
        <v>2301</v>
      </c>
      <c r="B856" s="87"/>
      <c r="C856" s="87"/>
      <c r="D856" s="87"/>
      <c r="E856" s="87"/>
      <c r="F856" s="87"/>
      <c r="G856" s="87"/>
      <c r="H856" s="87"/>
      <c r="I856" s="87"/>
      <c r="J856" s="87">
        <v>2</v>
      </c>
      <c r="K856" s="256"/>
      <c r="L856" s="256"/>
      <c r="M856" s="256"/>
      <c r="N856" s="256"/>
      <c r="O856" s="256"/>
      <c r="P856" s="256"/>
      <c r="Q856" s="256"/>
      <c r="R856" s="129">
        <v>1</v>
      </c>
      <c r="S856" s="265"/>
      <c r="T856" s="101"/>
      <c r="U856" s="256"/>
      <c r="V856" s="215"/>
      <c r="W856" s="252">
        <v>2</v>
      </c>
      <c r="X856" s="285"/>
      <c r="Y856" s="215"/>
    </row>
    <row r="857" spans="1:25" ht="15.75" customHeight="1" x14ac:dyDescent="0.25">
      <c r="A857" s="84">
        <v>2302</v>
      </c>
      <c r="B857" s="87"/>
      <c r="C857" s="87"/>
      <c r="D857" s="87"/>
      <c r="E857" s="87"/>
      <c r="F857" s="87"/>
      <c r="G857" s="87"/>
      <c r="H857" s="87"/>
      <c r="I857" s="87"/>
      <c r="J857" s="87">
        <v>1</v>
      </c>
      <c r="K857" s="256"/>
      <c r="L857" s="256"/>
      <c r="M857" s="256"/>
      <c r="N857" s="256"/>
      <c r="O857" s="256"/>
      <c r="P857" s="256"/>
      <c r="Q857" s="256"/>
      <c r="R857" s="129">
        <v>1</v>
      </c>
      <c r="S857" s="265"/>
      <c r="T857" s="101"/>
      <c r="U857" s="256"/>
      <c r="V857" s="101"/>
      <c r="W857" s="254">
        <v>1</v>
      </c>
      <c r="X857" s="286"/>
      <c r="Y857" s="215"/>
    </row>
    <row r="858" spans="1:25" ht="15.75" customHeight="1" x14ac:dyDescent="0.25">
      <c r="A858" s="84">
        <v>2401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256"/>
      <c r="L858" s="256"/>
      <c r="M858" s="256"/>
      <c r="N858" s="256"/>
      <c r="O858" s="256"/>
      <c r="P858" s="256"/>
      <c r="Q858" s="256"/>
      <c r="R858" s="129"/>
      <c r="S858" s="265"/>
      <c r="T858" s="101"/>
      <c r="U858" s="256"/>
      <c r="V858" s="111" t="s">
        <v>91</v>
      </c>
      <c r="W858" s="253">
        <v>80</v>
      </c>
      <c r="X858" s="113">
        <f>R861</f>
        <v>82</v>
      </c>
      <c r="Y858" s="114" t="s">
        <v>19</v>
      </c>
    </row>
    <row r="859" spans="1:25" ht="15.75" customHeight="1" x14ac:dyDescent="0.25">
      <c r="A859" s="84">
        <v>2402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256"/>
      <c r="L859" s="256"/>
      <c r="M859" s="256"/>
      <c r="N859" s="256"/>
      <c r="O859" s="256"/>
      <c r="P859" s="256"/>
      <c r="Q859" s="256"/>
      <c r="R859" s="129"/>
      <c r="S859" s="265"/>
      <c r="T859" s="101"/>
      <c r="U859" s="256"/>
      <c r="V859" s="115" t="s">
        <v>92</v>
      </c>
      <c r="W859" s="116">
        <f>IF(W858/B844=0,"",W858/B844)</f>
        <v>0.65040650406504064</v>
      </c>
      <c r="X859" s="117">
        <f>IF(W858/X858=0,"",W858/X858)</f>
        <v>0.97560975609756095</v>
      </c>
      <c r="Y859" s="118" t="s">
        <v>93</v>
      </c>
    </row>
    <row r="860" spans="1:25" ht="15.75" customHeight="1" x14ac:dyDescent="0.25">
      <c r="A860" s="84">
        <v>2501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256"/>
      <c r="L860" s="256"/>
      <c r="M860" s="256"/>
      <c r="N860" s="256"/>
      <c r="O860" s="256"/>
      <c r="P860" s="256"/>
      <c r="Q860" s="256"/>
      <c r="R860" s="129"/>
      <c r="S860" s="267"/>
      <c r="T860" s="268"/>
      <c r="U860" s="269"/>
      <c r="V860" s="120"/>
      <c r="W860" s="121"/>
      <c r="X860" s="121"/>
      <c r="Y860" s="122"/>
    </row>
    <row r="861" spans="1:25" ht="18" x14ac:dyDescent="0.25">
      <c r="A861" s="46"/>
      <c r="B861" s="340" t="s">
        <v>111</v>
      </c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123">
        <f>SUM(R844:R857)</f>
        <v>82</v>
      </c>
      <c r="S861" s="124">
        <f>IF(R852=0,"",R852/B844)</f>
        <v>0.58536585365853655</v>
      </c>
      <c r="T861" s="124">
        <f>IF(R861=0,"",R861/B844)</f>
        <v>0.66666666666666663</v>
      </c>
      <c r="U861" s="124">
        <f>IF(R852=0,"",T861-S861)</f>
        <v>8.1300813008130079E-2</v>
      </c>
      <c r="V861" s="1"/>
      <c r="W861" s="2"/>
      <c r="X861" s="36"/>
      <c r="Y861" s="1"/>
    </row>
    <row r="862" spans="1:25" ht="12.75" customHeight="1" x14ac:dyDescent="0.2">
      <c r="S862" s="1"/>
      <c r="T862" s="1"/>
      <c r="V862" s="1"/>
    </row>
    <row r="863" spans="1:25" ht="12.75" customHeight="1" x14ac:dyDescent="0.2">
      <c r="S863" s="1"/>
      <c r="T863" s="1"/>
      <c r="V863" s="1"/>
    </row>
    <row r="864" spans="1:25" ht="26.25" x14ac:dyDescent="0.4">
      <c r="A864" s="235"/>
      <c r="B864" s="341" t="s">
        <v>101</v>
      </c>
      <c r="C864" s="341"/>
      <c r="D864" s="341"/>
      <c r="E864" s="341"/>
      <c r="F864" s="341"/>
      <c r="G864" s="341"/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223" t="s">
        <v>116</v>
      </c>
      <c r="S864" s="1"/>
      <c r="T864" s="1"/>
      <c r="U864" s="2"/>
      <c r="V864" s="1"/>
      <c r="W864" s="2"/>
      <c r="X864" s="2"/>
      <c r="Y864" s="2"/>
    </row>
    <row r="865" spans="1:26" ht="20.25" x14ac:dyDescent="0.2">
      <c r="A865" s="342" t="s">
        <v>18</v>
      </c>
      <c r="B865" s="344" t="s">
        <v>102</v>
      </c>
      <c r="C865" s="345"/>
      <c r="D865" s="345"/>
      <c r="E865" s="345"/>
      <c r="F865" s="345"/>
      <c r="G865" s="345"/>
      <c r="H865" s="345"/>
      <c r="I865" s="345"/>
      <c r="J865" s="346"/>
      <c r="K865" s="347"/>
      <c r="L865" s="347"/>
      <c r="M865" s="347"/>
      <c r="N865" s="347"/>
      <c r="O865" s="347"/>
      <c r="P865" s="347"/>
      <c r="Q865" s="347"/>
      <c r="R865" s="348" t="s">
        <v>19</v>
      </c>
      <c r="S865" s="339" t="s">
        <v>11</v>
      </c>
      <c r="T865" s="339" t="s">
        <v>12</v>
      </c>
      <c r="U865" s="350" t="s">
        <v>13</v>
      </c>
      <c r="V865" s="339" t="s">
        <v>14</v>
      </c>
      <c r="W865" s="337" t="s">
        <v>15</v>
      </c>
      <c r="X865" s="337" t="s">
        <v>16</v>
      </c>
      <c r="Y865" s="339" t="s">
        <v>103</v>
      </c>
    </row>
    <row r="866" spans="1:26" ht="15.75" x14ac:dyDescent="0.25">
      <c r="A866" s="343"/>
      <c r="B866" s="84" t="s">
        <v>104</v>
      </c>
      <c r="C866" s="84" t="s">
        <v>105</v>
      </c>
      <c r="D866" s="84" t="s">
        <v>106</v>
      </c>
      <c r="E866" s="84" t="s">
        <v>107</v>
      </c>
      <c r="F866" s="84" t="s">
        <v>108</v>
      </c>
      <c r="G866" s="84" t="s">
        <v>109</v>
      </c>
      <c r="H866" s="84" t="s">
        <v>110</v>
      </c>
      <c r="I866" s="84" t="s">
        <v>73</v>
      </c>
      <c r="J866" s="84" t="s">
        <v>74</v>
      </c>
      <c r="K866" s="2"/>
      <c r="L866" s="2"/>
      <c r="M866" s="2"/>
      <c r="N866" s="2"/>
      <c r="O866" s="2"/>
      <c r="P866" s="2"/>
      <c r="Q866" s="2"/>
      <c r="R866" s="349"/>
      <c r="S866" s="338"/>
      <c r="T866" s="338"/>
      <c r="U866" s="338"/>
      <c r="V866" s="338"/>
      <c r="W866" s="338"/>
      <c r="X866" s="338"/>
      <c r="Y866" s="338"/>
    </row>
    <row r="867" spans="1:26" ht="15.75" customHeight="1" x14ac:dyDescent="0.25">
      <c r="A867" s="84">
        <v>1702</v>
      </c>
      <c r="B867" s="87">
        <v>112</v>
      </c>
      <c r="C867" s="87"/>
      <c r="D867" s="87"/>
      <c r="E867" s="87"/>
      <c r="F867" s="87"/>
      <c r="G867" s="87"/>
      <c r="H867" s="87"/>
      <c r="I867" s="87"/>
      <c r="J867" s="87"/>
      <c r="K867" s="256"/>
      <c r="L867" s="256"/>
      <c r="M867" s="256"/>
      <c r="N867" s="256"/>
      <c r="O867" s="256"/>
      <c r="P867" s="256"/>
      <c r="Q867" s="256"/>
      <c r="R867" s="129"/>
      <c r="S867" s="262"/>
      <c r="T867" s="263"/>
      <c r="U867" s="264"/>
      <c r="V867" s="278"/>
      <c r="W867" s="92">
        <f>B867</f>
        <v>112</v>
      </c>
      <c r="X867" s="279"/>
      <c r="Y867" s="278"/>
    </row>
    <row r="868" spans="1:26" ht="15.75" customHeight="1" x14ac:dyDescent="0.25">
      <c r="A868" s="84">
        <v>1801</v>
      </c>
      <c r="B868" s="87"/>
      <c r="C868" s="87">
        <v>105</v>
      </c>
      <c r="D868" s="87"/>
      <c r="E868" s="87"/>
      <c r="F868" s="87"/>
      <c r="G868" s="87"/>
      <c r="H868" s="87"/>
      <c r="I868" s="87"/>
      <c r="J868" s="87"/>
      <c r="K868" s="256"/>
      <c r="L868" s="256"/>
      <c r="M868" s="256"/>
      <c r="N868" s="256"/>
      <c r="O868" s="256"/>
      <c r="P868" s="256"/>
      <c r="Q868" s="256"/>
      <c r="R868" s="129"/>
      <c r="S868" s="265"/>
      <c r="T868" s="101"/>
      <c r="U868" s="266"/>
      <c r="V868" s="96">
        <f>IF(C868=0,"",C868/B867)</f>
        <v>0.9375</v>
      </c>
      <c r="W868" s="97">
        <v>106</v>
      </c>
      <c r="X868" s="280">
        <f t="shared" ref="X868:X875" si="158">IF(W868=0,"",W868/W867)</f>
        <v>0.9464285714285714</v>
      </c>
      <c r="Y868" s="280">
        <f t="shared" ref="Y868:Y875" si="159">IF(W868=0,"",100%-X868)</f>
        <v>5.3571428571428603E-2</v>
      </c>
    </row>
    <row r="869" spans="1:26" ht="15.75" customHeight="1" x14ac:dyDescent="0.25">
      <c r="A869" s="84">
        <v>1802</v>
      </c>
      <c r="B869" s="87"/>
      <c r="C869" s="87"/>
      <c r="D869" s="87">
        <v>105</v>
      </c>
      <c r="E869" s="87"/>
      <c r="F869" s="87"/>
      <c r="G869" s="87"/>
      <c r="H869" s="87"/>
      <c r="I869" s="87"/>
      <c r="J869" s="87"/>
      <c r="K869" s="256"/>
      <c r="L869" s="256"/>
      <c r="M869" s="256"/>
      <c r="N869" s="256"/>
      <c r="O869" s="256"/>
      <c r="P869" s="256"/>
      <c r="Q869" s="256"/>
      <c r="R869" s="129"/>
      <c r="S869" s="265"/>
      <c r="T869" s="101"/>
      <c r="U869" s="266"/>
      <c r="V869" s="96">
        <f>IF(D869=0,"",D869/C868)</f>
        <v>1</v>
      </c>
      <c r="W869" s="97">
        <v>106</v>
      </c>
      <c r="X869" s="280">
        <f t="shared" si="158"/>
        <v>1</v>
      </c>
      <c r="Y869" s="280">
        <f t="shared" si="159"/>
        <v>0</v>
      </c>
      <c r="Z869" s="14">
        <f>W869/W867</f>
        <v>0.9464285714285714</v>
      </c>
    </row>
    <row r="870" spans="1:26" ht="15.75" customHeight="1" x14ac:dyDescent="0.25">
      <c r="A870" s="84">
        <v>1901</v>
      </c>
      <c r="B870" s="87"/>
      <c r="C870" s="87"/>
      <c r="D870" s="87"/>
      <c r="E870" s="87">
        <v>96</v>
      </c>
      <c r="F870" s="87"/>
      <c r="G870" s="87"/>
      <c r="H870" s="87"/>
      <c r="I870" s="87"/>
      <c r="J870" s="87"/>
      <c r="K870" s="256"/>
      <c r="L870" s="256"/>
      <c r="M870" s="256"/>
      <c r="N870" s="256"/>
      <c r="O870" s="256"/>
      <c r="P870" s="256"/>
      <c r="Q870" s="256"/>
      <c r="R870" s="129"/>
      <c r="S870" s="265"/>
      <c r="T870" s="101"/>
      <c r="U870" s="266"/>
      <c r="V870" s="96">
        <f>IF(E870=0,"",E870/D869)</f>
        <v>0.91428571428571426</v>
      </c>
      <c r="W870" s="97">
        <v>99</v>
      </c>
      <c r="X870" s="280">
        <f t="shared" si="158"/>
        <v>0.93396226415094341</v>
      </c>
      <c r="Y870" s="280">
        <f t="shared" si="159"/>
        <v>6.6037735849056589E-2</v>
      </c>
    </row>
    <row r="871" spans="1:26" ht="15.75" customHeight="1" x14ac:dyDescent="0.25">
      <c r="A871" s="84">
        <v>1902</v>
      </c>
      <c r="B871" s="87"/>
      <c r="C871" s="87"/>
      <c r="D871" s="87"/>
      <c r="E871" s="87"/>
      <c r="F871" s="87">
        <v>95</v>
      </c>
      <c r="G871" s="87"/>
      <c r="H871" s="87"/>
      <c r="I871" s="87"/>
      <c r="J871" s="87"/>
      <c r="K871" s="256"/>
      <c r="L871" s="256"/>
      <c r="M871" s="256"/>
      <c r="N871" s="256"/>
      <c r="O871" s="256"/>
      <c r="P871" s="256"/>
      <c r="Q871" s="256"/>
      <c r="R871" s="129"/>
      <c r="S871" s="265"/>
      <c r="T871" s="101"/>
      <c r="U871" s="266"/>
      <c r="V871" s="96">
        <f>IF(F871=0,"",F871/E870)</f>
        <v>0.98958333333333337</v>
      </c>
      <c r="W871" s="97">
        <v>99</v>
      </c>
      <c r="X871" s="280">
        <f t="shared" si="158"/>
        <v>1</v>
      </c>
      <c r="Y871" s="280">
        <f t="shared" si="159"/>
        <v>0</v>
      </c>
    </row>
    <row r="872" spans="1:26" ht="15.75" customHeight="1" x14ac:dyDescent="0.25">
      <c r="A872" s="84">
        <v>2001</v>
      </c>
      <c r="B872" s="87"/>
      <c r="C872" s="87"/>
      <c r="D872" s="87"/>
      <c r="E872" s="87"/>
      <c r="F872" s="87"/>
      <c r="G872" s="87">
        <v>92</v>
      </c>
      <c r="H872" s="87"/>
      <c r="I872" s="87"/>
      <c r="J872" s="87"/>
      <c r="K872" s="256"/>
      <c r="L872" s="256"/>
      <c r="M872" s="256"/>
      <c r="N872" s="256"/>
      <c r="O872" s="256"/>
      <c r="P872" s="256"/>
      <c r="Q872" s="256"/>
      <c r="R872" s="129"/>
      <c r="S872" s="265"/>
      <c r="T872" s="101"/>
      <c r="U872" s="266"/>
      <c r="V872" s="96">
        <f>IF(G872=0,"",G872/F871)</f>
        <v>0.96842105263157896</v>
      </c>
      <c r="W872" s="97">
        <v>97</v>
      </c>
      <c r="X872" s="280">
        <f t="shared" si="158"/>
        <v>0.97979797979797978</v>
      </c>
      <c r="Y872" s="280">
        <f t="shared" si="159"/>
        <v>2.0202020202020221E-2</v>
      </c>
    </row>
    <row r="873" spans="1:26" ht="15.75" customHeight="1" x14ac:dyDescent="0.25">
      <c r="A873" s="84">
        <v>2002</v>
      </c>
      <c r="B873" s="87"/>
      <c r="C873" s="87"/>
      <c r="D873" s="87"/>
      <c r="E873" s="87"/>
      <c r="F873" s="87"/>
      <c r="G873" s="87"/>
      <c r="H873" s="87">
        <v>92</v>
      </c>
      <c r="I873" s="87"/>
      <c r="J873" s="87"/>
      <c r="K873" s="256"/>
      <c r="L873" s="256"/>
      <c r="M873" s="256"/>
      <c r="N873" s="256"/>
      <c r="O873" s="256"/>
      <c r="P873" s="256"/>
      <c r="Q873" s="256"/>
      <c r="R873" s="129"/>
      <c r="S873" s="265"/>
      <c r="T873" s="101"/>
      <c r="U873" s="266"/>
      <c r="V873" s="96">
        <f>IF(H873=0,"",H873/G872)</f>
        <v>1</v>
      </c>
      <c r="W873" s="97">
        <v>97</v>
      </c>
      <c r="X873" s="280">
        <f t="shared" si="158"/>
        <v>1</v>
      </c>
      <c r="Y873" s="280">
        <f t="shared" si="159"/>
        <v>0</v>
      </c>
    </row>
    <row r="874" spans="1:26" ht="15.75" customHeight="1" x14ac:dyDescent="0.25">
      <c r="A874" s="84">
        <v>2101</v>
      </c>
      <c r="B874" s="87"/>
      <c r="C874" s="87"/>
      <c r="D874" s="87"/>
      <c r="E874" s="87"/>
      <c r="F874" s="87"/>
      <c r="G874" s="87"/>
      <c r="H874" s="87"/>
      <c r="I874" s="87">
        <v>91</v>
      </c>
      <c r="J874" s="87"/>
      <c r="K874" s="256"/>
      <c r="L874" s="256"/>
      <c r="M874" s="256"/>
      <c r="N874" s="256"/>
      <c r="O874" s="256"/>
      <c r="P874" s="256"/>
      <c r="Q874" s="256"/>
      <c r="R874" s="129"/>
      <c r="S874" s="265"/>
      <c r="T874" s="101"/>
      <c r="U874" s="266"/>
      <c r="V874" s="96">
        <f>IF(I874=0,"",I874/H873)</f>
        <v>0.98913043478260865</v>
      </c>
      <c r="W874" s="97">
        <v>97</v>
      </c>
      <c r="X874" s="280">
        <f t="shared" si="158"/>
        <v>1</v>
      </c>
      <c r="Y874" s="280">
        <f t="shared" si="159"/>
        <v>0</v>
      </c>
    </row>
    <row r="875" spans="1:26" ht="15.75" customHeight="1" x14ac:dyDescent="0.25">
      <c r="A875" s="84">
        <v>2102</v>
      </c>
      <c r="B875" s="87"/>
      <c r="C875" s="87"/>
      <c r="D875" s="87"/>
      <c r="E875" s="87"/>
      <c r="F875" s="87"/>
      <c r="G875" s="87"/>
      <c r="H875" s="87"/>
      <c r="I875" s="87"/>
      <c r="J875" s="87">
        <v>88</v>
      </c>
      <c r="K875" s="256"/>
      <c r="L875" s="256"/>
      <c r="M875" s="256"/>
      <c r="N875" s="256"/>
      <c r="O875" s="256"/>
      <c r="P875" s="256"/>
      <c r="Q875" s="256"/>
      <c r="R875" s="129">
        <v>81</v>
      </c>
      <c r="S875" s="265"/>
      <c r="T875" s="101"/>
      <c r="U875" s="266"/>
      <c r="V875" s="126">
        <f>IF(J875=0,"",J875/I874)</f>
        <v>0.96703296703296704</v>
      </c>
      <c r="W875" s="97">
        <v>97</v>
      </c>
      <c r="X875" s="126">
        <f t="shared" si="158"/>
        <v>1</v>
      </c>
      <c r="Y875" s="126">
        <f t="shared" si="159"/>
        <v>0</v>
      </c>
    </row>
    <row r="876" spans="1:26" ht="15.75" customHeight="1" x14ac:dyDescent="0.25">
      <c r="A876" s="84">
        <v>2201</v>
      </c>
      <c r="B876" s="87"/>
      <c r="C876" s="87"/>
      <c r="D876" s="87"/>
      <c r="E876" s="87"/>
      <c r="F876" s="87"/>
      <c r="G876" s="87"/>
      <c r="H876" s="87"/>
      <c r="I876" s="87"/>
      <c r="J876" s="87">
        <v>10</v>
      </c>
      <c r="K876" s="256"/>
      <c r="L876" s="256"/>
      <c r="M876" s="256"/>
      <c r="N876" s="256"/>
      <c r="O876" s="256"/>
      <c r="P876" s="256"/>
      <c r="Q876" s="256"/>
      <c r="R876" s="129"/>
      <c r="S876" s="265"/>
      <c r="T876" s="101"/>
      <c r="U876" s="256"/>
      <c r="V876" s="151"/>
      <c r="W876" s="145">
        <v>11</v>
      </c>
      <c r="X876" s="151"/>
      <c r="Y876" s="288"/>
    </row>
    <row r="877" spans="1:26" ht="15.75" customHeight="1" x14ac:dyDescent="0.25">
      <c r="A877" s="84">
        <v>2202</v>
      </c>
      <c r="B877" s="87"/>
      <c r="C877" s="87"/>
      <c r="D877" s="87"/>
      <c r="E877" s="87"/>
      <c r="F877" s="87"/>
      <c r="G877" s="87"/>
      <c r="H877" s="87"/>
      <c r="I877" s="87"/>
      <c r="J877" s="87">
        <v>3</v>
      </c>
      <c r="K877" s="256"/>
      <c r="L877" s="256"/>
      <c r="M877" s="256"/>
      <c r="N877" s="256"/>
      <c r="O877" s="256"/>
      <c r="P877" s="256"/>
      <c r="Q877" s="256"/>
      <c r="R877" s="129">
        <v>2</v>
      </c>
      <c r="S877" s="265"/>
      <c r="T877" s="101"/>
      <c r="U877" s="256"/>
      <c r="V877" s="289"/>
      <c r="W877" s="149">
        <v>3</v>
      </c>
      <c r="X877" s="290"/>
      <c r="Y877" s="289"/>
    </row>
    <row r="878" spans="1:26" ht="15.75" customHeight="1" x14ac:dyDescent="0.25">
      <c r="A878" s="84">
        <v>2301</v>
      </c>
      <c r="B878" s="87"/>
      <c r="C878" s="87"/>
      <c r="D878" s="87"/>
      <c r="E878" s="87"/>
      <c r="F878" s="87"/>
      <c r="G878" s="87"/>
      <c r="H878" s="87"/>
      <c r="I878" s="87"/>
      <c r="J878" s="87">
        <v>1</v>
      </c>
      <c r="K878" s="256"/>
      <c r="L878" s="256"/>
      <c r="M878" s="256"/>
      <c r="N878" s="256"/>
      <c r="O878" s="256"/>
      <c r="P878" s="256"/>
      <c r="Q878" s="256"/>
      <c r="R878" s="129">
        <v>1</v>
      </c>
      <c r="S878" s="265"/>
      <c r="T878" s="101"/>
      <c r="U878" s="256"/>
      <c r="V878" s="289"/>
      <c r="W878" s="295">
        <v>2</v>
      </c>
      <c r="X878" s="290"/>
      <c r="Y878" s="289"/>
    </row>
    <row r="879" spans="1:26" ht="15.75" customHeight="1" x14ac:dyDescent="0.25">
      <c r="A879" s="84">
        <v>2302</v>
      </c>
      <c r="B879" s="87"/>
      <c r="C879" s="87"/>
      <c r="D879" s="87"/>
      <c r="E879" s="87"/>
      <c r="F879" s="87"/>
      <c r="G879" s="87"/>
      <c r="H879" s="87"/>
      <c r="I879" s="87"/>
      <c r="J879" s="87">
        <v>1</v>
      </c>
      <c r="K879" s="256"/>
      <c r="L879" s="256"/>
      <c r="M879" s="256"/>
      <c r="N879" s="256"/>
      <c r="O879" s="256"/>
      <c r="P879" s="256"/>
      <c r="Q879" s="256"/>
      <c r="R879" s="129">
        <v>1</v>
      </c>
      <c r="S879" s="265"/>
      <c r="T879" s="101"/>
      <c r="U879" s="256"/>
      <c r="V879" s="291"/>
      <c r="W879" s="296">
        <v>1</v>
      </c>
      <c r="X879" s="293"/>
      <c r="Y879" s="289"/>
    </row>
    <row r="880" spans="1:26" ht="15.75" customHeight="1" x14ac:dyDescent="0.25">
      <c r="A880" s="84">
        <v>2401</v>
      </c>
      <c r="B880" s="87"/>
      <c r="C880" s="87"/>
      <c r="D880" s="87"/>
      <c r="E880" s="87"/>
      <c r="F880" s="87"/>
      <c r="G880" s="87"/>
      <c r="H880" s="87"/>
      <c r="I880" s="87"/>
      <c r="J880" s="87">
        <v>1</v>
      </c>
      <c r="K880" s="256"/>
      <c r="L880" s="256"/>
      <c r="M880" s="256"/>
      <c r="N880" s="256"/>
      <c r="O880" s="256"/>
      <c r="P880" s="256"/>
      <c r="Q880" s="256"/>
      <c r="R880" s="129">
        <v>1</v>
      </c>
      <c r="S880" s="265"/>
      <c r="T880" s="101"/>
      <c r="U880" s="256"/>
      <c r="V880" s="292"/>
      <c r="W880" s="296">
        <v>1</v>
      </c>
      <c r="X880" s="294"/>
      <c r="Y880" s="215"/>
    </row>
    <row r="881" spans="1:26" ht="15.75" customHeight="1" x14ac:dyDescent="0.25">
      <c r="A881" s="84">
        <v>2402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256"/>
      <c r="L881" s="256"/>
      <c r="M881" s="256"/>
      <c r="N881" s="256"/>
      <c r="O881" s="256"/>
      <c r="P881" s="256"/>
      <c r="Q881" s="256"/>
      <c r="R881" s="129"/>
      <c r="S881" s="265"/>
      <c r="T881" s="101"/>
      <c r="U881" s="256"/>
      <c r="V881" s="111" t="s">
        <v>91</v>
      </c>
      <c r="W881" s="253">
        <v>91</v>
      </c>
      <c r="X881" s="113">
        <f>R884</f>
        <v>86</v>
      </c>
      <c r="Y881" s="114" t="s">
        <v>19</v>
      </c>
    </row>
    <row r="882" spans="1:26" ht="15.75" customHeight="1" x14ac:dyDescent="0.25">
      <c r="A882" s="84">
        <v>2501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256"/>
      <c r="L882" s="256"/>
      <c r="M882" s="256"/>
      <c r="N882" s="256"/>
      <c r="O882" s="256"/>
      <c r="P882" s="256"/>
      <c r="Q882" s="256"/>
      <c r="R882" s="129"/>
      <c r="S882" s="265"/>
      <c r="T882" s="101"/>
      <c r="U882" s="256"/>
      <c r="V882" s="115" t="s">
        <v>92</v>
      </c>
      <c r="W882" s="116">
        <f>IF(W881/B867=0,"",W881/B867)</f>
        <v>0.8125</v>
      </c>
      <c r="X882" s="117">
        <f>IF(W881/X881=0,"",W881/X881)</f>
        <v>1.058139534883721</v>
      </c>
      <c r="Y882" s="118" t="s">
        <v>93</v>
      </c>
    </row>
    <row r="883" spans="1:26" ht="15.75" x14ac:dyDescent="0.25">
      <c r="A883" s="84">
        <v>2502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256"/>
      <c r="L883" s="256"/>
      <c r="M883" s="256"/>
      <c r="N883" s="256"/>
      <c r="O883" s="256"/>
      <c r="P883" s="256"/>
      <c r="Q883" s="256"/>
      <c r="R883" s="129"/>
      <c r="S883" s="267"/>
      <c r="T883" s="268"/>
      <c r="U883" s="269"/>
      <c r="V883" s="120"/>
      <c r="W883" s="121"/>
      <c r="X883" s="121"/>
      <c r="Y883" s="122"/>
    </row>
    <row r="884" spans="1:26" ht="18" x14ac:dyDescent="0.25">
      <c r="A884" s="46"/>
      <c r="B884" s="340" t="s">
        <v>111</v>
      </c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123">
        <f>SUM(R867:R880)</f>
        <v>86</v>
      </c>
      <c r="S884" s="124">
        <f>IF(R875=0,"",R875/B867)</f>
        <v>0.7232142857142857</v>
      </c>
      <c r="T884" s="124">
        <f>IF(R884=0,"",R884/B867)</f>
        <v>0.7678571428571429</v>
      </c>
      <c r="U884" s="124">
        <f>IF(R875=0,"",T884-S884)</f>
        <v>4.4642857142857206E-2</v>
      </c>
      <c r="V884" s="1"/>
      <c r="W884" s="2"/>
      <c r="X884" s="36"/>
      <c r="Y884" s="1"/>
    </row>
    <row r="885" spans="1:26" ht="12.75" customHeight="1" x14ac:dyDescent="0.2">
      <c r="S885" s="1"/>
      <c r="T885" s="1"/>
      <c r="V885" s="1"/>
    </row>
    <row r="886" spans="1:26" ht="12.75" customHeight="1" x14ac:dyDescent="0.2">
      <c r="S886" s="1"/>
      <c r="T886" s="1"/>
      <c r="V886" s="1"/>
    </row>
    <row r="887" spans="1:26" ht="26.25" x14ac:dyDescent="0.4">
      <c r="A887" s="235"/>
      <c r="B887" s="341" t="s">
        <v>101</v>
      </c>
      <c r="C887" s="341"/>
      <c r="D887" s="341"/>
      <c r="E887" s="341"/>
      <c r="F887" s="341"/>
      <c r="G887" s="341"/>
      <c r="H887" s="341"/>
      <c r="I887" s="341"/>
      <c r="J887" s="341"/>
      <c r="K887" s="341"/>
      <c r="L887" s="341"/>
      <c r="M887" s="341"/>
      <c r="N887" s="341"/>
      <c r="O887" s="341"/>
      <c r="P887" s="341"/>
      <c r="Q887" s="341"/>
      <c r="R887" s="223" t="s">
        <v>117</v>
      </c>
      <c r="S887" s="1"/>
      <c r="T887" s="1"/>
      <c r="U887" s="2"/>
      <c r="V887" s="1"/>
      <c r="W887" s="2"/>
      <c r="X887" s="2"/>
      <c r="Y887" s="2"/>
    </row>
    <row r="888" spans="1:26" ht="20.25" x14ac:dyDescent="0.2">
      <c r="A888" s="342" t="s">
        <v>18</v>
      </c>
      <c r="B888" s="344" t="s">
        <v>102</v>
      </c>
      <c r="C888" s="345"/>
      <c r="D888" s="345"/>
      <c r="E888" s="345"/>
      <c r="F888" s="345"/>
      <c r="G888" s="345"/>
      <c r="H888" s="345"/>
      <c r="I888" s="345"/>
      <c r="J888" s="346"/>
      <c r="K888" s="347"/>
      <c r="L888" s="347"/>
      <c r="M888" s="347"/>
      <c r="N888" s="347"/>
      <c r="O888" s="347"/>
      <c r="P888" s="347"/>
      <c r="Q888" s="347"/>
      <c r="R888" s="348" t="s">
        <v>19</v>
      </c>
      <c r="S888" s="339" t="s">
        <v>11</v>
      </c>
      <c r="T888" s="339" t="s">
        <v>12</v>
      </c>
      <c r="U888" s="350" t="s">
        <v>13</v>
      </c>
      <c r="V888" s="339" t="s">
        <v>14</v>
      </c>
      <c r="W888" s="337" t="s">
        <v>15</v>
      </c>
      <c r="X888" s="337" t="s">
        <v>16</v>
      </c>
      <c r="Y888" s="339" t="s">
        <v>103</v>
      </c>
    </row>
    <row r="889" spans="1:26" ht="15.75" customHeight="1" x14ac:dyDescent="0.25">
      <c r="A889" s="343"/>
      <c r="B889" s="84" t="s">
        <v>104</v>
      </c>
      <c r="C889" s="84" t="s">
        <v>105</v>
      </c>
      <c r="D889" s="84" t="s">
        <v>106</v>
      </c>
      <c r="E889" s="84" t="s">
        <v>107</v>
      </c>
      <c r="F889" s="84" t="s">
        <v>108</v>
      </c>
      <c r="G889" s="84" t="s">
        <v>109</v>
      </c>
      <c r="H889" s="84" t="s">
        <v>110</v>
      </c>
      <c r="I889" s="84" t="s">
        <v>73</v>
      </c>
      <c r="J889" s="84" t="s">
        <v>74</v>
      </c>
      <c r="K889" s="2"/>
      <c r="L889" s="2"/>
      <c r="M889" s="2"/>
      <c r="N889" s="2"/>
      <c r="O889" s="2"/>
      <c r="P889" s="2"/>
      <c r="Q889" s="2"/>
      <c r="R889" s="349"/>
      <c r="S889" s="338"/>
      <c r="T889" s="338"/>
      <c r="U889" s="338"/>
      <c r="V889" s="338"/>
      <c r="W889" s="338"/>
      <c r="X889" s="338"/>
      <c r="Y889" s="338"/>
    </row>
    <row r="890" spans="1:26" ht="15.75" customHeight="1" x14ac:dyDescent="0.25">
      <c r="A890" s="84">
        <v>1801</v>
      </c>
      <c r="B890" s="87">
        <v>117</v>
      </c>
      <c r="C890" s="87"/>
      <c r="D890" s="87"/>
      <c r="E890" s="87"/>
      <c r="F890" s="87"/>
      <c r="G890" s="87"/>
      <c r="H890" s="87"/>
      <c r="I890" s="87"/>
      <c r="J890" s="87"/>
      <c r="K890" s="256"/>
      <c r="L890" s="256"/>
      <c r="M890" s="256"/>
      <c r="N890" s="256"/>
      <c r="O890" s="256"/>
      <c r="P890" s="256"/>
      <c r="Q890" s="256"/>
      <c r="R890" s="129"/>
      <c r="S890" s="262"/>
      <c r="T890" s="263"/>
      <c r="U890" s="264"/>
      <c r="V890" s="278"/>
      <c r="W890" s="92">
        <f>B890</f>
        <v>117</v>
      </c>
      <c r="X890" s="279"/>
      <c r="Y890" s="278"/>
    </row>
    <row r="891" spans="1:26" ht="15.75" customHeight="1" x14ac:dyDescent="0.25">
      <c r="A891" s="84">
        <v>1802</v>
      </c>
      <c r="B891" s="87"/>
      <c r="C891" s="87">
        <v>108</v>
      </c>
      <c r="D891" s="87"/>
      <c r="E891" s="87"/>
      <c r="F891" s="87"/>
      <c r="G891" s="87"/>
      <c r="H891" s="87"/>
      <c r="I891" s="87"/>
      <c r="J891" s="87"/>
      <c r="K891" s="256"/>
      <c r="L891" s="256"/>
      <c r="M891" s="256"/>
      <c r="N891" s="256"/>
      <c r="O891" s="256"/>
      <c r="P891" s="256"/>
      <c r="Q891" s="256"/>
      <c r="R891" s="129"/>
      <c r="S891" s="265"/>
      <c r="T891" s="101"/>
      <c r="U891" s="266"/>
      <c r="V891" s="96">
        <f>IF(C891=0,"",C891/B890)</f>
        <v>0.92307692307692313</v>
      </c>
      <c r="W891" s="97">
        <v>108</v>
      </c>
      <c r="X891" s="280">
        <f t="shared" ref="X891:X897" si="160">IF(W891=0,"",W891/W890)</f>
        <v>0.92307692307692313</v>
      </c>
      <c r="Y891" s="280">
        <f t="shared" ref="Y891:Y897" si="161">IF(W891=0,"",100%-X891)</f>
        <v>7.6923076923076872E-2</v>
      </c>
    </row>
    <row r="892" spans="1:26" ht="15.75" customHeight="1" x14ac:dyDescent="0.25">
      <c r="A892" s="84">
        <v>1901</v>
      </c>
      <c r="B892" s="87"/>
      <c r="C892" s="87"/>
      <c r="D892" s="87">
        <v>100</v>
      </c>
      <c r="E892" s="87"/>
      <c r="F892" s="87"/>
      <c r="G892" s="87"/>
      <c r="H892" s="87"/>
      <c r="I892" s="87"/>
      <c r="J892" s="87"/>
      <c r="K892" s="256"/>
      <c r="L892" s="256"/>
      <c r="M892" s="256"/>
      <c r="N892" s="256"/>
      <c r="O892" s="256"/>
      <c r="P892" s="256"/>
      <c r="Q892" s="256"/>
      <c r="R892" s="129"/>
      <c r="S892" s="265"/>
      <c r="T892" s="101"/>
      <c r="U892" s="266"/>
      <c r="V892" s="96">
        <f>IF(D892=0,"",D892/C891)</f>
        <v>0.92592592592592593</v>
      </c>
      <c r="W892" s="97">
        <v>100</v>
      </c>
      <c r="X892" s="280">
        <f t="shared" si="160"/>
        <v>0.92592592592592593</v>
      </c>
      <c r="Y892" s="280">
        <f t="shared" si="161"/>
        <v>7.407407407407407E-2</v>
      </c>
      <c r="Z892" s="152">
        <f>W892/W890</f>
        <v>0.85470085470085466</v>
      </c>
    </row>
    <row r="893" spans="1:26" ht="15.75" customHeight="1" x14ac:dyDescent="0.25">
      <c r="A893" s="84">
        <v>1902</v>
      </c>
      <c r="B893" s="87"/>
      <c r="C893" s="87"/>
      <c r="D893" s="87"/>
      <c r="E893" s="87">
        <v>87</v>
      </c>
      <c r="F893" s="87"/>
      <c r="G893" s="87"/>
      <c r="H893" s="87"/>
      <c r="I893" s="87"/>
      <c r="J893" s="87"/>
      <c r="K893" s="256"/>
      <c r="L893" s="256"/>
      <c r="M893" s="256"/>
      <c r="N893" s="256"/>
      <c r="O893" s="256"/>
      <c r="P893" s="256"/>
      <c r="Q893" s="256"/>
      <c r="R893" s="129"/>
      <c r="S893" s="265"/>
      <c r="T893" s="101"/>
      <c r="U893" s="266"/>
      <c r="V893" s="96">
        <f>IF(E893=0,"",E893/D892)</f>
        <v>0.87</v>
      </c>
      <c r="W893" s="97">
        <v>93</v>
      </c>
      <c r="X893" s="280">
        <f t="shared" si="160"/>
        <v>0.93</v>
      </c>
      <c r="Y893" s="280">
        <f t="shared" si="161"/>
        <v>6.9999999999999951E-2</v>
      </c>
    </row>
    <row r="894" spans="1:26" ht="15.75" customHeight="1" x14ac:dyDescent="0.25">
      <c r="A894" s="84">
        <v>2001</v>
      </c>
      <c r="B894" s="87"/>
      <c r="C894" s="87"/>
      <c r="D894" s="87"/>
      <c r="E894" s="87"/>
      <c r="F894" s="87">
        <v>85</v>
      </c>
      <c r="G894" s="87"/>
      <c r="H894" s="87"/>
      <c r="I894" s="87"/>
      <c r="J894" s="87"/>
      <c r="K894" s="256"/>
      <c r="L894" s="256"/>
      <c r="M894" s="256"/>
      <c r="N894" s="256"/>
      <c r="O894" s="256"/>
      <c r="P894" s="256"/>
      <c r="Q894" s="256"/>
      <c r="R894" s="129"/>
      <c r="S894" s="265"/>
      <c r="T894" s="101"/>
      <c r="U894" s="266"/>
      <c r="V894" s="96">
        <f>IF(F894=0,"",F894/E893)</f>
        <v>0.97701149425287359</v>
      </c>
      <c r="W894" s="97">
        <v>87</v>
      </c>
      <c r="X894" s="280">
        <f t="shared" si="160"/>
        <v>0.93548387096774188</v>
      </c>
      <c r="Y894" s="280">
        <f t="shared" si="161"/>
        <v>6.4516129032258118E-2</v>
      </c>
    </row>
    <row r="895" spans="1:26" ht="15.75" customHeight="1" x14ac:dyDescent="0.25">
      <c r="A895" s="84">
        <v>2002</v>
      </c>
      <c r="B895" s="87"/>
      <c r="C895" s="87"/>
      <c r="D895" s="87"/>
      <c r="E895" s="87"/>
      <c r="F895" s="87"/>
      <c r="G895" s="87">
        <v>82</v>
      </c>
      <c r="H895" s="87"/>
      <c r="I895" s="87"/>
      <c r="J895" s="87"/>
      <c r="K895" s="256"/>
      <c r="L895" s="256"/>
      <c r="M895" s="256"/>
      <c r="N895" s="256"/>
      <c r="O895" s="256"/>
      <c r="P895" s="256"/>
      <c r="Q895" s="256"/>
      <c r="R895" s="129"/>
      <c r="S895" s="265"/>
      <c r="T895" s="101"/>
      <c r="U895" s="266"/>
      <c r="V895" s="96">
        <f>IF(G895=0,"",G895/F894)</f>
        <v>0.96470588235294119</v>
      </c>
      <c r="W895" s="97">
        <v>87</v>
      </c>
      <c r="X895" s="280">
        <f t="shared" si="160"/>
        <v>1</v>
      </c>
      <c r="Y895" s="280">
        <f t="shared" si="161"/>
        <v>0</v>
      </c>
    </row>
    <row r="896" spans="1:26" ht="15.75" customHeight="1" x14ac:dyDescent="0.25">
      <c r="A896" s="84">
        <v>2101</v>
      </c>
      <c r="B896" s="87"/>
      <c r="C896" s="87"/>
      <c r="D896" s="87"/>
      <c r="E896" s="87"/>
      <c r="F896" s="87"/>
      <c r="G896" s="87"/>
      <c r="H896" s="87">
        <v>82</v>
      </c>
      <c r="I896" s="87"/>
      <c r="J896" s="87"/>
      <c r="K896" s="256"/>
      <c r="L896" s="256"/>
      <c r="M896" s="256"/>
      <c r="N896" s="256"/>
      <c r="O896" s="256"/>
      <c r="P896" s="256"/>
      <c r="Q896" s="256"/>
      <c r="R896" s="129"/>
      <c r="S896" s="265"/>
      <c r="T896" s="101"/>
      <c r="U896" s="266"/>
      <c r="V896" s="96">
        <f>IF(H896=0,"",H896/G895)</f>
        <v>1</v>
      </c>
      <c r="W896" s="97">
        <v>87</v>
      </c>
      <c r="X896" s="280">
        <f t="shared" si="160"/>
        <v>1</v>
      </c>
      <c r="Y896" s="280">
        <f t="shared" si="161"/>
        <v>0</v>
      </c>
    </row>
    <row r="897" spans="1:25" ht="15.75" customHeight="1" x14ac:dyDescent="0.25">
      <c r="A897" s="84">
        <v>2102</v>
      </c>
      <c r="B897" s="87"/>
      <c r="C897" s="87"/>
      <c r="D897" s="87"/>
      <c r="E897" s="87"/>
      <c r="F897" s="87"/>
      <c r="G897" s="87"/>
      <c r="H897" s="87"/>
      <c r="I897" s="87">
        <v>81</v>
      </c>
      <c r="J897" s="87"/>
      <c r="K897" s="256"/>
      <c r="L897" s="256"/>
      <c r="M897" s="256"/>
      <c r="N897" s="256"/>
      <c r="O897" s="256"/>
      <c r="P897" s="256"/>
      <c r="Q897" s="256"/>
      <c r="R897" s="129"/>
      <c r="S897" s="265"/>
      <c r="T897" s="101"/>
      <c r="U897" s="266"/>
      <c r="V897" s="96">
        <f>I897/H896</f>
        <v>0.98780487804878048</v>
      </c>
      <c r="W897" s="97">
        <v>86</v>
      </c>
      <c r="X897" s="280">
        <f t="shared" si="160"/>
        <v>0.9885057471264368</v>
      </c>
      <c r="Y897" s="126">
        <f t="shared" si="161"/>
        <v>1.1494252873563204E-2</v>
      </c>
    </row>
    <row r="898" spans="1:25" ht="15.75" customHeight="1" x14ac:dyDescent="0.25">
      <c r="A898" s="84">
        <v>2201</v>
      </c>
      <c r="B898" s="87"/>
      <c r="C898" s="87"/>
      <c r="D898" s="87"/>
      <c r="E898" s="87"/>
      <c r="F898" s="87"/>
      <c r="G898" s="87"/>
      <c r="H898" s="87"/>
      <c r="I898" s="87"/>
      <c r="J898" s="87">
        <v>72</v>
      </c>
      <c r="K898" s="256"/>
      <c r="L898" s="256"/>
      <c r="M898" s="256"/>
      <c r="N898" s="256"/>
      <c r="O898" s="256"/>
      <c r="P898" s="256"/>
      <c r="Q898" s="256"/>
      <c r="R898" s="129">
        <v>67</v>
      </c>
      <c r="S898" s="265"/>
      <c r="T898" s="101"/>
      <c r="U898" s="256"/>
      <c r="V898" s="101"/>
      <c r="W898" s="97">
        <v>84</v>
      </c>
      <c r="X898" s="101"/>
      <c r="Y898" s="287"/>
    </row>
    <row r="899" spans="1:25" ht="15.75" customHeight="1" x14ac:dyDescent="0.25">
      <c r="A899" s="84">
        <v>2202</v>
      </c>
      <c r="B899" s="87"/>
      <c r="C899" s="87"/>
      <c r="D899" s="87"/>
      <c r="E899" s="87"/>
      <c r="F899" s="87"/>
      <c r="G899" s="87"/>
      <c r="H899" s="87"/>
      <c r="I899" s="87"/>
      <c r="J899" s="87">
        <v>11</v>
      </c>
      <c r="K899" s="256"/>
      <c r="L899" s="256"/>
      <c r="M899" s="256"/>
      <c r="N899" s="256"/>
      <c r="O899" s="256"/>
      <c r="P899" s="256"/>
      <c r="Q899" s="256"/>
      <c r="R899" s="129">
        <v>7</v>
      </c>
      <c r="S899" s="265"/>
      <c r="T899" s="101"/>
      <c r="U899" s="256"/>
      <c r="V899" s="215"/>
      <c r="W899" s="106">
        <v>13</v>
      </c>
      <c r="X899" s="285"/>
      <c r="Y899" s="215"/>
    </row>
    <row r="900" spans="1:25" ht="15.75" customHeight="1" x14ac:dyDescent="0.25">
      <c r="A900" s="84">
        <v>2301</v>
      </c>
      <c r="B900" s="87"/>
      <c r="C900" s="87"/>
      <c r="D900" s="87"/>
      <c r="E900" s="87"/>
      <c r="F900" s="87"/>
      <c r="G900" s="87"/>
      <c r="H900" s="87"/>
      <c r="I900" s="87"/>
      <c r="J900" s="87">
        <v>6</v>
      </c>
      <c r="K900" s="256"/>
      <c r="L900" s="256"/>
      <c r="M900" s="256"/>
      <c r="N900" s="256"/>
      <c r="O900" s="256"/>
      <c r="P900" s="256"/>
      <c r="Q900" s="256"/>
      <c r="R900" s="129">
        <v>5</v>
      </c>
      <c r="S900" s="265"/>
      <c r="T900" s="101"/>
      <c r="U900" s="256"/>
      <c r="V900" s="215"/>
      <c r="W900" s="106">
        <v>6</v>
      </c>
      <c r="X900" s="285"/>
      <c r="Y900" s="215"/>
    </row>
    <row r="901" spans="1:25" ht="15.75" customHeight="1" x14ac:dyDescent="0.25">
      <c r="A901" s="84">
        <v>2302</v>
      </c>
      <c r="B901" s="87"/>
      <c r="C901" s="87"/>
      <c r="D901" s="87"/>
      <c r="E901" s="87"/>
      <c r="F901" s="87"/>
      <c r="G901" s="87"/>
      <c r="H901" s="87"/>
      <c r="I901" s="87"/>
      <c r="J901" s="87">
        <v>4</v>
      </c>
      <c r="K901" s="256"/>
      <c r="L901" s="256"/>
      <c r="M901" s="256"/>
      <c r="N901" s="256"/>
      <c r="O901" s="256"/>
      <c r="P901" s="256"/>
      <c r="Q901" s="256"/>
      <c r="R901" s="129">
        <v>1</v>
      </c>
      <c r="S901" s="265"/>
      <c r="T901" s="101"/>
      <c r="U901" s="256"/>
      <c r="V901" s="215"/>
      <c r="W901" s="252">
        <v>4</v>
      </c>
      <c r="X901" s="285"/>
      <c r="Y901" s="215"/>
    </row>
    <row r="902" spans="1:25" ht="15.75" customHeight="1" x14ac:dyDescent="0.25">
      <c r="A902" s="84">
        <v>2401</v>
      </c>
      <c r="B902" s="87"/>
      <c r="C902" s="87"/>
      <c r="D902" s="87"/>
      <c r="E902" s="87"/>
      <c r="F902" s="87"/>
      <c r="G902" s="87"/>
      <c r="H902" s="87"/>
      <c r="I902" s="87"/>
      <c r="J902" s="87">
        <v>2</v>
      </c>
      <c r="K902" s="256"/>
      <c r="L902" s="256"/>
      <c r="M902" s="256"/>
      <c r="N902" s="256"/>
      <c r="O902" s="256"/>
      <c r="P902" s="256"/>
      <c r="Q902" s="256"/>
      <c r="R902" s="129">
        <v>1</v>
      </c>
      <c r="S902" s="265"/>
      <c r="T902" s="101"/>
      <c r="U902" s="256"/>
      <c r="V902" s="101"/>
      <c r="W902" s="254">
        <v>2</v>
      </c>
      <c r="X902" s="286"/>
      <c r="Y902" s="215"/>
    </row>
    <row r="903" spans="1:25" ht="15.75" customHeight="1" x14ac:dyDescent="0.25">
      <c r="A903" s="84">
        <v>2402</v>
      </c>
      <c r="B903" s="87"/>
      <c r="C903" s="87"/>
      <c r="D903" s="87"/>
      <c r="E903" s="87"/>
      <c r="F903" s="87"/>
      <c r="G903" s="87"/>
      <c r="H903" s="87"/>
      <c r="I903" s="87"/>
      <c r="J903" s="87">
        <v>1</v>
      </c>
      <c r="K903" s="256"/>
      <c r="L903" s="256"/>
      <c r="M903" s="256"/>
      <c r="N903" s="256"/>
      <c r="O903" s="256"/>
      <c r="P903" s="256"/>
      <c r="Q903" s="256"/>
      <c r="R903" s="129">
        <v>1</v>
      </c>
      <c r="S903" s="265"/>
      <c r="T903" s="101"/>
      <c r="U903" s="256"/>
      <c r="V903" s="111" t="s">
        <v>91</v>
      </c>
      <c r="W903" s="253">
        <v>68</v>
      </c>
      <c r="X903" s="113">
        <f>R906</f>
        <v>83</v>
      </c>
      <c r="Y903" s="114" t="s">
        <v>19</v>
      </c>
    </row>
    <row r="904" spans="1:25" ht="15.75" customHeight="1" x14ac:dyDescent="0.25">
      <c r="A904" s="84">
        <v>2501</v>
      </c>
      <c r="B904" s="87"/>
      <c r="C904" s="87"/>
      <c r="D904" s="87"/>
      <c r="E904" s="87"/>
      <c r="F904" s="87"/>
      <c r="G904" s="87"/>
      <c r="H904" s="87"/>
      <c r="I904" s="87"/>
      <c r="J904" s="87">
        <v>1</v>
      </c>
      <c r="K904" s="256"/>
      <c r="L904" s="256"/>
      <c r="M904" s="256"/>
      <c r="N904" s="256"/>
      <c r="O904" s="256"/>
      <c r="P904" s="256"/>
      <c r="Q904" s="256"/>
      <c r="R904" s="129">
        <v>1</v>
      </c>
      <c r="S904" s="265"/>
      <c r="T904" s="101"/>
      <c r="U904" s="256"/>
      <c r="V904" s="115" t="s">
        <v>92</v>
      </c>
      <c r="W904" s="116">
        <f>IF(W903/B890=0,"",W903/B890)</f>
        <v>0.58119658119658124</v>
      </c>
      <c r="X904" s="117">
        <f>IF(W903/X903=0,"",W903/X903)</f>
        <v>0.81927710843373491</v>
      </c>
      <c r="Y904" s="118" t="s">
        <v>93</v>
      </c>
    </row>
    <row r="905" spans="1:25" ht="15.75" x14ac:dyDescent="0.25">
      <c r="A905" s="84">
        <v>2502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256"/>
      <c r="L905" s="256"/>
      <c r="M905" s="256"/>
      <c r="N905" s="256"/>
      <c r="O905" s="256"/>
      <c r="P905" s="256"/>
      <c r="Q905" s="256"/>
      <c r="R905" s="129"/>
      <c r="S905" s="267"/>
      <c r="T905" s="268"/>
      <c r="U905" s="269"/>
      <c r="V905" s="120"/>
      <c r="W905" s="121"/>
      <c r="X905" s="121"/>
      <c r="Y905" s="122"/>
    </row>
    <row r="906" spans="1:25" ht="18" x14ac:dyDescent="0.25">
      <c r="A906" s="46"/>
      <c r="B906" s="340" t="s">
        <v>111</v>
      </c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123">
        <f>SUM(R890:R904)</f>
        <v>83</v>
      </c>
      <c r="S906" s="124">
        <f>IF(R898=0,"",R898/B890)</f>
        <v>0.57264957264957261</v>
      </c>
      <c r="T906" s="124">
        <f>IF(R906=0,"",R906/B890)</f>
        <v>0.70940170940170943</v>
      </c>
      <c r="U906" s="124">
        <f>T906-S906</f>
        <v>0.13675213675213682</v>
      </c>
      <c r="V906" s="1"/>
      <c r="W906" s="2"/>
      <c r="X906" s="36"/>
      <c r="Y906" s="1"/>
    </row>
    <row r="907" spans="1:25" ht="12.75" customHeight="1" x14ac:dyDescent="0.2">
      <c r="S907" s="1"/>
      <c r="T907" s="1"/>
      <c r="V907" s="1"/>
    </row>
    <row r="908" spans="1:25" ht="12.75" customHeight="1" x14ac:dyDescent="0.2">
      <c r="S908" s="1"/>
      <c r="T908" s="1"/>
      <c r="V908" s="1"/>
    </row>
    <row r="909" spans="1:25" ht="26.25" customHeight="1" x14ac:dyDescent="0.4">
      <c r="A909" s="235"/>
      <c r="B909" s="341" t="s">
        <v>101</v>
      </c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223" t="s">
        <v>118</v>
      </c>
      <c r="S909" s="1"/>
      <c r="T909" s="1"/>
      <c r="U909" s="2"/>
      <c r="V909" s="1"/>
      <c r="W909" s="2"/>
      <c r="X909" s="2"/>
      <c r="Y909" s="2"/>
    </row>
    <row r="910" spans="1:25" ht="20.25" customHeight="1" x14ac:dyDescent="0.2">
      <c r="A910" s="342" t="s">
        <v>18</v>
      </c>
      <c r="B910" s="344" t="s">
        <v>102</v>
      </c>
      <c r="C910" s="345"/>
      <c r="D910" s="345"/>
      <c r="E910" s="345"/>
      <c r="F910" s="345"/>
      <c r="G910" s="345"/>
      <c r="H910" s="345"/>
      <c r="I910" s="345"/>
      <c r="J910" s="346"/>
      <c r="K910" s="347"/>
      <c r="L910" s="347"/>
      <c r="M910" s="347"/>
      <c r="N910" s="347"/>
      <c r="O910" s="347"/>
      <c r="P910" s="347"/>
      <c r="Q910" s="347"/>
      <c r="R910" s="348" t="s">
        <v>19</v>
      </c>
      <c r="S910" s="339" t="s">
        <v>11</v>
      </c>
      <c r="T910" s="339" t="s">
        <v>12</v>
      </c>
      <c r="U910" s="350" t="s">
        <v>13</v>
      </c>
      <c r="V910" s="339" t="s">
        <v>14</v>
      </c>
      <c r="W910" s="337" t="s">
        <v>15</v>
      </c>
      <c r="X910" s="337" t="s">
        <v>16</v>
      </c>
      <c r="Y910" s="339" t="s">
        <v>103</v>
      </c>
    </row>
    <row r="911" spans="1:25" ht="15.75" customHeight="1" x14ac:dyDescent="0.25">
      <c r="A911" s="343"/>
      <c r="B911" s="84" t="s">
        <v>104</v>
      </c>
      <c r="C911" s="84" t="s">
        <v>105</v>
      </c>
      <c r="D911" s="84" t="s">
        <v>106</v>
      </c>
      <c r="E911" s="84" t="s">
        <v>107</v>
      </c>
      <c r="F911" s="84" t="s">
        <v>108</v>
      </c>
      <c r="G911" s="84" t="s">
        <v>109</v>
      </c>
      <c r="H911" s="84" t="s">
        <v>110</v>
      </c>
      <c r="I911" s="84" t="s">
        <v>73</v>
      </c>
      <c r="J911" s="84" t="s">
        <v>74</v>
      </c>
      <c r="K911" s="2"/>
      <c r="L911" s="2"/>
      <c r="M911" s="2"/>
      <c r="N911" s="2"/>
      <c r="O911" s="2"/>
      <c r="P911" s="2"/>
      <c r="Q911" s="2"/>
      <c r="R911" s="349"/>
      <c r="S911" s="338"/>
      <c r="T911" s="338"/>
      <c r="U911" s="338"/>
      <c r="V911" s="338"/>
      <c r="W911" s="338"/>
      <c r="X911" s="338"/>
      <c r="Y911" s="338"/>
    </row>
    <row r="912" spans="1:25" ht="15.75" customHeight="1" x14ac:dyDescent="0.25">
      <c r="A912" s="84">
        <v>1802</v>
      </c>
      <c r="B912" s="87">
        <v>115</v>
      </c>
      <c r="C912" s="87"/>
      <c r="D912" s="87"/>
      <c r="E912" s="87"/>
      <c r="F912" s="87"/>
      <c r="G912" s="87"/>
      <c r="H912" s="87"/>
      <c r="I912" s="87"/>
      <c r="J912" s="87"/>
      <c r="K912" s="256"/>
      <c r="L912" s="256"/>
      <c r="M912" s="256"/>
      <c r="N912" s="256"/>
      <c r="O912" s="256"/>
      <c r="P912" s="256"/>
      <c r="Q912" s="256"/>
      <c r="R912" s="129"/>
      <c r="S912" s="262"/>
      <c r="T912" s="263"/>
      <c r="U912" s="264"/>
      <c r="V912" s="278"/>
      <c r="W912" s="92">
        <f>B912</f>
        <v>115</v>
      </c>
      <c r="X912" s="279"/>
      <c r="Y912" s="278"/>
    </row>
    <row r="913" spans="1:26" ht="15.75" customHeight="1" x14ac:dyDescent="0.25">
      <c r="A913" s="84">
        <v>1901</v>
      </c>
      <c r="B913" s="87"/>
      <c r="C913" s="87">
        <v>102</v>
      </c>
      <c r="D913" s="87"/>
      <c r="E913" s="87"/>
      <c r="F913" s="87"/>
      <c r="G913" s="87"/>
      <c r="H913" s="87"/>
      <c r="I913" s="87"/>
      <c r="J913" s="87"/>
      <c r="K913" s="256"/>
      <c r="L913" s="256"/>
      <c r="M913" s="256"/>
      <c r="N913" s="256"/>
      <c r="O913" s="256"/>
      <c r="P913" s="256"/>
      <c r="Q913" s="256"/>
      <c r="R913" s="129"/>
      <c r="S913" s="265"/>
      <c r="T913" s="101"/>
      <c r="U913" s="266"/>
      <c r="V913" s="96">
        <f>IF(C913=0,"",C913/B912)</f>
        <v>0.88695652173913042</v>
      </c>
      <c r="W913" s="97">
        <v>102</v>
      </c>
      <c r="X913" s="280">
        <f t="shared" ref="X913:X919" si="162">IF(W913=0,"",W913/W912)</f>
        <v>0.88695652173913042</v>
      </c>
      <c r="Y913" s="280">
        <f t="shared" ref="Y913:Y919" si="163">IF(W913=0,"",100%-X913)</f>
        <v>0.11304347826086958</v>
      </c>
    </row>
    <row r="914" spans="1:26" ht="15.75" customHeight="1" x14ac:dyDescent="0.25">
      <c r="A914" s="84">
        <v>1902</v>
      </c>
      <c r="B914" s="87"/>
      <c r="C914" s="87"/>
      <c r="D914" s="87">
        <v>97</v>
      </c>
      <c r="E914" s="87"/>
      <c r="F914" s="87"/>
      <c r="G914" s="87"/>
      <c r="H914" s="87"/>
      <c r="I914" s="87"/>
      <c r="J914" s="87"/>
      <c r="K914" s="256"/>
      <c r="L914" s="256"/>
      <c r="M914" s="256"/>
      <c r="N914" s="256"/>
      <c r="O914" s="256"/>
      <c r="P914" s="256"/>
      <c r="Q914" s="256"/>
      <c r="R914" s="129"/>
      <c r="S914" s="265"/>
      <c r="T914" s="101"/>
      <c r="U914" s="266"/>
      <c r="V914" s="96">
        <f>IF(D914=0,"",D914/C913)</f>
        <v>0.9509803921568627</v>
      </c>
      <c r="W914" s="97">
        <v>98</v>
      </c>
      <c r="X914" s="280">
        <f t="shared" si="162"/>
        <v>0.96078431372549022</v>
      </c>
      <c r="Y914" s="280">
        <f t="shared" si="163"/>
        <v>3.9215686274509776E-2</v>
      </c>
      <c r="Z914" s="128">
        <f>W914/W912</f>
        <v>0.85217391304347823</v>
      </c>
    </row>
    <row r="915" spans="1:26" ht="15.75" customHeight="1" x14ac:dyDescent="0.25">
      <c r="A915" s="84">
        <v>2001</v>
      </c>
      <c r="B915" s="87"/>
      <c r="C915" s="87"/>
      <c r="D915" s="87"/>
      <c r="E915" s="87">
        <v>92</v>
      </c>
      <c r="F915" s="87"/>
      <c r="G915" s="87"/>
      <c r="H915" s="87"/>
      <c r="I915" s="87"/>
      <c r="J915" s="87"/>
      <c r="K915" s="256"/>
      <c r="L915" s="256"/>
      <c r="M915" s="256"/>
      <c r="N915" s="256"/>
      <c r="O915" s="256"/>
      <c r="P915" s="256"/>
      <c r="Q915" s="256"/>
      <c r="R915" s="129"/>
      <c r="S915" s="265"/>
      <c r="T915" s="101"/>
      <c r="U915" s="266"/>
      <c r="V915" s="96">
        <f>IF(E915=0,"",E915/D914)</f>
        <v>0.94845360824742264</v>
      </c>
      <c r="W915" s="97">
        <v>93</v>
      </c>
      <c r="X915" s="280">
        <f t="shared" si="162"/>
        <v>0.94897959183673475</v>
      </c>
      <c r="Y915" s="280">
        <f t="shared" si="163"/>
        <v>5.1020408163265252E-2</v>
      </c>
    </row>
    <row r="916" spans="1:26" ht="15.75" customHeight="1" x14ac:dyDescent="0.25">
      <c r="A916" s="84">
        <v>2002</v>
      </c>
      <c r="B916" s="87"/>
      <c r="C916" s="87"/>
      <c r="D916" s="87"/>
      <c r="E916" s="87"/>
      <c r="F916" s="87">
        <v>86</v>
      </c>
      <c r="G916" s="87"/>
      <c r="H916" s="87"/>
      <c r="I916" s="87"/>
      <c r="J916" s="87"/>
      <c r="K916" s="256"/>
      <c r="L916" s="256"/>
      <c r="M916" s="256"/>
      <c r="N916" s="256"/>
      <c r="O916" s="256"/>
      <c r="P916" s="256"/>
      <c r="Q916" s="256"/>
      <c r="R916" s="129"/>
      <c r="S916" s="265"/>
      <c r="T916" s="101"/>
      <c r="U916" s="266"/>
      <c r="V916" s="96">
        <f>IF(F916=0,"",F916/E915)</f>
        <v>0.93478260869565222</v>
      </c>
      <c r="W916" s="97">
        <v>91</v>
      </c>
      <c r="X916" s="280">
        <f t="shared" si="162"/>
        <v>0.978494623655914</v>
      </c>
      <c r="Y916" s="280">
        <f t="shared" si="163"/>
        <v>2.1505376344086002E-2</v>
      </c>
    </row>
    <row r="917" spans="1:26" ht="15.75" customHeight="1" x14ac:dyDescent="0.25">
      <c r="A917" s="84">
        <v>2101</v>
      </c>
      <c r="B917" s="87"/>
      <c r="C917" s="87"/>
      <c r="D917" s="87"/>
      <c r="E917" s="87"/>
      <c r="F917" s="87"/>
      <c r="G917" s="87">
        <v>85</v>
      </c>
      <c r="H917" s="87"/>
      <c r="I917" s="87"/>
      <c r="J917" s="87"/>
      <c r="K917" s="256"/>
      <c r="L917" s="256"/>
      <c r="M917" s="256"/>
      <c r="N917" s="256"/>
      <c r="O917" s="256"/>
      <c r="P917" s="256"/>
      <c r="Q917" s="256"/>
      <c r="R917" s="129"/>
      <c r="S917" s="265"/>
      <c r="T917" s="101"/>
      <c r="U917" s="266"/>
      <c r="V917" s="96">
        <f>IF(G917=0,"",G917/F916)</f>
        <v>0.98837209302325579</v>
      </c>
      <c r="W917" s="97">
        <v>89</v>
      </c>
      <c r="X917" s="280">
        <f t="shared" si="162"/>
        <v>0.97802197802197799</v>
      </c>
      <c r="Y917" s="280">
        <f t="shared" si="163"/>
        <v>2.1978021978022011E-2</v>
      </c>
    </row>
    <row r="918" spans="1:26" ht="15.75" customHeight="1" x14ac:dyDescent="0.25">
      <c r="A918" s="84">
        <v>2102</v>
      </c>
      <c r="B918" s="87"/>
      <c r="C918" s="87"/>
      <c r="D918" s="87"/>
      <c r="E918" s="87"/>
      <c r="F918" s="87"/>
      <c r="G918" s="87"/>
      <c r="H918" s="87">
        <v>85</v>
      </c>
      <c r="I918" s="87"/>
      <c r="J918" s="87"/>
      <c r="K918" s="256"/>
      <c r="L918" s="256"/>
      <c r="M918" s="256"/>
      <c r="N918" s="256"/>
      <c r="O918" s="256"/>
      <c r="P918" s="256"/>
      <c r="Q918" s="256"/>
      <c r="R918" s="129"/>
      <c r="S918" s="265"/>
      <c r="T918" s="101"/>
      <c r="U918" s="266"/>
      <c r="V918" s="96">
        <f>H918/G917</f>
        <v>1</v>
      </c>
      <c r="W918" s="97">
        <v>88</v>
      </c>
      <c r="X918" s="280">
        <f t="shared" si="162"/>
        <v>0.9887640449438202</v>
      </c>
      <c r="Y918" s="280">
        <f t="shared" si="163"/>
        <v>1.1235955056179803E-2</v>
      </c>
    </row>
    <row r="919" spans="1:26" ht="15.75" customHeight="1" x14ac:dyDescent="0.25">
      <c r="A919" s="84">
        <v>2201</v>
      </c>
      <c r="B919" s="87"/>
      <c r="C919" s="87"/>
      <c r="D919" s="87"/>
      <c r="E919" s="87"/>
      <c r="F919" s="87"/>
      <c r="G919" s="87"/>
      <c r="H919" s="87"/>
      <c r="I919" s="87">
        <v>84</v>
      </c>
      <c r="J919" s="87"/>
      <c r="K919" s="256"/>
      <c r="L919" s="256"/>
      <c r="M919" s="256"/>
      <c r="N919" s="256"/>
      <c r="O919" s="256"/>
      <c r="P919" s="256"/>
      <c r="Q919" s="256"/>
      <c r="R919" s="129"/>
      <c r="S919" s="265"/>
      <c r="T919" s="101"/>
      <c r="U919" s="266"/>
      <c r="V919" s="126">
        <f>IF(I919=0,"",I919/H918)</f>
        <v>0.9882352941176471</v>
      </c>
      <c r="W919" s="97">
        <v>86</v>
      </c>
      <c r="X919" s="280">
        <f t="shared" si="162"/>
        <v>0.97727272727272729</v>
      </c>
      <c r="Y919" s="126">
        <f t="shared" si="163"/>
        <v>2.2727272727272707E-2</v>
      </c>
    </row>
    <row r="920" spans="1:26" ht="15.75" customHeight="1" x14ac:dyDescent="0.25">
      <c r="A920" s="84">
        <v>2202</v>
      </c>
      <c r="B920" s="87"/>
      <c r="C920" s="87"/>
      <c r="D920" s="87"/>
      <c r="E920" s="87"/>
      <c r="F920" s="87"/>
      <c r="G920" s="87"/>
      <c r="H920" s="87"/>
      <c r="I920" s="87"/>
      <c r="J920" s="87">
        <v>80</v>
      </c>
      <c r="K920" s="256"/>
      <c r="L920" s="256"/>
      <c r="M920" s="256"/>
      <c r="N920" s="256"/>
      <c r="O920" s="256"/>
      <c r="P920" s="256"/>
      <c r="Q920" s="256"/>
      <c r="R920" s="129">
        <v>77</v>
      </c>
      <c r="S920" s="265"/>
      <c r="T920" s="101"/>
      <c r="U920" s="256"/>
      <c r="V920" s="101"/>
      <c r="W920" s="97">
        <v>85</v>
      </c>
      <c r="X920" s="101"/>
      <c r="Y920" s="287"/>
    </row>
    <row r="921" spans="1:26" ht="15.75" customHeight="1" x14ac:dyDescent="0.25">
      <c r="A921" s="84">
        <v>2301</v>
      </c>
      <c r="B921" s="87"/>
      <c r="C921" s="87"/>
      <c r="D921" s="87"/>
      <c r="E921" s="87"/>
      <c r="F921" s="87"/>
      <c r="G921" s="87"/>
      <c r="H921" s="87"/>
      <c r="I921" s="87"/>
      <c r="J921" s="87">
        <v>4</v>
      </c>
      <c r="K921" s="256"/>
      <c r="L921" s="256"/>
      <c r="M921" s="256"/>
      <c r="N921" s="256"/>
      <c r="O921" s="256"/>
      <c r="P921" s="256"/>
      <c r="Q921" s="256"/>
      <c r="R921" s="129">
        <v>4</v>
      </c>
      <c r="S921" s="265"/>
      <c r="T921" s="101"/>
      <c r="U921" s="256"/>
      <c r="V921" s="215"/>
      <c r="W921" s="106">
        <v>6</v>
      </c>
      <c r="X921" s="285"/>
      <c r="Y921" s="215"/>
    </row>
    <row r="922" spans="1:26" ht="15.75" customHeight="1" x14ac:dyDescent="0.25">
      <c r="A922" s="84">
        <v>2302</v>
      </c>
      <c r="B922" s="87"/>
      <c r="C922" s="87"/>
      <c r="D922" s="87"/>
      <c r="E922" s="87"/>
      <c r="F922" s="87"/>
      <c r="G922" s="87"/>
      <c r="H922" s="87"/>
      <c r="I922" s="87"/>
      <c r="J922" s="87">
        <v>1</v>
      </c>
      <c r="K922" s="256"/>
      <c r="L922" s="256"/>
      <c r="M922" s="256"/>
      <c r="N922" s="256"/>
      <c r="O922" s="256"/>
      <c r="P922" s="256"/>
      <c r="Q922" s="256"/>
      <c r="R922" s="129">
        <v>1</v>
      </c>
      <c r="S922" s="265"/>
      <c r="T922" s="101"/>
      <c r="U922" s="256"/>
      <c r="V922" s="215"/>
      <c r="W922" s="106">
        <v>4</v>
      </c>
      <c r="X922" s="285"/>
      <c r="Y922" s="215"/>
    </row>
    <row r="923" spans="1:26" ht="15.75" customHeight="1" x14ac:dyDescent="0.25">
      <c r="A923" s="84">
        <v>2401</v>
      </c>
      <c r="B923" s="87"/>
      <c r="C923" s="87"/>
      <c r="D923" s="87"/>
      <c r="E923" s="87"/>
      <c r="F923" s="87"/>
      <c r="G923" s="87"/>
      <c r="H923" s="87"/>
      <c r="I923" s="87"/>
      <c r="J923" s="87">
        <v>4</v>
      </c>
      <c r="K923" s="256"/>
      <c r="L923" s="256"/>
      <c r="M923" s="256"/>
      <c r="N923" s="256"/>
      <c r="O923" s="256"/>
      <c r="P923" s="256"/>
      <c r="Q923" s="256"/>
      <c r="R923" s="129">
        <v>4</v>
      </c>
      <c r="S923" s="265"/>
      <c r="T923" s="101"/>
      <c r="U923" s="256"/>
      <c r="V923" s="215"/>
      <c r="W923" s="106">
        <v>4</v>
      </c>
      <c r="X923" s="285"/>
      <c r="Y923" s="215"/>
    </row>
    <row r="924" spans="1:26" ht="15.75" customHeight="1" x14ac:dyDescent="0.25">
      <c r="A924" s="84">
        <v>2402</v>
      </c>
      <c r="B924" s="87"/>
      <c r="C924" s="87"/>
      <c r="D924" s="87"/>
      <c r="E924" s="87"/>
      <c r="F924" s="87"/>
      <c r="G924" s="87"/>
      <c r="H924" s="87"/>
      <c r="I924" s="87"/>
      <c r="J924" s="218"/>
      <c r="K924" s="256"/>
      <c r="L924" s="256"/>
      <c r="M924" s="256"/>
      <c r="N924" s="256"/>
      <c r="O924" s="256"/>
      <c r="P924" s="256"/>
      <c r="Q924" s="256"/>
      <c r="R924" s="129"/>
      <c r="S924" s="265"/>
      <c r="T924" s="101"/>
      <c r="U924" s="256"/>
      <c r="V924" s="101"/>
      <c r="W924" s="256"/>
      <c r="X924" s="286"/>
      <c r="Y924" s="215"/>
    </row>
    <row r="925" spans="1:26" ht="15.75" customHeight="1" x14ac:dyDescent="0.25">
      <c r="A925" s="84">
        <v>2501</v>
      </c>
      <c r="B925" s="87"/>
      <c r="C925" s="87"/>
      <c r="D925" s="87"/>
      <c r="E925" s="87"/>
      <c r="F925" s="87"/>
      <c r="G925" s="87"/>
      <c r="H925" s="87"/>
      <c r="I925" s="87"/>
      <c r="J925" s="218"/>
      <c r="K925" s="256"/>
      <c r="L925" s="256"/>
      <c r="M925" s="256"/>
      <c r="N925" s="256"/>
      <c r="O925" s="256"/>
      <c r="P925" s="256"/>
      <c r="Q925" s="256"/>
      <c r="R925" s="129"/>
      <c r="S925" s="265"/>
      <c r="T925" s="101"/>
      <c r="U925" s="256"/>
      <c r="V925" s="111" t="s">
        <v>91</v>
      </c>
      <c r="W925" s="112">
        <v>75</v>
      </c>
      <c r="X925" s="113">
        <f>R928</f>
        <v>86</v>
      </c>
      <c r="Y925" s="114" t="s">
        <v>19</v>
      </c>
    </row>
    <row r="926" spans="1:26" ht="15.75" customHeight="1" x14ac:dyDescent="0.25">
      <c r="A926" s="84">
        <v>2502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256"/>
      <c r="L926" s="256"/>
      <c r="M926" s="256"/>
      <c r="N926" s="256"/>
      <c r="O926" s="256"/>
      <c r="P926" s="256"/>
      <c r="Q926" s="256"/>
      <c r="R926" s="129"/>
      <c r="S926" s="265"/>
      <c r="T926" s="101"/>
      <c r="U926" s="256"/>
      <c r="V926" s="115" t="s">
        <v>92</v>
      </c>
      <c r="W926" s="116">
        <f>IF(W925/B912=0,"",W925/B912)</f>
        <v>0.65217391304347827</v>
      </c>
      <c r="X926" s="117">
        <f>IF(W925/X925=0,"",W925/X925)</f>
        <v>0.87209302325581395</v>
      </c>
      <c r="Y926" s="118" t="s">
        <v>93</v>
      </c>
    </row>
    <row r="927" spans="1:26" ht="15.75" customHeight="1" x14ac:dyDescent="0.25">
      <c r="A927" s="84">
        <v>2601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256"/>
      <c r="L927" s="256"/>
      <c r="M927" s="256"/>
      <c r="N927" s="256"/>
      <c r="O927" s="256"/>
      <c r="P927" s="256"/>
      <c r="Q927" s="256"/>
      <c r="R927" s="129"/>
      <c r="S927" s="267"/>
      <c r="T927" s="268"/>
      <c r="U927" s="269"/>
      <c r="V927" s="120"/>
      <c r="W927" s="121"/>
      <c r="X927" s="121"/>
      <c r="Y927" s="122"/>
    </row>
    <row r="928" spans="1:26" ht="18" customHeight="1" x14ac:dyDescent="0.25">
      <c r="A928" s="46"/>
      <c r="B928" s="340" t="s">
        <v>111</v>
      </c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123">
        <f>SUM(R912:R924)</f>
        <v>86</v>
      </c>
      <c r="S928" s="124">
        <f>IF(R920=0,"",R920/B912)</f>
        <v>0.66956521739130437</v>
      </c>
      <c r="T928" s="124">
        <f>IF(R928=0,"",R928/B912)</f>
        <v>0.74782608695652175</v>
      </c>
      <c r="U928" s="124">
        <f>T928-S928</f>
        <v>7.8260869565217384E-2</v>
      </c>
      <c r="V928" s="1"/>
      <c r="W928" s="2"/>
      <c r="X928" s="36"/>
      <c r="Y928" s="1"/>
    </row>
    <row r="929" spans="1:26" ht="12.75" customHeight="1" x14ac:dyDescent="0.2">
      <c r="S929" s="1"/>
      <c r="T929" s="1"/>
      <c r="V929" s="1"/>
    </row>
    <row r="930" spans="1:26" ht="12.75" customHeight="1" x14ac:dyDescent="0.2">
      <c r="S930" s="1"/>
      <c r="T930" s="1"/>
      <c r="V930" s="1"/>
    </row>
    <row r="931" spans="1:26" ht="26.25" x14ac:dyDescent="0.4">
      <c r="A931" s="235"/>
      <c r="B931" s="341" t="s">
        <v>101</v>
      </c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223" t="s">
        <v>119</v>
      </c>
      <c r="S931" s="1"/>
      <c r="T931" s="1"/>
      <c r="U931" s="2"/>
      <c r="V931" s="1"/>
      <c r="W931" s="2"/>
      <c r="X931" s="2"/>
      <c r="Y931" s="2"/>
    </row>
    <row r="932" spans="1:26" ht="20.25" x14ac:dyDescent="0.2">
      <c r="A932" s="342" t="s">
        <v>18</v>
      </c>
      <c r="B932" s="344" t="s">
        <v>102</v>
      </c>
      <c r="C932" s="345"/>
      <c r="D932" s="345"/>
      <c r="E932" s="345"/>
      <c r="F932" s="345"/>
      <c r="G932" s="345"/>
      <c r="H932" s="345"/>
      <c r="I932" s="345"/>
      <c r="J932" s="346"/>
      <c r="K932" s="347"/>
      <c r="L932" s="347"/>
      <c r="M932" s="347"/>
      <c r="N932" s="347"/>
      <c r="O932" s="347"/>
      <c r="P932" s="347"/>
      <c r="Q932" s="347"/>
      <c r="R932" s="348" t="s">
        <v>19</v>
      </c>
      <c r="S932" s="339" t="s">
        <v>11</v>
      </c>
      <c r="T932" s="339" t="s">
        <v>12</v>
      </c>
      <c r="U932" s="350" t="s">
        <v>13</v>
      </c>
      <c r="V932" s="339" t="s">
        <v>14</v>
      </c>
      <c r="W932" s="337" t="s">
        <v>15</v>
      </c>
      <c r="X932" s="337" t="s">
        <v>16</v>
      </c>
      <c r="Y932" s="339" t="s">
        <v>103</v>
      </c>
    </row>
    <row r="933" spans="1:26" ht="15.75" x14ac:dyDescent="0.25">
      <c r="A933" s="343"/>
      <c r="B933" s="84" t="s">
        <v>104</v>
      </c>
      <c r="C933" s="84" t="s">
        <v>105</v>
      </c>
      <c r="D933" s="84" t="s">
        <v>106</v>
      </c>
      <c r="E933" s="84" t="s">
        <v>107</v>
      </c>
      <c r="F933" s="84" t="s">
        <v>108</v>
      </c>
      <c r="G933" s="84" t="s">
        <v>109</v>
      </c>
      <c r="H933" s="84" t="s">
        <v>110</v>
      </c>
      <c r="I933" s="84" t="s">
        <v>73</v>
      </c>
      <c r="J933" s="84" t="s">
        <v>74</v>
      </c>
      <c r="K933" s="2"/>
      <c r="L933" s="2"/>
      <c r="M933" s="2"/>
      <c r="N933" s="2"/>
      <c r="O933" s="2"/>
      <c r="P933" s="2"/>
      <c r="Q933" s="2"/>
      <c r="R933" s="349"/>
      <c r="S933" s="338"/>
      <c r="T933" s="338"/>
      <c r="U933" s="338"/>
      <c r="V933" s="338"/>
      <c r="W933" s="338"/>
      <c r="X933" s="338"/>
      <c r="Y933" s="338"/>
    </row>
    <row r="934" spans="1:26" ht="15.75" customHeight="1" x14ac:dyDescent="0.25">
      <c r="A934" s="84">
        <v>1901</v>
      </c>
      <c r="B934" s="87">
        <v>114</v>
      </c>
      <c r="C934" s="87"/>
      <c r="D934" s="87"/>
      <c r="E934" s="87"/>
      <c r="F934" s="87"/>
      <c r="G934" s="87"/>
      <c r="H934" s="87"/>
      <c r="I934" s="87"/>
      <c r="J934" s="87"/>
      <c r="K934" s="256"/>
      <c r="L934" s="256"/>
      <c r="M934" s="256"/>
      <c r="N934" s="256"/>
      <c r="O934" s="256"/>
      <c r="P934" s="256"/>
      <c r="Q934" s="256"/>
      <c r="R934" s="129"/>
      <c r="S934" s="262"/>
      <c r="T934" s="263"/>
      <c r="U934" s="264"/>
      <c r="V934" s="278"/>
      <c r="W934" s="92">
        <f>B934</f>
        <v>114</v>
      </c>
      <c r="X934" s="279"/>
      <c r="Y934" s="278"/>
    </row>
    <row r="935" spans="1:26" ht="15.75" customHeight="1" x14ac:dyDescent="0.25">
      <c r="A935" s="84">
        <v>1902</v>
      </c>
      <c r="B935" s="87"/>
      <c r="C935" s="87">
        <v>107</v>
      </c>
      <c r="D935" s="87"/>
      <c r="E935" s="87"/>
      <c r="F935" s="87"/>
      <c r="G935" s="87"/>
      <c r="H935" s="87"/>
      <c r="I935" s="87"/>
      <c r="J935" s="87"/>
      <c r="K935" s="256"/>
      <c r="L935" s="256"/>
      <c r="M935" s="256"/>
      <c r="N935" s="256"/>
      <c r="O935" s="256"/>
      <c r="P935" s="256"/>
      <c r="Q935" s="256"/>
      <c r="R935" s="129"/>
      <c r="S935" s="265"/>
      <c r="T935" s="101"/>
      <c r="U935" s="266"/>
      <c r="V935" s="96">
        <f>IF(C935=0,"",C935/B934)</f>
        <v>0.93859649122807021</v>
      </c>
      <c r="W935" s="97">
        <v>107</v>
      </c>
      <c r="X935" s="280">
        <f t="shared" ref="X935:X942" si="164">IF(W935=0,"",W935/W934)</f>
        <v>0.93859649122807021</v>
      </c>
      <c r="Y935" s="280">
        <f t="shared" ref="Y935:Y942" si="165">IF(W935=0,"",100%-X935)</f>
        <v>6.1403508771929793E-2</v>
      </c>
    </row>
    <row r="936" spans="1:26" ht="15.75" customHeight="1" x14ac:dyDescent="0.25">
      <c r="A936" s="84">
        <v>2001</v>
      </c>
      <c r="B936" s="87"/>
      <c r="C936" s="87"/>
      <c r="D936" s="87">
        <v>100</v>
      </c>
      <c r="E936" s="87"/>
      <c r="F936" s="87"/>
      <c r="G936" s="87"/>
      <c r="H936" s="87"/>
      <c r="I936" s="87"/>
      <c r="J936" s="87"/>
      <c r="K936" s="256"/>
      <c r="L936" s="256"/>
      <c r="M936" s="256"/>
      <c r="N936" s="256"/>
      <c r="O936" s="256"/>
      <c r="P936" s="256"/>
      <c r="Q936" s="256"/>
      <c r="R936" s="129"/>
      <c r="S936" s="265"/>
      <c r="T936" s="101"/>
      <c r="U936" s="266"/>
      <c r="V936" s="96">
        <f>IF(D936=0,"",D936/C935)</f>
        <v>0.93457943925233644</v>
      </c>
      <c r="W936" s="97">
        <v>104</v>
      </c>
      <c r="X936" s="280">
        <f t="shared" si="164"/>
        <v>0.9719626168224299</v>
      </c>
      <c r="Y936" s="280">
        <f t="shared" si="165"/>
        <v>2.8037383177570097E-2</v>
      </c>
      <c r="Z936" s="128">
        <f>W936/W934</f>
        <v>0.91228070175438591</v>
      </c>
    </row>
    <row r="937" spans="1:26" ht="15.75" customHeight="1" x14ac:dyDescent="0.25">
      <c r="A937" s="84">
        <v>2002</v>
      </c>
      <c r="B937" s="87"/>
      <c r="C937" s="87"/>
      <c r="D937" s="87"/>
      <c r="E937" s="87">
        <v>95</v>
      </c>
      <c r="F937" s="87"/>
      <c r="G937" s="87"/>
      <c r="H937" s="87"/>
      <c r="I937" s="87"/>
      <c r="J937" s="87"/>
      <c r="K937" s="256"/>
      <c r="L937" s="256"/>
      <c r="M937" s="256"/>
      <c r="N937" s="256"/>
      <c r="O937" s="256"/>
      <c r="P937" s="256"/>
      <c r="Q937" s="256"/>
      <c r="R937" s="129"/>
      <c r="S937" s="265"/>
      <c r="T937" s="101"/>
      <c r="U937" s="266"/>
      <c r="V937" s="96">
        <f>IF(E937=0,"",E937/D936)</f>
        <v>0.95</v>
      </c>
      <c r="W937" s="97">
        <v>102</v>
      </c>
      <c r="X937" s="280">
        <f t="shared" si="164"/>
        <v>0.98076923076923073</v>
      </c>
      <c r="Y937" s="280">
        <f t="shared" si="165"/>
        <v>1.9230769230769273E-2</v>
      </c>
    </row>
    <row r="938" spans="1:26" ht="15.75" customHeight="1" x14ac:dyDescent="0.25">
      <c r="A938" s="84">
        <v>2101</v>
      </c>
      <c r="B938" s="87"/>
      <c r="C938" s="87"/>
      <c r="D938" s="87"/>
      <c r="E938" s="87"/>
      <c r="F938" s="87">
        <v>91</v>
      </c>
      <c r="G938" s="87"/>
      <c r="H938" s="87"/>
      <c r="I938" s="87"/>
      <c r="J938" s="87"/>
      <c r="K938" s="256"/>
      <c r="L938" s="256"/>
      <c r="M938" s="256"/>
      <c r="N938" s="256"/>
      <c r="O938" s="256"/>
      <c r="P938" s="256"/>
      <c r="Q938" s="256"/>
      <c r="R938" s="129"/>
      <c r="S938" s="265"/>
      <c r="T938" s="101"/>
      <c r="U938" s="266"/>
      <c r="V938" s="96">
        <f>F938/E937</f>
        <v>0.95789473684210524</v>
      </c>
      <c r="W938" s="97">
        <v>100</v>
      </c>
      <c r="X938" s="280">
        <f t="shared" si="164"/>
        <v>0.98039215686274506</v>
      </c>
      <c r="Y938" s="280">
        <f t="shared" si="165"/>
        <v>1.9607843137254943E-2</v>
      </c>
    </row>
    <row r="939" spans="1:26" ht="15.75" customHeight="1" x14ac:dyDescent="0.25">
      <c r="A939" s="84">
        <v>2102</v>
      </c>
      <c r="B939" s="87"/>
      <c r="C939" s="87"/>
      <c r="D939" s="87"/>
      <c r="E939" s="87"/>
      <c r="F939" s="87"/>
      <c r="G939" s="87">
        <v>85</v>
      </c>
      <c r="H939" s="87"/>
      <c r="I939" s="87"/>
      <c r="J939" s="87"/>
      <c r="K939" s="256"/>
      <c r="L939" s="256"/>
      <c r="M939" s="256"/>
      <c r="N939" s="256"/>
      <c r="O939" s="256"/>
      <c r="P939" s="256"/>
      <c r="Q939" s="256"/>
      <c r="R939" s="129"/>
      <c r="S939" s="265"/>
      <c r="T939" s="101"/>
      <c r="U939" s="266"/>
      <c r="V939" s="96">
        <f>G939/F938</f>
        <v>0.93406593406593408</v>
      </c>
      <c r="W939" s="97">
        <v>98</v>
      </c>
      <c r="X939" s="280">
        <f t="shared" si="164"/>
        <v>0.98</v>
      </c>
      <c r="Y939" s="280">
        <f t="shared" si="165"/>
        <v>2.0000000000000018E-2</v>
      </c>
    </row>
    <row r="940" spans="1:26" ht="15.75" customHeight="1" x14ac:dyDescent="0.25">
      <c r="A940" s="84">
        <v>2201</v>
      </c>
      <c r="B940" s="87"/>
      <c r="C940" s="87"/>
      <c r="D940" s="87"/>
      <c r="E940" s="87"/>
      <c r="F940" s="87"/>
      <c r="G940" s="87"/>
      <c r="H940" s="87">
        <v>80</v>
      </c>
      <c r="I940" s="87"/>
      <c r="J940" s="87"/>
      <c r="K940" s="256"/>
      <c r="L940" s="256"/>
      <c r="M940" s="256"/>
      <c r="N940" s="256"/>
      <c r="O940" s="256"/>
      <c r="P940" s="256"/>
      <c r="Q940" s="256"/>
      <c r="R940" s="129"/>
      <c r="S940" s="265"/>
      <c r="T940" s="101"/>
      <c r="U940" s="266"/>
      <c r="V940" s="96">
        <f>IF(H940=0,"",H940/G939)</f>
        <v>0.94117647058823528</v>
      </c>
      <c r="W940" s="97">
        <v>92</v>
      </c>
      <c r="X940" s="280">
        <f t="shared" si="164"/>
        <v>0.93877551020408168</v>
      </c>
      <c r="Y940" s="280">
        <f t="shared" si="165"/>
        <v>6.1224489795918324E-2</v>
      </c>
    </row>
    <row r="941" spans="1:26" ht="15.75" customHeight="1" x14ac:dyDescent="0.25">
      <c r="A941" s="84">
        <v>2202</v>
      </c>
      <c r="B941" s="87"/>
      <c r="C941" s="87"/>
      <c r="D941" s="87"/>
      <c r="E941" s="87"/>
      <c r="F941" s="87"/>
      <c r="G941" s="87"/>
      <c r="H941" s="87"/>
      <c r="I941" s="87">
        <v>80</v>
      </c>
      <c r="J941" s="87"/>
      <c r="K941" s="256"/>
      <c r="L941" s="256"/>
      <c r="M941" s="256"/>
      <c r="N941" s="256"/>
      <c r="O941" s="256"/>
      <c r="P941" s="256"/>
      <c r="Q941" s="256"/>
      <c r="R941" s="129"/>
      <c r="S941" s="265"/>
      <c r="T941" s="101"/>
      <c r="U941" s="266"/>
      <c r="V941" s="126">
        <f>IF(I941=0,"",I941/H940)</f>
        <v>1</v>
      </c>
      <c r="W941" s="97">
        <v>88</v>
      </c>
      <c r="X941" s="280">
        <f t="shared" si="164"/>
        <v>0.95652173913043481</v>
      </c>
      <c r="Y941" s="126">
        <f t="shared" si="165"/>
        <v>4.3478260869565188E-2</v>
      </c>
    </row>
    <row r="942" spans="1:26" ht="15.75" customHeight="1" x14ac:dyDescent="0.25">
      <c r="A942" s="84">
        <v>2301</v>
      </c>
      <c r="B942" s="87"/>
      <c r="C942" s="87"/>
      <c r="D942" s="87"/>
      <c r="E942" s="87"/>
      <c r="F942" s="87"/>
      <c r="G942" s="87"/>
      <c r="H942" s="87"/>
      <c r="I942" s="87"/>
      <c r="J942" s="87">
        <v>77</v>
      </c>
      <c r="K942" s="256"/>
      <c r="L942" s="256"/>
      <c r="M942" s="256"/>
      <c r="N942" s="256"/>
      <c r="O942" s="256"/>
      <c r="P942" s="256"/>
      <c r="Q942" s="256"/>
      <c r="R942" s="129">
        <v>70</v>
      </c>
      <c r="S942" s="265"/>
      <c r="T942" s="101"/>
      <c r="U942" s="256"/>
      <c r="V942" s="126">
        <f>IF(J942=0,"",J942/I941)</f>
        <v>0.96250000000000002</v>
      </c>
      <c r="W942" s="97">
        <v>88</v>
      </c>
      <c r="X942" s="280">
        <f t="shared" si="164"/>
        <v>1</v>
      </c>
      <c r="Y942" s="126">
        <f t="shared" si="165"/>
        <v>0</v>
      </c>
    </row>
    <row r="943" spans="1:26" ht="15.75" customHeight="1" x14ac:dyDescent="0.25">
      <c r="A943" s="84">
        <v>2302</v>
      </c>
      <c r="B943" s="87"/>
      <c r="C943" s="87"/>
      <c r="D943" s="87"/>
      <c r="E943" s="87"/>
      <c r="F943" s="87"/>
      <c r="G943" s="87"/>
      <c r="H943" s="87"/>
      <c r="I943" s="87"/>
      <c r="J943" s="87">
        <v>8</v>
      </c>
      <c r="K943" s="256"/>
      <c r="L943" s="256"/>
      <c r="M943" s="256"/>
      <c r="N943" s="256"/>
      <c r="O943" s="256"/>
      <c r="P943" s="256"/>
      <c r="Q943" s="256"/>
      <c r="R943" s="129">
        <v>8</v>
      </c>
      <c r="S943" s="265"/>
      <c r="T943" s="101"/>
      <c r="U943" s="256"/>
      <c r="V943" s="215"/>
      <c r="W943" s="106">
        <v>15</v>
      </c>
      <c r="X943" s="285"/>
      <c r="Y943" s="215"/>
    </row>
    <row r="944" spans="1:26" ht="15.75" customHeight="1" x14ac:dyDescent="0.25">
      <c r="A944" s="84">
        <v>2401</v>
      </c>
      <c r="B944" s="87"/>
      <c r="C944" s="87"/>
      <c r="D944" s="87"/>
      <c r="E944" s="87"/>
      <c r="F944" s="87"/>
      <c r="G944" s="87"/>
      <c r="H944" s="87"/>
      <c r="I944" s="87"/>
      <c r="J944" s="87">
        <v>4</v>
      </c>
      <c r="K944" s="256"/>
      <c r="L944" s="256"/>
      <c r="M944" s="256"/>
      <c r="N944" s="256"/>
      <c r="O944" s="256"/>
      <c r="P944" s="256"/>
      <c r="Q944" s="256"/>
      <c r="R944" s="129">
        <v>4</v>
      </c>
      <c r="S944" s="265"/>
      <c r="T944" s="101"/>
      <c r="U944" s="256"/>
      <c r="V944" s="215"/>
      <c r="W944" s="106">
        <v>7</v>
      </c>
      <c r="X944" s="285"/>
      <c r="Y944" s="215"/>
    </row>
    <row r="945" spans="1:26" ht="15.75" customHeight="1" x14ac:dyDescent="0.25">
      <c r="A945" s="84">
        <v>2402</v>
      </c>
      <c r="B945" s="87"/>
      <c r="C945" s="87"/>
      <c r="D945" s="87"/>
      <c r="E945" s="87"/>
      <c r="F945" s="87"/>
      <c r="G945" s="87"/>
      <c r="H945" s="87"/>
      <c r="I945" s="87"/>
      <c r="J945" s="87">
        <v>2</v>
      </c>
      <c r="K945" s="256"/>
      <c r="L945" s="256"/>
      <c r="M945" s="256"/>
      <c r="N945" s="256"/>
      <c r="O945" s="256"/>
      <c r="P945" s="256"/>
      <c r="Q945" s="256"/>
      <c r="R945" s="129">
        <v>2</v>
      </c>
      <c r="S945" s="265"/>
      <c r="T945" s="101"/>
      <c r="U945" s="256"/>
      <c r="V945" s="215"/>
      <c r="W945" s="106">
        <v>3</v>
      </c>
      <c r="X945" s="285"/>
      <c r="Y945" s="215"/>
    </row>
    <row r="946" spans="1:26" ht="15.75" customHeight="1" x14ac:dyDescent="0.25">
      <c r="A946" s="84">
        <v>2501</v>
      </c>
      <c r="B946" s="87"/>
      <c r="C946" s="87"/>
      <c r="D946" s="87"/>
      <c r="E946" s="87"/>
      <c r="F946" s="87"/>
      <c r="G946" s="87"/>
      <c r="H946" s="87"/>
      <c r="I946" s="87"/>
      <c r="J946" s="218"/>
      <c r="K946" s="256"/>
      <c r="L946" s="256"/>
      <c r="M946" s="256"/>
      <c r="N946" s="256"/>
      <c r="O946" s="256"/>
      <c r="P946" s="256"/>
      <c r="Q946" s="256"/>
      <c r="R946" s="129"/>
      <c r="S946" s="265"/>
      <c r="T946" s="101"/>
      <c r="U946" s="256"/>
      <c r="V946" s="101"/>
      <c r="W946" s="256"/>
      <c r="X946" s="286"/>
      <c r="Y946" s="215"/>
    </row>
    <row r="947" spans="1:26" ht="15.75" customHeight="1" x14ac:dyDescent="0.25">
      <c r="A947" s="84">
        <v>2502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256"/>
      <c r="L947" s="256"/>
      <c r="M947" s="256"/>
      <c r="N947" s="256"/>
      <c r="O947" s="256"/>
      <c r="P947" s="256"/>
      <c r="Q947" s="256"/>
      <c r="R947" s="129"/>
      <c r="S947" s="265"/>
      <c r="T947" s="101"/>
      <c r="U947" s="256"/>
      <c r="V947" s="111" t="s">
        <v>91</v>
      </c>
      <c r="W947" s="112">
        <v>71</v>
      </c>
      <c r="X947" s="113">
        <f>R950</f>
        <v>84</v>
      </c>
      <c r="Y947" s="114" t="s">
        <v>19</v>
      </c>
    </row>
    <row r="948" spans="1:26" ht="15.75" customHeight="1" x14ac:dyDescent="0.25">
      <c r="A948" s="84">
        <v>2601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256"/>
      <c r="L948" s="256"/>
      <c r="M948" s="256"/>
      <c r="N948" s="256"/>
      <c r="O948" s="256"/>
      <c r="P948" s="256"/>
      <c r="Q948" s="256"/>
      <c r="R948" s="129"/>
      <c r="S948" s="265"/>
      <c r="T948" s="101"/>
      <c r="U948" s="256"/>
      <c r="V948" s="115" t="s">
        <v>92</v>
      </c>
      <c r="W948" s="116">
        <f>IF(W947/B934=0,"",W947/B934)</f>
        <v>0.6228070175438597</v>
      </c>
      <c r="X948" s="117">
        <f>IF(W947/X947=0,"",W947/X947)</f>
        <v>0.84523809523809523</v>
      </c>
      <c r="Y948" s="118" t="s">
        <v>93</v>
      </c>
    </row>
    <row r="949" spans="1:26" ht="15.75" customHeight="1" x14ac:dyDescent="0.25">
      <c r="A949" s="84">
        <v>2602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256"/>
      <c r="L949" s="256"/>
      <c r="M949" s="256"/>
      <c r="N949" s="256"/>
      <c r="O949" s="256"/>
      <c r="P949" s="256"/>
      <c r="Q949" s="256"/>
      <c r="R949" s="129"/>
      <c r="S949" s="267"/>
      <c r="T949" s="268"/>
      <c r="U949" s="269"/>
      <c r="V949" s="120"/>
      <c r="W949" s="121"/>
      <c r="X949" s="121"/>
      <c r="Y949" s="122"/>
    </row>
    <row r="950" spans="1:26" ht="18" customHeight="1" x14ac:dyDescent="0.25">
      <c r="A950" s="46"/>
      <c r="B950" s="340" t="s">
        <v>111</v>
      </c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123">
        <f>SUM(R934:R946)</f>
        <v>84</v>
      </c>
      <c r="S950" s="124">
        <f>IF(R942=0,"",R942/B934)</f>
        <v>0.61403508771929827</v>
      </c>
      <c r="T950" s="124">
        <f>IF(R950=0,"",R950/B934)</f>
        <v>0.73684210526315785</v>
      </c>
      <c r="U950" s="124">
        <f>T950-S950</f>
        <v>0.12280701754385959</v>
      </c>
      <c r="V950" s="1"/>
      <c r="W950" s="2"/>
      <c r="X950" s="36"/>
      <c r="Y950" s="1"/>
    </row>
    <row r="951" spans="1:26" ht="12.75" customHeight="1" x14ac:dyDescent="0.2">
      <c r="S951" s="1"/>
      <c r="T951" s="1"/>
      <c r="V951" s="1"/>
    </row>
    <row r="952" spans="1:26" ht="12.75" customHeight="1" x14ac:dyDescent="0.2">
      <c r="S952" s="1"/>
      <c r="T952" s="1"/>
      <c r="V952" s="1"/>
    </row>
    <row r="953" spans="1:26" ht="26.25" x14ac:dyDescent="0.4">
      <c r="A953" s="235"/>
      <c r="B953" s="341" t="s">
        <v>101</v>
      </c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223" t="s">
        <v>120</v>
      </c>
      <c r="S953" s="1"/>
      <c r="T953" s="1"/>
      <c r="U953" s="2"/>
      <c r="V953" s="1"/>
      <c r="W953" s="2"/>
      <c r="X953" s="2"/>
      <c r="Y953" s="2"/>
    </row>
    <row r="954" spans="1:26" ht="20.25" x14ac:dyDescent="0.2">
      <c r="A954" s="342" t="s">
        <v>18</v>
      </c>
      <c r="B954" s="344" t="s">
        <v>102</v>
      </c>
      <c r="C954" s="345"/>
      <c r="D954" s="345"/>
      <c r="E954" s="345"/>
      <c r="F954" s="345"/>
      <c r="G954" s="345"/>
      <c r="H954" s="345"/>
      <c r="I954" s="345"/>
      <c r="J954" s="346"/>
      <c r="K954" s="347"/>
      <c r="L954" s="347"/>
      <c r="M954" s="347"/>
      <c r="N954" s="347"/>
      <c r="O954" s="347"/>
      <c r="P954" s="347"/>
      <c r="Q954" s="347"/>
      <c r="R954" s="348" t="s">
        <v>19</v>
      </c>
      <c r="S954" s="339" t="s">
        <v>11</v>
      </c>
      <c r="T954" s="339" t="s">
        <v>12</v>
      </c>
      <c r="U954" s="350" t="s">
        <v>13</v>
      </c>
      <c r="V954" s="339" t="s">
        <v>14</v>
      </c>
      <c r="W954" s="337" t="s">
        <v>15</v>
      </c>
      <c r="X954" s="337" t="s">
        <v>16</v>
      </c>
      <c r="Y954" s="339" t="s">
        <v>103</v>
      </c>
    </row>
    <row r="955" spans="1:26" ht="15.75" x14ac:dyDescent="0.25">
      <c r="A955" s="343"/>
      <c r="B955" s="84" t="s">
        <v>104</v>
      </c>
      <c r="C955" s="84" t="s">
        <v>105</v>
      </c>
      <c r="D955" s="84" t="s">
        <v>106</v>
      </c>
      <c r="E955" s="84" t="s">
        <v>107</v>
      </c>
      <c r="F955" s="84" t="s">
        <v>108</v>
      </c>
      <c r="G955" s="84" t="s">
        <v>109</v>
      </c>
      <c r="H955" s="84" t="s">
        <v>110</v>
      </c>
      <c r="I955" s="84" t="s">
        <v>73</v>
      </c>
      <c r="J955" s="84" t="s">
        <v>74</v>
      </c>
      <c r="K955" s="2"/>
      <c r="L955" s="2"/>
      <c r="M955" s="2"/>
      <c r="N955" s="2"/>
      <c r="O955" s="2"/>
      <c r="P955" s="2"/>
      <c r="Q955" s="2"/>
      <c r="R955" s="349"/>
      <c r="S955" s="338"/>
      <c r="T955" s="338"/>
      <c r="U955" s="338"/>
      <c r="V955" s="338"/>
      <c r="W955" s="338"/>
      <c r="X955" s="338"/>
      <c r="Y955" s="338"/>
    </row>
    <row r="956" spans="1:26" ht="15.75" customHeight="1" x14ac:dyDescent="0.25">
      <c r="A956" s="84">
        <v>1902</v>
      </c>
      <c r="B956" s="87">
        <v>101</v>
      </c>
      <c r="C956" s="87"/>
      <c r="D956" s="87"/>
      <c r="E956" s="87"/>
      <c r="F956" s="87"/>
      <c r="G956" s="87"/>
      <c r="H956" s="87"/>
      <c r="I956" s="87"/>
      <c r="J956" s="87"/>
      <c r="K956" s="256"/>
      <c r="L956" s="256"/>
      <c r="M956" s="256"/>
      <c r="N956" s="256"/>
      <c r="O956" s="256"/>
      <c r="P956" s="256"/>
      <c r="Q956" s="256"/>
      <c r="R956" s="129"/>
      <c r="S956" s="262"/>
      <c r="T956" s="263"/>
      <c r="U956" s="264"/>
      <c r="V956" s="278"/>
      <c r="W956" s="92">
        <f>B956</f>
        <v>101</v>
      </c>
      <c r="X956" s="279"/>
      <c r="Y956" s="278"/>
    </row>
    <row r="957" spans="1:26" ht="15.75" customHeight="1" x14ac:dyDescent="0.25">
      <c r="A957" s="84">
        <v>2001</v>
      </c>
      <c r="B957" s="87"/>
      <c r="C957" s="87">
        <v>96</v>
      </c>
      <c r="D957" s="87"/>
      <c r="E957" s="87"/>
      <c r="F957" s="87"/>
      <c r="G957" s="87"/>
      <c r="H957" s="87"/>
      <c r="I957" s="87"/>
      <c r="J957" s="87"/>
      <c r="K957" s="256"/>
      <c r="L957" s="256"/>
      <c r="M957" s="256"/>
      <c r="N957" s="256"/>
      <c r="O957" s="256"/>
      <c r="P957" s="256"/>
      <c r="Q957" s="256"/>
      <c r="R957" s="129"/>
      <c r="S957" s="265"/>
      <c r="T957" s="101"/>
      <c r="U957" s="266"/>
      <c r="V957" s="96">
        <f>IF(C957=0,"",C957/B956)</f>
        <v>0.95049504950495045</v>
      </c>
      <c r="W957" s="97">
        <v>101</v>
      </c>
      <c r="X957" s="280">
        <f t="shared" ref="X957:X963" si="166">IF(W957=0,"",W957/W956)</f>
        <v>1</v>
      </c>
      <c r="Y957" s="280">
        <f t="shared" ref="Y957:Y963" si="167">IF(W957=0,"",100%-X957)</f>
        <v>0</v>
      </c>
    </row>
    <row r="958" spans="1:26" ht="15.75" customHeight="1" x14ac:dyDescent="0.25">
      <c r="A958" s="84">
        <v>2002</v>
      </c>
      <c r="B958" s="87"/>
      <c r="C958" s="87"/>
      <c r="D958" s="87">
        <v>92</v>
      </c>
      <c r="E958" s="87"/>
      <c r="F958" s="87"/>
      <c r="G958" s="87"/>
      <c r="H958" s="87"/>
      <c r="I958" s="87"/>
      <c r="J958" s="87"/>
      <c r="K958" s="256"/>
      <c r="L958" s="256"/>
      <c r="M958" s="256"/>
      <c r="N958" s="256"/>
      <c r="O958" s="256"/>
      <c r="P958" s="256"/>
      <c r="Q958" s="256"/>
      <c r="R958" s="129"/>
      <c r="S958" s="265"/>
      <c r="T958" s="101"/>
      <c r="U958" s="266"/>
      <c r="V958" s="96">
        <f>IF(D958=0,"",D958/C957)</f>
        <v>0.95833333333333337</v>
      </c>
      <c r="W958" s="97">
        <v>99</v>
      </c>
      <c r="X958" s="280">
        <f t="shared" si="166"/>
        <v>0.98019801980198018</v>
      </c>
      <c r="Y958" s="280">
        <f t="shared" si="167"/>
        <v>1.980198019801982E-2</v>
      </c>
      <c r="Z958" s="128">
        <f>W958/W956</f>
        <v>0.98019801980198018</v>
      </c>
    </row>
    <row r="959" spans="1:26" ht="15.75" customHeight="1" x14ac:dyDescent="0.25">
      <c r="A959" s="84">
        <v>2101</v>
      </c>
      <c r="B959" s="87"/>
      <c r="C959" s="87"/>
      <c r="D959" s="87"/>
      <c r="E959" s="87">
        <v>84</v>
      </c>
      <c r="F959" s="87"/>
      <c r="G959" s="87"/>
      <c r="H959" s="87"/>
      <c r="I959" s="87"/>
      <c r="J959" s="87"/>
      <c r="K959" s="256"/>
      <c r="L959" s="256"/>
      <c r="M959" s="256"/>
      <c r="N959" s="256"/>
      <c r="O959" s="256"/>
      <c r="P959" s="256"/>
      <c r="Q959" s="256"/>
      <c r="R959" s="129"/>
      <c r="S959" s="265"/>
      <c r="T959" s="101"/>
      <c r="U959" s="266"/>
      <c r="V959" s="96">
        <f>IF(E959=0,"",E959/D958)</f>
        <v>0.91304347826086951</v>
      </c>
      <c r="W959" s="97">
        <v>91</v>
      </c>
      <c r="X959" s="280">
        <f t="shared" si="166"/>
        <v>0.91919191919191923</v>
      </c>
      <c r="Y959" s="280">
        <f t="shared" si="167"/>
        <v>8.0808080808080773E-2</v>
      </c>
    </row>
    <row r="960" spans="1:26" ht="15.75" customHeight="1" x14ac:dyDescent="0.25">
      <c r="A960" s="84">
        <v>2102</v>
      </c>
      <c r="B960" s="87"/>
      <c r="C960" s="87"/>
      <c r="D960" s="87"/>
      <c r="E960" s="87"/>
      <c r="F960" s="87">
        <v>84</v>
      </c>
      <c r="G960" s="87"/>
      <c r="H960" s="87"/>
      <c r="I960" s="87"/>
      <c r="J960" s="87"/>
      <c r="K960" s="256"/>
      <c r="L960" s="256"/>
      <c r="M960" s="256"/>
      <c r="N960" s="256"/>
      <c r="O960" s="256"/>
      <c r="P960" s="256"/>
      <c r="Q960" s="256"/>
      <c r="R960" s="129"/>
      <c r="S960" s="265"/>
      <c r="T960" s="101"/>
      <c r="U960" s="266"/>
      <c r="V960" s="96">
        <f>F960/E959</f>
        <v>1</v>
      </c>
      <c r="W960" s="97">
        <v>86</v>
      </c>
      <c r="X960" s="280">
        <f t="shared" si="166"/>
        <v>0.94505494505494503</v>
      </c>
      <c r="Y960" s="280">
        <f t="shared" si="167"/>
        <v>5.4945054945054972E-2</v>
      </c>
    </row>
    <row r="961" spans="1:25" ht="15.75" customHeight="1" x14ac:dyDescent="0.25">
      <c r="A961" s="84">
        <v>2201</v>
      </c>
      <c r="B961" s="87"/>
      <c r="C961" s="87"/>
      <c r="D961" s="87"/>
      <c r="E961" s="87"/>
      <c r="F961" s="87"/>
      <c r="G961" s="87">
        <v>80</v>
      </c>
      <c r="H961" s="87"/>
      <c r="I961" s="87"/>
      <c r="J961" s="87"/>
      <c r="K961" s="256"/>
      <c r="L961" s="256"/>
      <c r="M961" s="256"/>
      <c r="N961" s="256"/>
      <c r="O961" s="256"/>
      <c r="P961" s="256"/>
      <c r="Q961" s="256"/>
      <c r="R961" s="129"/>
      <c r="S961" s="265"/>
      <c r="T961" s="101"/>
      <c r="U961" s="266"/>
      <c r="V961" s="96">
        <f>IF(G961=0,"",G961/F960)</f>
        <v>0.95238095238095233</v>
      </c>
      <c r="W961" s="97">
        <v>84</v>
      </c>
      <c r="X961" s="280">
        <f t="shared" si="166"/>
        <v>0.97674418604651159</v>
      </c>
      <c r="Y961" s="280">
        <f t="shared" si="167"/>
        <v>2.3255813953488413E-2</v>
      </c>
    </row>
    <row r="962" spans="1:25" ht="15.75" customHeight="1" x14ac:dyDescent="0.25">
      <c r="A962" s="84">
        <v>2202</v>
      </c>
      <c r="B962" s="87"/>
      <c r="C962" s="87"/>
      <c r="D962" s="87"/>
      <c r="E962" s="87"/>
      <c r="F962" s="87"/>
      <c r="G962" s="87"/>
      <c r="H962" s="87">
        <v>76</v>
      </c>
      <c r="I962" s="87"/>
      <c r="J962" s="87"/>
      <c r="K962" s="256"/>
      <c r="L962" s="256"/>
      <c r="M962" s="256"/>
      <c r="N962" s="256"/>
      <c r="O962" s="256"/>
      <c r="P962" s="256"/>
      <c r="Q962" s="256"/>
      <c r="R962" s="129"/>
      <c r="S962" s="265"/>
      <c r="T962" s="101"/>
      <c r="U962" s="266"/>
      <c r="V962" s="96">
        <f>IF(H962=0,"",H962/G961)</f>
        <v>0.95</v>
      </c>
      <c r="W962" s="97">
        <v>80</v>
      </c>
      <c r="X962" s="280">
        <f t="shared" si="166"/>
        <v>0.95238095238095233</v>
      </c>
      <c r="Y962" s="280">
        <f t="shared" si="167"/>
        <v>4.7619047619047672E-2</v>
      </c>
    </row>
    <row r="963" spans="1:25" ht="15.75" customHeight="1" x14ac:dyDescent="0.25">
      <c r="A963" s="84">
        <v>2301</v>
      </c>
      <c r="B963" s="87"/>
      <c r="C963" s="87"/>
      <c r="D963" s="87"/>
      <c r="E963" s="87"/>
      <c r="F963" s="87"/>
      <c r="G963" s="87"/>
      <c r="H963" s="87"/>
      <c r="I963" s="87">
        <v>70</v>
      </c>
      <c r="J963" s="87"/>
      <c r="K963" s="256"/>
      <c r="L963" s="256"/>
      <c r="M963" s="256"/>
      <c r="N963" s="256"/>
      <c r="O963" s="256"/>
      <c r="P963" s="256"/>
      <c r="Q963" s="256"/>
      <c r="R963" s="129"/>
      <c r="S963" s="265"/>
      <c r="T963" s="101"/>
      <c r="U963" s="266"/>
      <c r="V963" s="126">
        <f>IF(I963=0,"",I963/H962)</f>
        <v>0.92105263157894735</v>
      </c>
      <c r="W963" s="97">
        <v>77</v>
      </c>
      <c r="X963" s="280">
        <f t="shared" si="166"/>
        <v>0.96250000000000002</v>
      </c>
      <c r="Y963" s="126">
        <f t="shared" si="167"/>
        <v>3.7499999999999978E-2</v>
      </c>
    </row>
    <row r="964" spans="1:25" ht="15.75" customHeight="1" x14ac:dyDescent="0.25">
      <c r="A964" s="84">
        <v>2302</v>
      </c>
      <c r="B964" s="87"/>
      <c r="C964" s="87"/>
      <c r="D964" s="87"/>
      <c r="E964" s="87"/>
      <c r="F964" s="87"/>
      <c r="G964" s="87"/>
      <c r="H964" s="87"/>
      <c r="I964" s="87"/>
      <c r="J964" s="87">
        <v>68</v>
      </c>
      <c r="K964" s="256"/>
      <c r="L964" s="256"/>
      <c r="M964" s="256"/>
      <c r="N964" s="256"/>
      <c r="O964" s="256"/>
      <c r="P964" s="256"/>
      <c r="Q964" s="256"/>
      <c r="R964" s="129">
        <v>66</v>
      </c>
      <c r="S964" s="265"/>
      <c r="T964" s="101"/>
      <c r="U964" s="256"/>
      <c r="V964" s="126">
        <f>IF(J964=0,"",J964/I963)</f>
        <v>0.97142857142857142</v>
      </c>
      <c r="W964" s="97">
        <v>77</v>
      </c>
      <c r="X964" s="280">
        <f t="shared" ref="X964" si="168">IF(W964=0,"",W964/W963)</f>
        <v>1</v>
      </c>
      <c r="Y964" s="126">
        <f t="shared" ref="Y964" si="169">IF(W964=0,"",100%-X964)</f>
        <v>0</v>
      </c>
    </row>
    <row r="965" spans="1:25" ht="15.75" customHeight="1" x14ac:dyDescent="0.25">
      <c r="A965" s="84">
        <v>2401</v>
      </c>
      <c r="B965" s="87"/>
      <c r="C965" s="87"/>
      <c r="D965" s="87"/>
      <c r="E965" s="87"/>
      <c r="F965" s="87"/>
      <c r="G965" s="87"/>
      <c r="H965" s="87"/>
      <c r="I965" s="87"/>
      <c r="J965" s="87">
        <v>8</v>
      </c>
      <c r="K965" s="256"/>
      <c r="L965" s="256"/>
      <c r="M965" s="256"/>
      <c r="N965" s="256"/>
      <c r="O965" s="256"/>
      <c r="P965" s="256"/>
      <c r="Q965" s="256"/>
      <c r="R965" s="129">
        <v>7</v>
      </c>
      <c r="S965" s="265"/>
      <c r="T965" s="101"/>
      <c r="U965" s="256"/>
      <c r="V965" s="215"/>
      <c r="W965" s="106">
        <v>10</v>
      </c>
      <c r="X965" s="285"/>
      <c r="Y965" s="215"/>
    </row>
    <row r="966" spans="1:25" ht="15.75" customHeight="1" x14ac:dyDescent="0.25">
      <c r="A966" s="84">
        <v>2402</v>
      </c>
      <c r="B966" s="87"/>
      <c r="C966" s="87"/>
      <c r="D966" s="87"/>
      <c r="E966" s="87"/>
      <c r="F966" s="87"/>
      <c r="G966" s="87"/>
      <c r="H966" s="87"/>
      <c r="I966" s="87"/>
      <c r="J966" s="87">
        <v>3</v>
      </c>
      <c r="K966" s="256"/>
      <c r="L966" s="256"/>
      <c r="M966" s="256"/>
      <c r="N966" s="256"/>
      <c r="O966" s="256"/>
      <c r="P966" s="256"/>
      <c r="Q966" s="256"/>
      <c r="R966" s="129">
        <v>3</v>
      </c>
      <c r="S966" s="265"/>
      <c r="T966" s="101"/>
      <c r="U966" s="256"/>
      <c r="V966" s="215"/>
      <c r="W966" s="106">
        <v>4</v>
      </c>
      <c r="X966" s="285"/>
      <c r="Y966" s="215"/>
    </row>
    <row r="967" spans="1:25" ht="15.75" customHeight="1" x14ac:dyDescent="0.25">
      <c r="A967" s="84">
        <v>2501</v>
      </c>
      <c r="B967" s="87"/>
      <c r="C967" s="87"/>
      <c r="D967" s="87"/>
      <c r="E967" s="87"/>
      <c r="F967" s="87"/>
      <c r="G967" s="87"/>
      <c r="H967" s="87"/>
      <c r="I967" s="87"/>
      <c r="J967" s="87">
        <v>1</v>
      </c>
      <c r="K967" s="256"/>
      <c r="L967" s="256"/>
      <c r="M967" s="256"/>
      <c r="N967" s="256"/>
      <c r="O967" s="256"/>
      <c r="P967" s="256"/>
      <c r="Q967" s="256"/>
      <c r="R967" s="129">
        <v>2</v>
      </c>
      <c r="S967" s="265"/>
      <c r="T967" s="101"/>
      <c r="U967" s="256"/>
      <c r="V967" s="215"/>
      <c r="W967" s="106">
        <v>1</v>
      </c>
      <c r="X967" s="285"/>
      <c r="Y967" s="215"/>
    </row>
    <row r="968" spans="1:25" ht="15.75" customHeight="1" x14ac:dyDescent="0.25">
      <c r="A968" s="84">
        <v>2502</v>
      </c>
      <c r="B968" s="87"/>
      <c r="C968" s="87"/>
      <c r="D968" s="87"/>
      <c r="E968" s="87"/>
      <c r="F968" s="87"/>
      <c r="G968" s="87"/>
      <c r="H968" s="87"/>
      <c r="I968" s="87"/>
      <c r="J968" s="87">
        <v>1</v>
      </c>
      <c r="K968" s="256"/>
      <c r="L968" s="256"/>
      <c r="M968" s="256"/>
      <c r="N968" s="256"/>
      <c r="O968" s="256"/>
      <c r="P968" s="256"/>
      <c r="Q968" s="256"/>
      <c r="R968" s="129">
        <v>1</v>
      </c>
      <c r="S968" s="265"/>
      <c r="T968" s="101"/>
      <c r="U968" s="256"/>
      <c r="V968" s="101"/>
      <c r="W968" s="256"/>
      <c r="X968" s="286"/>
      <c r="Y968" s="215"/>
    </row>
    <row r="969" spans="1:25" ht="15.75" customHeight="1" x14ac:dyDescent="0.25">
      <c r="A969" s="84">
        <v>2601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256"/>
      <c r="L969" s="256"/>
      <c r="M969" s="256"/>
      <c r="N969" s="256"/>
      <c r="O969" s="256"/>
      <c r="P969" s="256"/>
      <c r="Q969" s="256"/>
      <c r="R969" s="129"/>
      <c r="S969" s="265"/>
      <c r="T969" s="101"/>
      <c r="U969" s="256"/>
      <c r="V969" s="111" t="s">
        <v>91</v>
      </c>
      <c r="W969" s="112">
        <v>52</v>
      </c>
      <c r="X969" s="113">
        <f>R972</f>
        <v>79</v>
      </c>
      <c r="Y969" s="114" t="s">
        <v>19</v>
      </c>
    </row>
    <row r="970" spans="1:25" ht="15.75" x14ac:dyDescent="0.25">
      <c r="A970" s="84">
        <v>2602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256"/>
      <c r="L970" s="256"/>
      <c r="M970" s="256"/>
      <c r="N970" s="256"/>
      <c r="O970" s="256"/>
      <c r="P970" s="256"/>
      <c r="Q970" s="256"/>
      <c r="R970" s="129"/>
      <c r="S970" s="265"/>
      <c r="T970" s="101"/>
      <c r="U970" s="256"/>
      <c r="V970" s="115" t="s">
        <v>92</v>
      </c>
      <c r="W970" s="116">
        <f>IF(W969/B956=0,"",W969/B956)</f>
        <v>0.51485148514851486</v>
      </c>
      <c r="X970" s="117">
        <f>IF(W969/X969=0,"",W969/X969)</f>
        <v>0.65822784810126578</v>
      </c>
      <c r="Y970" s="118" t="s">
        <v>93</v>
      </c>
    </row>
    <row r="971" spans="1:25" ht="15.75" x14ac:dyDescent="0.25">
      <c r="A971" s="84">
        <v>2701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256"/>
      <c r="L971" s="256"/>
      <c r="M971" s="256"/>
      <c r="N971" s="256"/>
      <c r="O971" s="256"/>
      <c r="P971" s="256"/>
      <c r="Q971" s="256"/>
      <c r="R971" s="129"/>
      <c r="S971" s="267"/>
      <c r="T971" s="268"/>
      <c r="U971" s="269"/>
      <c r="V971" s="120"/>
      <c r="W971" s="121"/>
      <c r="X971" s="121"/>
      <c r="Y971" s="122"/>
    </row>
    <row r="972" spans="1:25" ht="18" customHeight="1" x14ac:dyDescent="0.25">
      <c r="A972" s="46"/>
      <c r="B972" s="340" t="s">
        <v>111</v>
      </c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123">
        <f>SUM(R956:R968)</f>
        <v>79</v>
      </c>
      <c r="S972" s="124">
        <f>IF(R964=0,"",R964/B956)</f>
        <v>0.65346534653465349</v>
      </c>
      <c r="T972" s="124">
        <f>IF(R972=0,"",R972/B956)</f>
        <v>0.78217821782178221</v>
      </c>
      <c r="U972" s="124">
        <f>IF(R964=0,"",T972-S972)</f>
        <v>0.12871287128712872</v>
      </c>
      <c r="V972" s="1"/>
      <c r="W972" s="2"/>
      <c r="X972" s="36"/>
      <c r="Y972" s="1"/>
    </row>
    <row r="973" spans="1:25" ht="12.75" customHeight="1" x14ac:dyDescent="0.2">
      <c r="S973" s="1"/>
      <c r="T973" s="1"/>
      <c r="V973" s="1"/>
    </row>
    <row r="974" spans="1:25" ht="12.75" customHeight="1" x14ac:dyDescent="0.2">
      <c r="S974" s="1"/>
      <c r="T974" s="1"/>
      <c r="V974" s="1"/>
    </row>
    <row r="975" spans="1:25" ht="26.25" customHeight="1" x14ac:dyDescent="0.4">
      <c r="A975" s="235"/>
      <c r="B975" s="341" t="s">
        <v>101</v>
      </c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223" t="s">
        <v>121</v>
      </c>
      <c r="S975" s="1"/>
      <c r="T975" s="1"/>
      <c r="U975" s="2"/>
      <c r="V975" s="1"/>
      <c r="W975" s="2"/>
      <c r="X975" s="2"/>
      <c r="Y975" s="2"/>
    </row>
    <row r="976" spans="1:25" ht="20.25" customHeight="1" x14ac:dyDescent="0.2">
      <c r="A976" s="342" t="s">
        <v>18</v>
      </c>
      <c r="B976" s="344" t="s">
        <v>102</v>
      </c>
      <c r="C976" s="345"/>
      <c r="D976" s="345"/>
      <c r="E976" s="345"/>
      <c r="F976" s="345"/>
      <c r="G976" s="345"/>
      <c r="H976" s="345"/>
      <c r="I976" s="345"/>
      <c r="J976" s="346"/>
      <c r="K976" s="347"/>
      <c r="L976" s="347"/>
      <c r="M976" s="347"/>
      <c r="N976" s="347"/>
      <c r="O976" s="347"/>
      <c r="P976" s="347"/>
      <c r="Q976" s="347"/>
      <c r="R976" s="348" t="s">
        <v>19</v>
      </c>
      <c r="S976" s="339" t="s">
        <v>11</v>
      </c>
      <c r="T976" s="339" t="s">
        <v>12</v>
      </c>
      <c r="U976" s="350" t="s">
        <v>13</v>
      </c>
      <c r="V976" s="339" t="s">
        <v>14</v>
      </c>
      <c r="W976" s="337" t="s">
        <v>15</v>
      </c>
      <c r="X976" s="337" t="s">
        <v>16</v>
      </c>
      <c r="Y976" s="339" t="s">
        <v>103</v>
      </c>
    </row>
    <row r="977" spans="1:26" ht="15.75" customHeight="1" x14ac:dyDescent="0.25">
      <c r="A977" s="343"/>
      <c r="B977" s="84" t="s">
        <v>104</v>
      </c>
      <c r="C977" s="84" t="s">
        <v>105</v>
      </c>
      <c r="D977" s="84" t="s">
        <v>106</v>
      </c>
      <c r="E977" s="84" t="s">
        <v>107</v>
      </c>
      <c r="F977" s="84" t="s">
        <v>108</v>
      </c>
      <c r="G977" s="84" t="s">
        <v>109</v>
      </c>
      <c r="H977" s="84" t="s">
        <v>110</v>
      </c>
      <c r="I977" s="84" t="s">
        <v>73</v>
      </c>
      <c r="J977" s="84" t="s">
        <v>74</v>
      </c>
      <c r="K977" s="2"/>
      <c r="L977" s="2"/>
      <c r="M977" s="2"/>
      <c r="N977" s="2"/>
      <c r="O977" s="2"/>
      <c r="P977" s="2"/>
      <c r="Q977" s="2"/>
      <c r="R977" s="349"/>
      <c r="S977" s="338"/>
      <c r="T977" s="338"/>
      <c r="U977" s="338"/>
      <c r="V977" s="338"/>
      <c r="W977" s="338"/>
      <c r="X977" s="338"/>
      <c r="Y977" s="338"/>
    </row>
    <row r="978" spans="1:26" ht="15.75" customHeight="1" x14ac:dyDescent="0.25">
      <c r="A978" s="84">
        <v>2001</v>
      </c>
      <c r="B978" s="87">
        <v>112</v>
      </c>
      <c r="C978" s="87"/>
      <c r="D978" s="87"/>
      <c r="E978" s="87"/>
      <c r="F978" s="87"/>
      <c r="G978" s="87"/>
      <c r="H978" s="87"/>
      <c r="I978" s="87"/>
      <c r="J978" s="87"/>
      <c r="K978" s="256"/>
      <c r="L978" s="256"/>
      <c r="M978" s="256"/>
      <c r="N978" s="256"/>
      <c r="O978" s="256"/>
      <c r="P978" s="256"/>
      <c r="Q978" s="256"/>
      <c r="R978" s="129"/>
      <c r="S978" s="262"/>
      <c r="T978" s="263"/>
      <c r="U978" s="264"/>
      <c r="V978" s="278"/>
      <c r="W978" s="92">
        <f>B978</f>
        <v>112</v>
      </c>
      <c r="X978" s="279"/>
      <c r="Y978" s="278"/>
    </row>
    <row r="979" spans="1:26" ht="15.75" customHeight="1" x14ac:dyDescent="0.25">
      <c r="A979" s="84">
        <v>2002</v>
      </c>
      <c r="B979" s="87"/>
      <c r="C979" s="87">
        <v>104</v>
      </c>
      <c r="D979" s="87"/>
      <c r="E979" s="87"/>
      <c r="F979" s="87"/>
      <c r="G979" s="87"/>
      <c r="H979" s="87"/>
      <c r="I979" s="87"/>
      <c r="J979" s="87"/>
      <c r="K979" s="256"/>
      <c r="L979" s="256"/>
      <c r="M979" s="256"/>
      <c r="N979" s="256"/>
      <c r="O979" s="256"/>
      <c r="P979" s="256"/>
      <c r="Q979" s="256"/>
      <c r="R979" s="129"/>
      <c r="S979" s="265"/>
      <c r="T979" s="101"/>
      <c r="U979" s="266"/>
      <c r="V979" s="96">
        <f>IF(C979=0,"",C979/B978)</f>
        <v>0.9285714285714286</v>
      </c>
      <c r="W979" s="97">
        <v>107</v>
      </c>
      <c r="X979" s="280">
        <f t="shared" ref="X979:X985" si="170">IF(W979=0,"",W979/W978)</f>
        <v>0.9553571428571429</v>
      </c>
      <c r="Y979" s="280">
        <f t="shared" ref="Y979:Y985" si="171">IF(W979=0,"",100%-X979)</f>
        <v>4.4642857142857095E-2</v>
      </c>
    </row>
    <row r="980" spans="1:26" ht="15.75" customHeight="1" x14ac:dyDescent="0.25">
      <c r="A980" s="84">
        <v>2101</v>
      </c>
      <c r="B980" s="87"/>
      <c r="C980" s="87"/>
      <c r="D980" s="87">
        <v>97</v>
      </c>
      <c r="E980" s="87"/>
      <c r="F980" s="87"/>
      <c r="G980" s="87"/>
      <c r="H980" s="87"/>
      <c r="I980" s="87"/>
      <c r="J980" s="87"/>
      <c r="K980" s="256"/>
      <c r="L980" s="256"/>
      <c r="M980" s="256"/>
      <c r="N980" s="256"/>
      <c r="O980" s="256"/>
      <c r="P980" s="256"/>
      <c r="Q980" s="256"/>
      <c r="R980" s="129"/>
      <c r="S980" s="265"/>
      <c r="T980" s="101"/>
      <c r="U980" s="266"/>
      <c r="V980" s="96">
        <f>IF(D980=0,"",D980/C979)</f>
        <v>0.93269230769230771</v>
      </c>
      <c r="W980" s="97">
        <v>99</v>
      </c>
      <c r="X980" s="280">
        <f t="shared" si="170"/>
        <v>0.92523364485981308</v>
      </c>
      <c r="Y980" s="280">
        <f t="shared" si="171"/>
        <v>7.4766355140186924E-2</v>
      </c>
      <c r="Z980" s="128">
        <f>W980/W978</f>
        <v>0.8839285714285714</v>
      </c>
    </row>
    <row r="981" spans="1:26" ht="15.75" customHeight="1" x14ac:dyDescent="0.25">
      <c r="A981" s="84">
        <v>2102</v>
      </c>
      <c r="B981" s="87"/>
      <c r="C981" s="87"/>
      <c r="D981" s="87"/>
      <c r="E981" s="87">
        <v>84</v>
      </c>
      <c r="F981" s="87"/>
      <c r="G981" s="87"/>
      <c r="H981" s="87"/>
      <c r="I981" s="87"/>
      <c r="J981" s="87"/>
      <c r="K981" s="256"/>
      <c r="L981" s="256"/>
      <c r="M981" s="256"/>
      <c r="N981" s="256"/>
      <c r="O981" s="256"/>
      <c r="P981" s="256"/>
      <c r="Q981" s="256"/>
      <c r="R981" s="129"/>
      <c r="S981" s="265"/>
      <c r="T981" s="101"/>
      <c r="U981" s="266"/>
      <c r="V981" s="96">
        <f>IF(E981=0,"",E981/D980)</f>
        <v>0.865979381443299</v>
      </c>
      <c r="W981" s="97">
        <v>88</v>
      </c>
      <c r="X981" s="280">
        <f t="shared" si="170"/>
        <v>0.88888888888888884</v>
      </c>
      <c r="Y981" s="280">
        <f t="shared" si="171"/>
        <v>0.11111111111111116</v>
      </c>
    </row>
    <row r="982" spans="1:26" ht="15.75" customHeight="1" x14ac:dyDescent="0.25">
      <c r="A982" s="84">
        <v>2201</v>
      </c>
      <c r="B982" s="87"/>
      <c r="C982" s="87"/>
      <c r="D982" s="87"/>
      <c r="E982" s="87"/>
      <c r="F982" s="87">
        <v>73</v>
      </c>
      <c r="G982" s="87"/>
      <c r="H982" s="87"/>
      <c r="I982" s="87"/>
      <c r="J982" s="87"/>
      <c r="K982" s="256"/>
      <c r="L982" s="256"/>
      <c r="M982" s="256"/>
      <c r="N982" s="256"/>
      <c r="O982" s="256"/>
      <c r="P982" s="256"/>
      <c r="Q982" s="256"/>
      <c r="R982" s="129"/>
      <c r="S982" s="265"/>
      <c r="T982" s="101"/>
      <c r="U982" s="266"/>
      <c r="V982" s="96">
        <f>F982/E981</f>
        <v>0.86904761904761907</v>
      </c>
      <c r="W982" s="97">
        <v>81</v>
      </c>
      <c r="X982" s="280">
        <f t="shared" si="170"/>
        <v>0.92045454545454541</v>
      </c>
      <c r="Y982" s="280">
        <f t="shared" si="171"/>
        <v>7.9545454545454586E-2</v>
      </c>
    </row>
    <row r="983" spans="1:26" ht="15.75" customHeight="1" x14ac:dyDescent="0.25">
      <c r="A983" s="84">
        <v>2202</v>
      </c>
      <c r="B983" s="87"/>
      <c r="C983" s="87"/>
      <c r="D983" s="87"/>
      <c r="E983" s="87"/>
      <c r="F983" s="87"/>
      <c r="G983" s="87">
        <v>66</v>
      </c>
      <c r="H983" s="87"/>
      <c r="I983" s="87"/>
      <c r="J983" s="87"/>
      <c r="K983" s="256"/>
      <c r="L983" s="256"/>
      <c r="M983" s="256"/>
      <c r="N983" s="256"/>
      <c r="O983" s="256"/>
      <c r="P983" s="256"/>
      <c r="Q983" s="256"/>
      <c r="R983" s="129"/>
      <c r="S983" s="265"/>
      <c r="T983" s="101"/>
      <c r="U983" s="266"/>
      <c r="V983" s="96">
        <f>G983/F982</f>
        <v>0.90410958904109584</v>
      </c>
      <c r="W983" s="97">
        <v>73</v>
      </c>
      <c r="X983" s="280">
        <f t="shared" si="170"/>
        <v>0.90123456790123457</v>
      </c>
      <c r="Y983" s="280">
        <f t="shared" si="171"/>
        <v>9.8765432098765427E-2</v>
      </c>
    </row>
    <row r="984" spans="1:26" ht="15.75" customHeight="1" x14ac:dyDescent="0.25">
      <c r="A984" s="84">
        <v>2301</v>
      </c>
      <c r="B984" s="87"/>
      <c r="C984" s="87"/>
      <c r="D984" s="87"/>
      <c r="E984" s="87"/>
      <c r="F984" s="87"/>
      <c r="G984" s="87"/>
      <c r="H984" s="87">
        <v>66</v>
      </c>
      <c r="I984" s="87"/>
      <c r="J984" s="87"/>
      <c r="K984" s="256"/>
      <c r="L984" s="256"/>
      <c r="M984" s="256"/>
      <c r="N984" s="256"/>
      <c r="O984" s="256"/>
      <c r="P984" s="256"/>
      <c r="Q984" s="256"/>
      <c r="R984" s="129"/>
      <c r="S984" s="265"/>
      <c r="T984" s="101"/>
      <c r="U984" s="266"/>
      <c r="V984" s="96">
        <f>H984/G983</f>
        <v>1</v>
      </c>
      <c r="W984" s="97">
        <v>73</v>
      </c>
      <c r="X984" s="280">
        <f t="shared" si="170"/>
        <v>1</v>
      </c>
      <c r="Y984" s="280">
        <f t="shared" si="171"/>
        <v>0</v>
      </c>
    </row>
    <row r="985" spans="1:26" ht="15.75" customHeight="1" x14ac:dyDescent="0.25">
      <c r="A985" s="84">
        <v>2302</v>
      </c>
      <c r="B985" s="87"/>
      <c r="C985" s="87"/>
      <c r="D985" s="87"/>
      <c r="E985" s="87"/>
      <c r="F985" s="87"/>
      <c r="G985" s="87"/>
      <c r="H985" s="87"/>
      <c r="I985" s="87">
        <v>64</v>
      </c>
      <c r="J985" s="87"/>
      <c r="K985" s="256"/>
      <c r="L985" s="256"/>
      <c r="M985" s="256"/>
      <c r="N985" s="256"/>
      <c r="O985" s="256"/>
      <c r="P985" s="256"/>
      <c r="Q985" s="256"/>
      <c r="R985" s="129"/>
      <c r="S985" s="265"/>
      <c r="T985" s="101"/>
      <c r="U985" s="266"/>
      <c r="V985" s="215">
        <f>I985/H984</f>
        <v>0.96969696969696972</v>
      </c>
      <c r="W985" s="97">
        <v>73</v>
      </c>
      <c r="X985" s="280">
        <f t="shared" si="170"/>
        <v>1</v>
      </c>
      <c r="Y985" s="126">
        <f t="shared" si="171"/>
        <v>0</v>
      </c>
    </row>
    <row r="986" spans="1:26" ht="15.75" customHeight="1" x14ac:dyDescent="0.25">
      <c r="A986" s="84">
        <v>2401</v>
      </c>
      <c r="B986" s="87"/>
      <c r="C986" s="87"/>
      <c r="D986" s="87"/>
      <c r="E986" s="87"/>
      <c r="F986" s="87"/>
      <c r="G986" s="87"/>
      <c r="H986" s="87"/>
      <c r="I986" s="87"/>
      <c r="J986" s="87">
        <v>57</v>
      </c>
      <c r="K986" s="256"/>
      <c r="L986" s="256"/>
      <c r="M986" s="256"/>
      <c r="N986" s="256"/>
      <c r="O986" s="256"/>
      <c r="P986" s="256"/>
      <c r="Q986" s="256"/>
      <c r="R986" s="129">
        <v>46</v>
      </c>
      <c r="S986" s="265"/>
      <c r="T986" s="101"/>
      <c r="U986" s="256"/>
      <c r="V986" s="216">
        <f>J986/I985</f>
        <v>0.890625</v>
      </c>
      <c r="W986" s="214">
        <v>70</v>
      </c>
      <c r="X986" s="280">
        <f t="shared" ref="X986" si="172">IF(W986=0,"",W986/W985)</f>
        <v>0.95890410958904104</v>
      </c>
      <c r="Y986" s="126">
        <f t="shared" ref="Y986" si="173">IF(W986=0,"",100%-X986)</f>
        <v>4.1095890410958957E-2</v>
      </c>
    </row>
    <row r="987" spans="1:26" ht="15.75" customHeight="1" x14ac:dyDescent="0.25">
      <c r="A987" s="84">
        <v>2402</v>
      </c>
      <c r="B987" s="87"/>
      <c r="C987" s="87"/>
      <c r="D987" s="87"/>
      <c r="E987" s="87"/>
      <c r="F987" s="87"/>
      <c r="G987" s="87"/>
      <c r="H987" s="87"/>
      <c r="I987" s="87"/>
      <c r="J987" s="87">
        <v>19</v>
      </c>
      <c r="K987" s="256"/>
      <c r="L987" s="256"/>
      <c r="M987" s="256"/>
      <c r="N987" s="256"/>
      <c r="O987" s="256"/>
      <c r="P987" s="256"/>
      <c r="Q987" s="256"/>
      <c r="R987" s="129">
        <v>15</v>
      </c>
      <c r="S987" s="265"/>
      <c r="T987" s="101"/>
      <c r="U987" s="256"/>
      <c r="V987" s="215"/>
      <c r="W987" s="106">
        <v>24</v>
      </c>
      <c r="X987" s="285"/>
      <c r="Y987" s="215"/>
    </row>
    <row r="988" spans="1:26" ht="15.75" customHeight="1" x14ac:dyDescent="0.25">
      <c r="A988" s="84">
        <v>2501</v>
      </c>
      <c r="B988" s="87"/>
      <c r="C988" s="87"/>
      <c r="D988" s="87"/>
      <c r="E988" s="87"/>
      <c r="F988" s="87"/>
      <c r="G988" s="87"/>
      <c r="H988" s="87"/>
      <c r="I988" s="87"/>
      <c r="J988" s="87">
        <v>7</v>
      </c>
      <c r="K988" s="256"/>
      <c r="L988" s="256"/>
      <c r="M988" s="256"/>
      <c r="N988" s="256"/>
      <c r="O988" s="256"/>
      <c r="P988" s="256"/>
      <c r="Q988" s="256"/>
      <c r="R988" s="129">
        <v>7</v>
      </c>
      <c r="S988" s="265"/>
      <c r="T988" s="101"/>
      <c r="U988" s="256"/>
      <c r="V988" s="215"/>
      <c r="W988" s="106">
        <v>11</v>
      </c>
      <c r="X988" s="285"/>
      <c r="Y988" s="215"/>
    </row>
    <row r="989" spans="1:26" ht="15.75" customHeight="1" x14ac:dyDescent="0.25">
      <c r="A989" s="84">
        <v>2502</v>
      </c>
      <c r="B989" s="87"/>
      <c r="C989" s="87"/>
      <c r="D989" s="87"/>
      <c r="E989" s="87"/>
      <c r="F989" s="87"/>
      <c r="G989" s="87"/>
      <c r="H989" s="87"/>
      <c r="I989" s="87"/>
      <c r="J989" s="87">
        <v>4</v>
      </c>
      <c r="K989" s="256"/>
      <c r="L989" s="256"/>
      <c r="M989" s="256"/>
      <c r="N989" s="256"/>
      <c r="O989" s="256"/>
      <c r="P989" s="256"/>
      <c r="Q989" s="256"/>
      <c r="R989" s="129">
        <v>3</v>
      </c>
      <c r="S989" s="265"/>
      <c r="T989" s="101"/>
      <c r="U989" s="256"/>
      <c r="V989" s="215"/>
      <c r="W989" s="106">
        <v>5</v>
      </c>
      <c r="X989" s="285"/>
      <c r="Y989" s="215"/>
    </row>
    <row r="990" spans="1:26" ht="15.75" customHeight="1" x14ac:dyDescent="0.25">
      <c r="A990" s="84">
        <v>2601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256"/>
      <c r="L990" s="256"/>
      <c r="M990" s="256"/>
      <c r="N990" s="256"/>
      <c r="O990" s="256"/>
      <c r="P990" s="256"/>
      <c r="Q990" s="256"/>
      <c r="R990" s="129"/>
      <c r="S990" s="265"/>
      <c r="T990" s="101"/>
      <c r="U990" s="256"/>
      <c r="V990" s="101"/>
      <c r="W990" s="256"/>
      <c r="X990" s="286"/>
      <c r="Y990" s="215"/>
    </row>
    <row r="991" spans="1:26" ht="15.75" customHeight="1" x14ac:dyDescent="0.25">
      <c r="A991" s="84">
        <v>2602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256"/>
      <c r="L991" s="256"/>
      <c r="M991" s="256"/>
      <c r="N991" s="256"/>
      <c r="O991" s="256"/>
      <c r="P991" s="256"/>
      <c r="Q991" s="256"/>
      <c r="R991" s="129"/>
      <c r="S991" s="265"/>
      <c r="T991" s="101"/>
      <c r="U991" s="256"/>
      <c r="V991" s="111" t="s">
        <v>91</v>
      </c>
      <c r="W991" s="112">
        <v>13</v>
      </c>
      <c r="X991" s="113">
        <f>R994</f>
        <v>71</v>
      </c>
      <c r="Y991" s="114" t="s">
        <v>19</v>
      </c>
    </row>
    <row r="992" spans="1:26" ht="15.75" customHeight="1" x14ac:dyDescent="0.25">
      <c r="A992" s="84">
        <v>2701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256"/>
      <c r="L992" s="256"/>
      <c r="M992" s="256"/>
      <c r="N992" s="256"/>
      <c r="O992" s="256"/>
      <c r="P992" s="256"/>
      <c r="Q992" s="256"/>
      <c r="R992" s="129"/>
      <c r="S992" s="265"/>
      <c r="T992" s="101"/>
      <c r="U992" s="256"/>
      <c r="V992" s="115" t="s">
        <v>92</v>
      </c>
      <c r="W992" s="116">
        <f>IF(W991/B978=0,"",W991/B978)</f>
        <v>0.11607142857142858</v>
      </c>
      <c r="X992" s="117">
        <f>IF(W991/X991=0,"",W991/X991)</f>
        <v>0.18309859154929578</v>
      </c>
      <c r="Y992" s="118" t="s">
        <v>93</v>
      </c>
    </row>
    <row r="993" spans="1:26" ht="15.75" customHeight="1" x14ac:dyDescent="0.25">
      <c r="A993" s="84">
        <v>2702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256"/>
      <c r="L993" s="256"/>
      <c r="M993" s="256"/>
      <c r="N993" s="256"/>
      <c r="O993" s="256"/>
      <c r="P993" s="256"/>
      <c r="Q993" s="256"/>
      <c r="R993" s="129"/>
      <c r="S993" s="267"/>
      <c r="T993" s="268"/>
      <c r="U993" s="269"/>
      <c r="V993" s="120"/>
      <c r="W993" s="121"/>
      <c r="X993" s="121"/>
      <c r="Y993" s="122"/>
    </row>
    <row r="994" spans="1:26" ht="18" x14ac:dyDescent="0.25">
      <c r="A994" s="46"/>
      <c r="B994" s="340" t="s">
        <v>111</v>
      </c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123">
        <f>SUM(R978:R990)</f>
        <v>71</v>
      </c>
      <c r="S994" s="124">
        <f>IF(R986=0,"",R986/B978)</f>
        <v>0.4107142857142857</v>
      </c>
      <c r="T994" s="124">
        <f>IF(R994=0,"",R994/B978)</f>
        <v>0.6339285714285714</v>
      </c>
      <c r="U994" s="124">
        <f>T994-S994</f>
        <v>0.2232142857142857</v>
      </c>
      <c r="V994" s="1"/>
      <c r="W994" s="2"/>
      <c r="X994" s="36"/>
      <c r="Y994" s="1"/>
    </row>
    <row r="995" spans="1:26" ht="12.75" customHeight="1" x14ac:dyDescent="0.2">
      <c r="S995" s="1"/>
      <c r="T995" s="1"/>
      <c r="V995" s="1"/>
    </row>
    <row r="996" spans="1:26" ht="12.75" customHeight="1" x14ac:dyDescent="0.2">
      <c r="S996" s="1"/>
      <c r="T996" s="1"/>
      <c r="V996" s="1"/>
    </row>
    <row r="997" spans="1:26" ht="26.25" x14ac:dyDescent="0.4">
      <c r="A997" s="235"/>
      <c r="B997" s="341" t="s">
        <v>101</v>
      </c>
      <c r="C997" s="341"/>
      <c r="D997" s="341"/>
      <c r="E997" s="341"/>
      <c r="F997" s="341"/>
      <c r="G997" s="341"/>
      <c r="H997" s="341"/>
      <c r="I997" s="341"/>
      <c r="J997" s="341"/>
      <c r="K997" s="341"/>
      <c r="L997" s="341"/>
      <c r="M997" s="341"/>
      <c r="N997" s="341"/>
      <c r="O997" s="341"/>
      <c r="P997" s="341"/>
      <c r="Q997" s="341"/>
      <c r="R997" s="223" t="s">
        <v>122</v>
      </c>
      <c r="S997" s="1"/>
      <c r="T997" s="1"/>
      <c r="U997" s="2"/>
      <c r="V997" s="1"/>
      <c r="W997" s="2"/>
      <c r="X997" s="2"/>
      <c r="Y997" s="2"/>
    </row>
    <row r="998" spans="1:26" ht="20.25" x14ac:dyDescent="0.2">
      <c r="A998" s="342" t="s">
        <v>18</v>
      </c>
      <c r="B998" s="344" t="s">
        <v>102</v>
      </c>
      <c r="C998" s="345"/>
      <c r="D998" s="345"/>
      <c r="E998" s="345"/>
      <c r="F998" s="345"/>
      <c r="G998" s="345"/>
      <c r="H998" s="345"/>
      <c r="I998" s="345"/>
      <c r="J998" s="346"/>
      <c r="K998" s="347"/>
      <c r="L998" s="347"/>
      <c r="M998" s="347"/>
      <c r="N998" s="347"/>
      <c r="O998" s="347"/>
      <c r="P998" s="347"/>
      <c r="Q998" s="347"/>
      <c r="R998" s="348" t="s">
        <v>19</v>
      </c>
      <c r="S998" s="339" t="s">
        <v>11</v>
      </c>
      <c r="T998" s="339" t="s">
        <v>12</v>
      </c>
      <c r="U998" s="350" t="s">
        <v>13</v>
      </c>
      <c r="V998" s="339" t="s">
        <v>14</v>
      </c>
      <c r="W998" s="337" t="s">
        <v>15</v>
      </c>
      <c r="X998" s="337" t="s">
        <v>16</v>
      </c>
      <c r="Y998" s="339" t="s">
        <v>103</v>
      </c>
    </row>
    <row r="999" spans="1:26" ht="15.75" x14ac:dyDescent="0.25">
      <c r="A999" s="343"/>
      <c r="B999" s="84" t="s">
        <v>104</v>
      </c>
      <c r="C999" s="84" t="s">
        <v>105</v>
      </c>
      <c r="D999" s="84" t="s">
        <v>106</v>
      </c>
      <c r="E999" s="84" t="s">
        <v>107</v>
      </c>
      <c r="F999" s="84" t="s">
        <v>108</v>
      </c>
      <c r="G999" s="84" t="s">
        <v>109</v>
      </c>
      <c r="H999" s="84" t="s">
        <v>110</v>
      </c>
      <c r="I999" s="84" t="s">
        <v>73</v>
      </c>
      <c r="J999" s="84" t="s">
        <v>74</v>
      </c>
      <c r="K999" s="2"/>
      <c r="L999" s="2"/>
      <c r="M999" s="2"/>
      <c r="N999" s="2"/>
      <c r="O999" s="2"/>
      <c r="P999" s="2"/>
      <c r="Q999" s="2"/>
      <c r="R999" s="349"/>
      <c r="S999" s="338"/>
      <c r="T999" s="338"/>
      <c r="U999" s="338"/>
      <c r="V999" s="338"/>
      <c r="W999" s="338"/>
      <c r="X999" s="338"/>
      <c r="Y999" s="338"/>
    </row>
    <row r="1000" spans="1:26" ht="15.75" customHeight="1" x14ac:dyDescent="0.25">
      <c r="A1000" s="84">
        <v>2002</v>
      </c>
      <c r="B1000" s="87">
        <v>113</v>
      </c>
      <c r="C1000" s="87"/>
      <c r="D1000" s="87"/>
      <c r="E1000" s="87"/>
      <c r="F1000" s="87"/>
      <c r="G1000" s="87"/>
      <c r="H1000" s="87"/>
      <c r="I1000" s="87"/>
      <c r="J1000" s="87"/>
      <c r="K1000" s="256"/>
      <c r="L1000" s="256"/>
      <c r="M1000" s="256"/>
      <c r="N1000" s="256"/>
      <c r="O1000" s="256"/>
      <c r="P1000" s="256"/>
      <c r="Q1000" s="256"/>
      <c r="R1000" s="129"/>
      <c r="S1000" s="262"/>
      <c r="T1000" s="263"/>
      <c r="U1000" s="264"/>
      <c r="V1000" s="278"/>
      <c r="W1000" s="92">
        <f>B1000</f>
        <v>113</v>
      </c>
      <c r="X1000" s="279"/>
      <c r="Y1000" s="278"/>
    </row>
    <row r="1001" spans="1:26" ht="15.75" customHeight="1" x14ac:dyDescent="0.25">
      <c r="A1001" s="84">
        <v>2101</v>
      </c>
      <c r="B1001" s="87"/>
      <c r="C1001" s="87">
        <v>110</v>
      </c>
      <c r="D1001" s="87"/>
      <c r="E1001" s="87"/>
      <c r="F1001" s="87"/>
      <c r="G1001" s="87"/>
      <c r="H1001" s="87"/>
      <c r="I1001" s="87"/>
      <c r="J1001" s="87"/>
      <c r="K1001" s="256"/>
      <c r="L1001" s="256"/>
      <c r="M1001" s="256"/>
      <c r="N1001" s="256"/>
      <c r="O1001" s="256"/>
      <c r="P1001" s="256"/>
      <c r="Q1001" s="256"/>
      <c r="R1001" s="129"/>
      <c r="S1001" s="265"/>
      <c r="T1001" s="101"/>
      <c r="U1001" s="266"/>
      <c r="V1001" s="96">
        <f>IF(C1001=0,"",C1001/B1000)</f>
        <v>0.97345132743362828</v>
      </c>
      <c r="W1001" s="97">
        <v>110</v>
      </c>
      <c r="X1001" s="280">
        <f t="shared" ref="X1001:X1007" si="174">IF(W1001=0,"",W1001/W1000)</f>
        <v>0.97345132743362828</v>
      </c>
      <c r="Y1001" s="280">
        <f t="shared" ref="Y1001:Y1007" si="175">IF(W1001=0,"",100%-X1001)</f>
        <v>2.6548672566371723E-2</v>
      </c>
    </row>
    <row r="1002" spans="1:26" ht="15.75" customHeight="1" x14ac:dyDescent="0.25">
      <c r="A1002" s="84">
        <v>2102</v>
      </c>
      <c r="B1002" s="87"/>
      <c r="C1002" s="87"/>
      <c r="D1002" s="87">
        <v>105</v>
      </c>
      <c r="E1002" s="87"/>
      <c r="F1002" s="87"/>
      <c r="G1002" s="87"/>
      <c r="H1002" s="87"/>
      <c r="I1002" s="87"/>
      <c r="J1002" s="87"/>
      <c r="K1002" s="256"/>
      <c r="L1002" s="256"/>
      <c r="M1002" s="256"/>
      <c r="N1002" s="256"/>
      <c r="O1002" s="256"/>
      <c r="P1002" s="256"/>
      <c r="Q1002" s="256"/>
      <c r="R1002" s="129"/>
      <c r="S1002" s="265"/>
      <c r="T1002" s="101"/>
      <c r="U1002" s="266"/>
      <c r="V1002" s="96">
        <f>IF(D1002=0,"",D1002/C1001)</f>
        <v>0.95454545454545459</v>
      </c>
      <c r="W1002" s="97">
        <v>105</v>
      </c>
      <c r="X1002" s="280">
        <f t="shared" si="174"/>
        <v>0.95454545454545459</v>
      </c>
      <c r="Y1002" s="280">
        <f t="shared" si="175"/>
        <v>4.5454545454545414E-2</v>
      </c>
      <c r="Z1002" s="128">
        <f>W1002/W1000</f>
        <v>0.92920353982300885</v>
      </c>
    </row>
    <row r="1003" spans="1:26" ht="15.75" customHeight="1" x14ac:dyDescent="0.25">
      <c r="A1003" s="84">
        <v>2201</v>
      </c>
      <c r="B1003" s="87"/>
      <c r="C1003" s="87"/>
      <c r="D1003" s="87"/>
      <c r="E1003" s="87">
        <v>93</v>
      </c>
      <c r="F1003" s="87"/>
      <c r="G1003" s="87"/>
      <c r="H1003" s="87"/>
      <c r="I1003" s="87"/>
      <c r="J1003" s="87"/>
      <c r="K1003" s="256"/>
      <c r="L1003" s="256"/>
      <c r="M1003" s="256"/>
      <c r="N1003" s="256"/>
      <c r="O1003" s="256"/>
      <c r="P1003" s="256"/>
      <c r="Q1003" s="256"/>
      <c r="R1003" s="129"/>
      <c r="S1003" s="265"/>
      <c r="T1003" s="101"/>
      <c r="U1003" s="266"/>
      <c r="V1003" s="96">
        <f>IF(E1003=0,"",E1003/D1002)</f>
        <v>0.88571428571428568</v>
      </c>
      <c r="W1003" s="97">
        <v>99</v>
      </c>
      <c r="X1003" s="280">
        <f t="shared" si="174"/>
        <v>0.94285714285714284</v>
      </c>
      <c r="Y1003" s="280">
        <f t="shared" si="175"/>
        <v>5.7142857142857162E-2</v>
      </c>
    </row>
    <row r="1004" spans="1:26" ht="15.75" customHeight="1" x14ac:dyDescent="0.25">
      <c r="A1004" s="84">
        <v>2202</v>
      </c>
      <c r="B1004" s="87"/>
      <c r="C1004" s="87"/>
      <c r="D1004" s="87"/>
      <c r="E1004" s="87"/>
      <c r="F1004" s="87">
        <v>89</v>
      </c>
      <c r="G1004" s="87"/>
      <c r="H1004" s="87"/>
      <c r="I1004" s="87"/>
      <c r="J1004" s="87"/>
      <c r="K1004" s="256"/>
      <c r="L1004" s="256"/>
      <c r="M1004" s="256"/>
      <c r="N1004" s="256"/>
      <c r="O1004" s="256"/>
      <c r="P1004" s="256"/>
      <c r="Q1004" s="256"/>
      <c r="R1004" s="129"/>
      <c r="S1004" s="265"/>
      <c r="T1004" s="101"/>
      <c r="U1004" s="266"/>
      <c r="V1004" s="96">
        <f>F1004/E1003</f>
        <v>0.956989247311828</v>
      </c>
      <c r="W1004" s="97">
        <v>94</v>
      </c>
      <c r="X1004" s="280">
        <f t="shared" si="174"/>
        <v>0.9494949494949495</v>
      </c>
      <c r="Y1004" s="280">
        <f t="shared" si="175"/>
        <v>5.0505050505050497E-2</v>
      </c>
    </row>
    <row r="1005" spans="1:26" ht="15.75" customHeight="1" x14ac:dyDescent="0.25">
      <c r="A1005" s="84">
        <v>2301</v>
      </c>
      <c r="B1005" s="87"/>
      <c r="C1005" s="87"/>
      <c r="D1005" s="87"/>
      <c r="E1005" s="87"/>
      <c r="F1005" s="87"/>
      <c r="G1005" s="87">
        <v>86</v>
      </c>
      <c r="H1005" s="87"/>
      <c r="I1005" s="87"/>
      <c r="J1005" s="87"/>
      <c r="K1005" s="256"/>
      <c r="L1005" s="256"/>
      <c r="M1005" s="256"/>
      <c r="N1005" s="256"/>
      <c r="O1005" s="256"/>
      <c r="P1005" s="256"/>
      <c r="Q1005" s="256"/>
      <c r="R1005" s="129"/>
      <c r="S1005" s="265"/>
      <c r="T1005" s="101"/>
      <c r="U1005" s="266"/>
      <c r="V1005" s="96">
        <f>G1005/F1004</f>
        <v>0.9662921348314607</v>
      </c>
      <c r="W1005" s="97">
        <v>92</v>
      </c>
      <c r="X1005" s="280">
        <f t="shared" si="174"/>
        <v>0.97872340425531912</v>
      </c>
      <c r="Y1005" s="280">
        <f t="shared" si="175"/>
        <v>2.1276595744680882E-2</v>
      </c>
    </row>
    <row r="1006" spans="1:26" ht="15.75" customHeight="1" x14ac:dyDescent="0.25">
      <c r="A1006" s="84">
        <v>2302</v>
      </c>
      <c r="B1006" s="87"/>
      <c r="C1006" s="87"/>
      <c r="D1006" s="87"/>
      <c r="E1006" s="87"/>
      <c r="F1006" s="87"/>
      <c r="G1006" s="87"/>
      <c r="H1006" s="87">
        <v>86</v>
      </c>
      <c r="I1006" s="87"/>
      <c r="J1006" s="87"/>
      <c r="K1006" s="256"/>
      <c r="L1006" s="256"/>
      <c r="M1006" s="256"/>
      <c r="N1006" s="256"/>
      <c r="O1006" s="256"/>
      <c r="P1006" s="256"/>
      <c r="Q1006" s="256"/>
      <c r="R1006" s="129"/>
      <c r="S1006" s="265"/>
      <c r="T1006" s="101"/>
      <c r="U1006" s="266"/>
      <c r="V1006" s="96">
        <f>IF(H1006=0,"",H1006/G1005)</f>
        <v>1</v>
      </c>
      <c r="W1006" s="97">
        <v>91</v>
      </c>
      <c r="X1006" s="280">
        <f t="shared" si="174"/>
        <v>0.98913043478260865</v>
      </c>
      <c r="Y1006" s="280">
        <f t="shared" si="175"/>
        <v>1.0869565217391353E-2</v>
      </c>
    </row>
    <row r="1007" spans="1:26" ht="15.75" customHeight="1" x14ac:dyDescent="0.25">
      <c r="A1007" s="84">
        <v>2401</v>
      </c>
      <c r="B1007" s="87"/>
      <c r="C1007" s="87"/>
      <c r="D1007" s="87"/>
      <c r="E1007" s="87"/>
      <c r="F1007" s="87"/>
      <c r="G1007" s="87"/>
      <c r="H1007" s="87"/>
      <c r="I1007" s="87">
        <v>84</v>
      </c>
      <c r="J1007" s="87"/>
      <c r="K1007" s="256"/>
      <c r="L1007" s="256"/>
      <c r="M1007" s="256"/>
      <c r="N1007" s="256"/>
      <c r="O1007" s="256"/>
      <c r="P1007" s="256"/>
      <c r="Q1007" s="256"/>
      <c r="R1007" s="129">
        <v>1</v>
      </c>
      <c r="S1007" s="265"/>
      <c r="T1007" s="101"/>
      <c r="U1007" s="266"/>
      <c r="V1007" s="126">
        <f>IF(I1007=0,"",I1007/H1006)</f>
        <v>0.97674418604651159</v>
      </c>
      <c r="W1007" s="97">
        <v>90</v>
      </c>
      <c r="X1007" s="280">
        <f t="shared" si="174"/>
        <v>0.98901098901098905</v>
      </c>
      <c r="Y1007" s="126">
        <f t="shared" si="175"/>
        <v>1.098901098901095E-2</v>
      </c>
    </row>
    <row r="1008" spans="1:26" ht="15.75" customHeight="1" x14ac:dyDescent="0.25">
      <c r="A1008" s="84">
        <v>2402</v>
      </c>
      <c r="B1008" s="87"/>
      <c r="C1008" s="87"/>
      <c r="D1008" s="87"/>
      <c r="E1008" s="87"/>
      <c r="F1008" s="87"/>
      <c r="G1008" s="87"/>
      <c r="H1008" s="87"/>
      <c r="I1008" s="87"/>
      <c r="J1008" s="87">
        <v>76</v>
      </c>
      <c r="K1008" s="256"/>
      <c r="L1008" s="256"/>
      <c r="M1008" s="256"/>
      <c r="N1008" s="256"/>
      <c r="O1008" s="256"/>
      <c r="P1008" s="256"/>
      <c r="Q1008" s="256"/>
      <c r="R1008" s="129">
        <v>71</v>
      </c>
      <c r="S1008" s="265"/>
      <c r="T1008" s="101"/>
      <c r="U1008" s="256"/>
      <c r="V1008" s="126">
        <f>IF(J1008=0,"",J1008/I1007)</f>
        <v>0.90476190476190477</v>
      </c>
      <c r="W1008" s="97">
        <v>89</v>
      </c>
      <c r="X1008" s="280">
        <f t="shared" ref="X1008" si="176">IF(W1008=0,"",W1008/W1007)</f>
        <v>0.98888888888888893</v>
      </c>
      <c r="Y1008" s="126">
        <f t="shared" ref="Y1008" si="177">IF(W1008=0,"",100%-X1008)</f>
        <v>1.1111111111111072E-2</v>
      </c>
    </row>
    <row r="1009" spans="1:26" ht="15.75" customHeight="1" x14ac:dyDescent="0.25">
      <c r="A1009" s="84">
        <v>2501</v>
      </c>
      <c r="B1009" s="87"/>
      <c r="C1009" s="87"/>
      <c r="D1009" s="87"/>
      <c r="E1009" s="87"/>
      <c r="F1009" s="87"/>
      <c r="G1009" s="87"/>
      <c r="H1009" s="87"/>
      <c r="I1009" s="87"/>
      <c r="J1009" s="87">
        <v>14</v>
      </c>
      <c r="K1009" s="256"/>
      <c r="L1009" s="256"/>
      <c r="M1009" s="256"/>
      <c r="N1009" s="256"/>
      <c r="O1009" s="256"/>
      <c r="P1009" s="256"/>
      <c r="Q1009" s="256"/>
      <c r="R1009" s="129">
        <v>14</v>
      </c>
      <c r="S1009" s="265"/>
      <c r="T1009" s="101"/>
      <c r="U1009" s="256"/>
      <c r="V1009" s="215"/>
      <c r="W1009" s="106">
        <v>15</v>
      </c>
      <c r="X1009" s="285"/>
      <c r="Y1009" s="215"/>
    </row>
    <row r="1010" spans="1:26" ht="15.75" customHeight="1" x14ac:dyDescent="0.25">
      <c r="A1010" s="84">
        <v>2502</v>
      </c>
      <c r="B1010" s="87"/>
      <c r="C1010" s="87"/>
      <c r="D1010" s="87"/>
      <c r="E1010" s="87"/>
      <c r="F1010" s="87"/>
      <c r="G1010" s="87"/>
      <c r="H1010" s="87"/>
      <c r="I1010" s="87"/>
      <c r="J1010" s="87">
        <v>3</v>
      </c>
      <c r="K1010" s="256"/>
      <c r="L1010" s="256"/>
      <c r="M1010" s="256"/>
      <c r="N1010" s="256"/>
      <c r="O1010" s="256"/>
      <c r="P1010" s="256"/>
      <c r="Q1010" s="256"/>
      <c r="R1010" s="129">
        <v>2</v>
      </c>
      <c r="S1010" s="265"/>
      <c r="T1010" s="101"/>
      <c r="U1010" s="256"/>
      <c r="V1010" s="215"/>
      <c r="W1010" s="106">
        <v>4</v>
      </c>
      <c r="X1010" s="285"/>
      <c r="Y1010" s="215"/>
    </row>
    <row r="1011" spans="1:26" ht="15.75" customHeight="1" x14ac:dyDescent="0.25">
      <c r="A1011" s="84">
        <v>2601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256"/>
      <c r="L1011" s="256"/>
      <c r="M1011" s="256"/>
      <c r="N1011" s="256"/>
      <c r="O1011" s="256"/>
      <c r="P1011" s="256"/>
      <c r="Q1011" s="256"/>
      <c r="R1011" s="129"/>
      <c r="S1011" s="265"/>
      <c r="T1011" s="101"/>
      <c r="U1011" s="256"/>
      <c r="V1011" s="215"/>
      <c r="W1011" s="106"/>
      <c r="X1011" s="285"/>
      <c r="Y1011" s="215"/>
    </row>
    <row r="1012" spans="1:26" ht="15.75" customHeight="1" x14ac:dyDescent="0.25">
      <c r="A1012" s="84">
        <v>2602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256"/>
      <c r="L1012" s="256"/>
      <c r="M1012" s="256"/>
      <c r="N1012" s="256"/>
      <c r="O1012" s="256"/>
      <c r="P1012" s="256"/>
      <c r="Q1012" s="256"/>
      <c r="R1012" s="129"/>
      <c r="S1012" s="265"/>
      <c r="T1012" s="101"/>
      <c r="U1012" s="256"/>
      <c r="V1012" s="101"/>
      <c r="W1012" s="256"/>
      <c r="X1012" s="286"/>
      <c r="Y1012" s="215"/>
    </row>
    <row r="1013" spans="1:26" ht="15.75" customHeight="1" x14ac:dyDescent="0.25">
      <c r="A1013" s="84">
        <v>2701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256"/>
      <c r="L1013" s="256"/>
      <c r="M1013" s="256"/>
      <c r="N1013" s="256"/>
      <c r="O1013" s="256"/>
      <c r="P1013" s="256"/>
      <c r="Q1013" s="256"/>
      <c r="R1013" s="129"/>
      <c r="S1013" s="265"/>
      <c r="T1013" s="101"/>
      <c r="U1013" s="256"/>
      <c r="V1013" s="111" t="s">
        <v>91</v>
      </c>
      <c r="W1013" s="112">
        <v>22</v>
      </c>
      <c r="X1013" s="113">
        <f>R1016</f>
        <v>88</v>
      </c>
      <c r="Y1013" s="114" t="s">
        <v>19</v>
      </c>
    </row>
    <row r="1014" spans="1:26" ht="15.75" x14ac:dyDescent="0.25">
      <c r="A1014" s="84">
        <v>2702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256"/>
      <c r="L1014" s="256"/>
      <c r="M1014" s="256"/>
      <c r="N1014" s="256"/>
      <c r="O1014" s="256"/>
      <c r="P1014" s="256"/>
      <c r="Q1014" s="256"/>
      <c r="R1014" s="129"/>
      <c r="S1014" s="265"/>
      <c r="T1014" s="101"/>
      <c r="U1014" s="256"/>
      <c r="V1014" s="115" t="s">
        <v>92</v>
      </c>
      <c r="W1014" s="116">
        <f>IF(W1013/B1000=0,"",W1013/B1000)</f>
        <v>0.19469026548672566</v>
      </c>
      <c r="X1014" s="117">
        <f>IF(W1013/X1013=0,"",W1013/X1013)</f>
        <v>0.25</v>
      </c>
      <c r="Y1014" s="118" t="s">
        <v>93</v>
      </c>
    </row>
    <row r="1015" spans="1:26" ht="15.75" x14ac:dyDescent="0.25">
      <c r="A1015" s="84">
        <v>2801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256"/>
      <c r="L1015" s="256"/>
      <c r="M1015" s="256"/>
      <c r="N1015" s="256"/>
      <c r="O1015" s="256"/>
      <c r="P1015" s="256"/>
      <c r="Q1015" s="256"/>
      <c r="R1015" s="129"/>
      <c r="S1015" s="267"/>
      <c r="T1015" s="268"/>
      <c r="U1015" s="269"/>
      <c r="V1015" s="120"/>
      <c r="W1015" s="121"/>
      <c r="X1015" s="121"/>
      <c r="Y1015" s="122"/>
    </row>
    <row r="1016" spans="1:26" ht="18" x14ac:dyDescent="0.25">
      <c r="A1016" s="46"/>
      <c r="B1016" s="340" t="s">
        <v>111</v>
      </c>
      <c r="C1016" s="340"/>
      <c r="D1016" s="340"/>
      <c r="E1016" s="340"/>
      <c r="F1016" s="340"/>
      <c r="G1016" s="340"/>
      <c r="H1016" s="340"/>
      <c r="I1016" s="340"/>
      <c r="J1016" s="340"/>
      <c r="K1016" s="340"/>
      <c r="L1016" s="340"/>
      <c r="M1016" s="340"/>
      <c r="N1016" s="340"/>
      <c r="O1016" s="340"/>
      <c r="P1016" s="340"/>
      <c r="Q1016" s="340"/>
      <c r="R1016" s="123">
        <f>SUM(R1000:R1012)</f>
        <v>88</v>
      </c>
      <c r="S1016" s="124">
        <f>SUM(R1007:R1008)/B1000</f>
        <v>0.63716814159292035</v>
      </c>
      <c r="T1016" s="124">
        <f>IF(R1016=0,"",R1016/B1000)</f>
        <v>0.77876106194690264</v>
      </c>
      <c r="U1016" s="124">
        <f>IF(R1007=0,"",T1016-S1016)</f>
        <v>0.1415929203539823</v>
      </c>
      <c r="V1016" s="1"/>
      <c r="W1016" s="2"/>
      <c r="X1016" s="36"/>
      <c r="Y1016" s="1"/>
    </row>
    <row r="1017" spans="1:26" ht="12.75" customHeight="1" x14ac:dyDescent="0.2">
      <c r="S1017" s="1"/>
      <c r="T1017" s="1"/>
      <c r="V1017" s="1"/>
    </row>
    <row r="1018" spans="1:26" ht="12.75" customHeight="1" x14ac:dyDescent="0.2">
      <c r="S1018" s="1"/>
      <c r="T1018" s="1"/>
      <c r="V1018" s="1"/>
    </row>
    <row r="1019" spans="1:26" ht="26.25" x14ac:dyDescent="0.4">
      <c r="A1019" s="235"/>
      <c r="B1019" s="341" t="s">
        <v>101</v>
      </c>
      <c r="C1019" s="341"/>
      <c r="D1019" s="341"/>
      <c r="E1019" s="341"/>
      <c r="F1019" s="341"/>
      <c r="G1019" s="341"/>
      <c r="H1019" s="341"/>
      <c r="I1019" s="341"/>
      <c r="J1019" s="341"/>
      <c r="K1019" s="341"/>
      <c r="L1019" s="341"/>
      <c r="M1019" s="341"/>
      <c r="N1019" s="341"/>
      <c r="O1019" s="341"/>
      <c r="P1019" s="341"/>
      <c r="Q1019" s="341"/>
      <c r="R1019" s="223" t="s">
        <v>123</v>
      </c>
      <c r="S1019" s="1"/>
      <c r="T1019" s="1"/>
      <c r="U1019" s="2"/>
      <c r="V1019" s="1"/>
      <c r="W1019" s="2"/>
      <c r="X1019" s="2"/>
      <c r="Y1019" s="2"/>
    </row>
    <row r="1020" spans="1:26" ht="20.25" x14ac:dyDescent="0.2">
      <c r="A1020" s="342" t="s">
        <v>18</v>
      </c>
      <c r="B1020" s="344" t="s">
        <v>102</v>
      </c>
      <c r="C1020" s="345"/>
      <c r="D1020" s="345"/>
      <c r="E1020" s="345"/>
      <c r="F1020" s="345"/>
      <c r="G1020" s="345"/>
      <c r="H1020" s="345"/>
      <c r="I1020" s="345"/>
      <c r="J1020" s="346"/>
      <c r="K1020" s="347"/>
      <c r="L1020" s="347"/>
      <c r="M1020" s="347"/>
      <c r="N1020" s="347"/>
      <c r="O1020" s="347"/>
      <c r="P1020" s="347"/>
      <c r="Q1020" s="347"/>
      <c r="R1020" s="348" t="s">
        <v>19</v>
      </c>
      <c r="S1020" s="339" t="s">
        <v>11</v>
      </c>
      <c r="T1020" s="339" t="s">
        <v>12</v>
      </c>
      <c r="U1020" s="350" t="s">
        <v>13</v>
      </c>
      <c r="V1020" s="339" t="s">
        <v>14</v>
      </c>
      <c r="W1020" s="337" t="s">
        <v>15</v>
      </c>
      <c r="X1020" s="337" t="s">
        <v>16</v>
      </c>
      <c r="Y1020" s="339" t="s">
        <v>103</v>
      </c>
    </row>
    <row r="1021" spans="1:26" ht="15.75" x14ac:dyDescent="0.25">
      <c r="A1021" s="343"/>
      <c r="B1021" s="84" t="s">
        <v>104</v>
      </c>
      <c r="C1021" s="84" t="s">
        <v>105</v>
      </c>
      <c r="D1021" s="84" t="s">
        <v>106</v>
      </c>
      <c r="E1021" s="84" t="s">
        <v>107</v>
      </c>
      <c r="F1021" s="84" t="s">
        <v>108</v>
      </c>
      <c r="G1021" s="84" t="s">
        <v>109</v>
      </c>
      <c r="H1021" s="84" t="s">
        <v>110</v>
      </c>
      <c r="I1021" s="84" t="s">
        <v>73</v>
      </c>
      <c r="J1021" s="84" t="s">
        <v>74</v>
      </c>
      <c r="K1021" s="2"/>
      <c r="L1021" s="2"/>
      <c r="M1021" s="2"/>
      <c r="N1021" s="2"/>
      <c r="O1021" s="2"/>
      <c r="P1021" s="2"/>
      <c r="Q1021" s="2"/>
      <c r="R1021" s="349"/>
      <c r="S1021" s="338"/>
      <c r="T1021" s="338"/>
      <c r="U1021" s="338"/>
      <c r="V1021" s="338"/>
      <c r="W1021" s="338"/>
      <c r="X1021" s="338"/>
      <c r="Y1021" s="338"/>
    </row>
    <row r="1022" spans="1:26" ht="15.75" customHeight="1" x14ac:dyDescent="0.25">
      <c r="A1022" s="84">
        <v>2101</v>
      </c>
      <c r="B1022" s="87">
        <v>117</v>
      </c>
      <c r="C1022" s="87"/>
      <c r="D1022" s="87"/>
      <c r="E1022" s="87"/>
      <c r="F1022" s="87"/>
      <c r="G1022" s="87"/>
      <c r="H1022" s="87"/>
      <c r="I1022" s="87"/>
      <c r="J1022" s="87"/>
      <c r="K1022" s="256"/>
      <c r="L1022" s="256"/>
      <c r="M1022" s="256"/>
      <c r="N1022" s="256"/>
      <c r="O1022" s="256"/>
      <c r="P1022" s="256"/>
      <c r="Q1022" s="256"/>
      <c r="R1022" s="129"/>
      <c r="S1022" s="262"/>
      <c r="T1022" s="263"/>
      <c r="U1022" s="264"/>
      <c r="V1022" s="278"/>
      <c r="W1022" s="92">
        <f>B1022</f>
        <v>117</v>
      </c>
      <c r="X1022" s="279"/>
      <c r="Y1022" s="278"/>
    </row>
    <row r="1023" spans="1:26" ht="15.75" customHeight="1" x14ac:dyDescent="0.25">
      <c r="A1023" s="84">
        <v>2102</v>
      </c>
      <c r="B1023" s="87"/>
      <c r="C1023" s="87">
        <v>109</v>
      </c>
      <c r="D1023" s="87"/>
      <c r="E1023" s="87"/>
      <c r="F1023" s="87"/>
      <c r="G1023" s="87"/>
      <c r="H1023" s="87"/>
      <c r="I1023" s="87"/>
      <c r="J1023" s="87"/>
      <c r="K1023" s="256"/>
      <c r="L1023" s="256"/>
      <c r="M1023" s="256"/>
      <c r="N1023" s="256"/>
      <c r="O1023" s="256"/>
      <c r="P1023" s="256"/>
      <c r="Q1023" s="256"/>
      <c r="R1023" s="129"/>
      <c r="S1023" s="265"/>
      <c r="T1023" s="101"/>
      <c r="U1023" s="266"/>
      <c r="V1023" s="96">
        <f>IF(C1023=0,"",C1023/B1022)</f>
        <v>0.93162393162393164</v>
      </c>
      <c r="W1023" s="97">
        <v>109</v>
      </c>
      <c r="X1023" s="280">
        <f t="shared" ref="X1023:X1029" si="178">IF(W1023=0,"",W1023/W1022)</f>
        <v>0.93162393162393164</v>
      </c>
      <c r="Y1023" s="280">
        <f t="shared" ref="Y1023:Y1029" si="179">IF(W1023=0,"",100%-X1023)</f>
        <v>6.8376068376068355E-2</v>
      </c>
    </row>
    <row r="1024" spans="1:26" ht="15.75" customHeight="1" x14ac:dyDescent="0.25">
      <c r="A1024" s="84">
        <v>2201</v>
      </c>
      <c r="B1024" s="87"/>
      <c r="C1024" s="87"/>
      <c r="D1024" s="87">
        <v>98</v>
      </c>
      <c r="E1024" s="87"/>
      <c r="F1024" s="87"/>
      <c r="G1024" s="87"/>
      <c r="H1024" s="87"/>
      <c r="I1024" s="87"/>
      <c r="J1024" s="87"/>
      <c r="K1024" s="256"/>
      <c r="L1024" s="256"/>
      <c r="M1024" s="256"/>
      <c r="N1024" s="256"/>
      <c r="O1024" s="256"/>
      <c r="P1024" s="256"/>
      <c r="Q1024" s="256"/>
      <c r="R1024" s="129"/>
      <c r="S1024" s="265"/>
      <c r="T1024" s="101"/>
      <c r="U1024" s="266"/>
      <c r="V1024" s="96">
        <f>IF(D1024=0,"",D1024/C1023)</f>
        <v>0.8990825688073395</v>
      </c>
      <c r="W1024" s="97">
        <v>101</v>
      </c>
      <c r="X1024" s="280">
        <f t="shared" si="178"/>
        <v>0.92660550458715596</v>
      </c>
      <c r="Y1024" s="280">
        <f t="shared" si="179"/>
        <v>7.3394495412844041E-2</v>
      </c>
      <c r="Z1024" s="128">
        <f>W1024/W1022</f>
        <v>0.86324786324786329</v>
      </c>
    </row>
    <row r="1025" spans="1:25" ht="15.75" customHeight="1" x14ac:dyDescent="0.25">
      <c r="A1025" s="84">
        <v>2202</v>
      </c>
      <c r="B1025" s="87"/>
      <c r="C1025" s="87"/>
      <c r="D1025" s="87"/>
      <c r="E1025" s="87">
        <v>92</v>
      </c>
      <c r="F1025" s="87"/>
      <c r="G1025" s="87"/>
      <c r="H1025" s="87"/>
      <c r="I1025" s="87"/>
      <c r="J1025" s="87"/>
      <c r="K1025" s="256"/>
      <c r="L1025" s="256"/>
      <c r="M1025" s="256"/>
      <c r="N1025" s="256"/>
      <c r="O1025" s="256"/>
      <c r="P1025" s="256"/>
      <c r="Q1025" s="256"/>
      <c r="R1025" s="129"/>
      <c r="S1025" s="265"/>
      <c r="T1025" s="101"/>
      <c r="U1025" s="266"/>
      <c r="V1025" s="96">
        <f>IF(E1025=0,"",E1025/D1024)</f>
        <v>0.93877551020408168</v>
      </c>
      <c r="W1025" s="97">
        <v>97</v>
      </c>
      <c r="X1025" s="280">
        <f t="shared" si="178"/>
        <v>0.96039603960396036</v>
      </c>
      <c r="Y1025" s="280">
        <f t="shared" si="179"/>
        <v>3.9603960396039639E-2</v>
      </c>
    </row>
    <row r="1026" spans="1:25" ht="15.75" customHeight="1" x14ac:dyDescent="0.25">
      <c r="A1026" s="84">
        <v>2301</v>
      </c>
      <c r="B1026" s="87"/>
      <c r="C1026" s="87"/>
      <c r="D1026" s="87"/>
      <c r="E1026" s="87"/>
      <c r="F1026" s="87">
        <v>90</v>
      </c>
      <c r="G1026" s="87"/>
      <c r="H1026" s="87"/>
      <c r="I1026" s="87"/>
      <c r="J1026" s="87"/>
      <c r="K1026" s="256"/>
      <c r="L1026" s="256"/>
      <c r="M1026" s="256"/>
      <c r="N1026" s="256"/>
      <c r="O1026" s="256"/>
      <c r="P1026" s="256"/>
      <c r="Q1026" s="256"/>
      <c r="R1026" s="129"/>
      <c r="S1026" s="265"/>
      <c r="T1026" s="101"/>
      <c r="U1026" s="266"/>
      <c r="V1026" s="96">
        <f>F1026/E1025</f>
        <v>0.97826086956521741</v>
      </c>
      <c r="W1026" s="97">
        <v>96</v>
      </c>
      <c r="X1026" s="280">
        <f t="shared" si="178"/>
        <v>0.98969072164948457</v>
      </c>
      <c r="Y1026" s="280">
        <f t="shared" si="179"/>
        <v>1.0309278350515427E-2</v>
      </c>
    </row>
    <row r="1027" spans="1:25" ht="15.75" customHeight="1" x14ac:dyDescent="0.25">
      <c r="A1027" s="84">
        <v>2302</v>
      </c>
      <c r="B1027" s="87"/>
      <c r="C1027" s="87"/>
      <c r="D1027" s="87"/>
      <c r="E1027" s="87"/>
      <c r="F1027" s="87"/>
      <c r="G1027" s="87">
        <v>86</v>
      </c>
      <c r="H1027" s="87"/>
      <c r="I1027" s="87"/>
      <c r="J1027" s="87"/>
      <c r="K1027" s="256"/>
      <c r="L1027" s="256"/>
      <c r="M1027" s="256"/>
      <c r="N1027" s="256"/>
      <c r="O1027" s="256"/>
      <c r="P1027" s="256"/>
      <c r="Q1027" s="256"/>
      <c r="R1027" s="129"/>
      <c r="S1027" s="265"/>
      <c r="T1027" s="101"/>
      <c r="U1027" s="266"/>
      <c r="V1027" s="96">
        <f>IF(G1027=0,"",G1027/F1026)</f>
        <v>0.9555555555555556</v>
      </c>
      <c r="W1027" s="97">
        <v>94</v>
      </c>
      <c r="X1027" s="280">
        <f t="shared" si="178"/>
        <v>0.97916666666666663</v>
      </c>
      <c r="Y1027" s="280">
        <f t="shared" si="179"/>
        <v>2.083333333333337E-2</v>
      </c>
    </row>
    <row r="1028" spans="1:25" ht="15.75" customHeight="1" x14ac:dyDescent="0.25">
      <c r="A1028" s="84">
        <v>2401</v>
      </c>
      <c r="B1028" s="87"/>
      <c r="C1028" s="87"/>
      <c r="D1028" s="87"/>
      <c r="E1028" s="87"/>
      <c r="F1028" s="87"/>
      <c r="G1028" s="87"/>
      <c r="H1028" s="87">
        <v>84</v>
      </c>
      <c r="I1028" s="87"/>
      <c r="J1028" s="87"/>
      <c r="K1028" s="256"/>
      <c r="L1028" s="256"/>
      <c r="M1028" s="256"/>
      <c r="N1028" s="256"/>
      <c r="O1028" s="256"/>
      <c r="P1028" s="256"/>
      <c r="Q1028" s="256"/>
      <c r="R1028" s="129"/>
      <c r="S1028" s="265"/>
      <c r="T1028" s="101"/>
      <c r="U1028" s="266"/>
      <c r="V1028" s="96">
        <f>IF(H1028=0,"",H1028/G1027)</f>
        <v>0.97674418604651159</v>
      </c>
      <c r="W1028" s="97">
        <v>90</v>
      </c>
      <c r="X1028" s="280">
        <f t="shared" si="178"/>
        <v>0.95744680851063835</v>
      </c>
      <c r="Y1028" s="280">
        <f t="shared" si="179"/>
        <v>4.2553191489361653E-2</v>
      </c>
    </row>
    <row r="1029" spans="1:25" ht="15.75" customHeight="1" x14ac:dyDescent="0.25">
      <c r="A1029" s="84">
        <v>2402</v>
      </c>
      <c r="B1029" s="87"/>
      <c r="C1029" s="87"/>
      <c r="D1029" s="87"/>
      <c r="E1029" s="87"/>
      <c r="F1029" s="87"/>
      <c r="G1029" s="87"/>
      <c r="H1029" s="87"/>
      <c r="I1029" s="87">
        <v>84</v>
      </c>
      <c r="J1029" s="87"/>
      <c r="K1029" s="256"/>
      <c r="L1029" s="256"/>
      <c r="M1029" s="256"/>
      <c r="N1029" s="256"/>
      <c r="O1029" s="256"/>
      <c r="P1029" s="256"/>
      <c r="Q1029" s="256"/>
      <c r="R1029" s="129"/>
      <c r="S1029" s="265"/>
      <c r="T1029" s="101"/>
      <c r="U1029" s="266"/>
      <c r="V1029" s="126">
        <f>IF(I1029=0,"",I1029/H1028)</f>
        <v>1</v>
      </c>
      <c r="W1029" s="97">
        <v>89</v>
      </c>
      <c r="X1029" s="280">
        <f t="shared" si="178"/>
        <v>0.98888888888888893</v>
      </c>
      <c r="Y1029" s="126">
        <f t="shared" si="179"/>
        <v>1.1111111111111072E-2</v>
      </c>
    </row>
    <row r="1030" spans="1:25" ht="15.75" customHeight="1" x14ac:dyDescent="0.25">
      <c r="A1030" s="84">
        <v>2501</v>
      </c>
      <c r="B1030" s="87"/>
      <c r="C1030" s="87"/>
      <c r="D1030" s="87"/>
      <c r="E1030" s="87"/>
      <c r="F1030" s="87"/>
      <c r="G1030" s="87"/>
      <c r="H1030" s="87"/>
      <c r="I1030" s="87"/>
      <c r="J1030" s="87">
        <v>81</v>
      </c>
      <c r="K1030" s="256"/>
      <c r="L1030" s="256"/>
      <c r="M1030" s="256"/>
      <c r="N1030" s="256"/>
      <c r="O1030" s="256"/>
      <c r="P1030" s="256"/>
      <c r="Q1030" s="256"/>
      <c r="R1030" s="129">
        <v>79</v>
      </c>
      <c r="S1030" s="265"/>
      <c r="T1030" s="101"/>
      <c r="U1030" s="256"/>
      <c r="V1030" s="101"/>
      <c r="W1030" s="97">
        <v>88</v>
      </c>
      <c r="X1030" s="101"/>
      <c r="Y1030" s="287"/>
    </row>
    <row r="1031" spans="1:25" ht="15.75" customHeight="1" x14ac:dyDescent="0.25">
      <c r="A1031" s="84">
        <v>2502</v>
      </c>
      <c r="B1031" s="87"/>
      <c r="C1031" s="87"/>
      <c r="D1031" s="87"/>
      <c r="E1031" s="87"/>
      <c r="F1031" s="87"/>
      <c r="G1031" s="87"/>
      <c r="H1031" s="87"/>
      <c r="I1031" s="87"/>
      <c r="J1031" s="87">
        <v>11</v>
      </c>
      <c r="K1031" s="256"/>
      <c r="L1031" s="256"/>
      <c r="M1031" s="256"/>
      <c r="N1031" s="256"/>
      <c r="O1031" s="256"/>
      <c r="P1031" s="256"/>
      <c r="Q1031" s="256"/>
      <c r="R1031" s="129">
        <v>12</v>
      </c>
      <c r="S1031" s="265"/>
      <c r="T1031" s="101"/>
      <c r="U1031" s="256"/>
      <c r="V1031" s="215"/>
      <c r="W1031" s="106">
        <v>16</v>
      </c>
      <c r="X1031" s="285"/>
      <c r="Y1031" s="215"/>
    </row>
    <row r="1032" spans="1:25" ht="15.75" customHeight="1" x14ac:dyDescent="0.25">
      <c r="A1032" s="84">
        <v>2601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256"/>
      <c r="L1032" s="256"/>
      <c r="M1032" s="256"/>
      <c r="N1032" s="256"/>
      <c r="O1032" s="256"/>
      <c r="P1032" s="256"/>
      <c r="Q1032" s="256"/>
      <c r="R1032" s="129"/>
      <c r="S1032" s="265"/>
      <c r="T1032" s="101"/>
      <c r="U1032" s="256"/>
      <c r="V1032" s="215"/>
      <c r="W1032" s="106"/>
      <c r="X1032" s="285"/>
      <c r="Y1032" s="215"/>
    </row>
    <row r="1033" spans="1:25" ht="15.75" customHeight="1" x14ac:dyDescent="0.25">
      <c r="A1033" s="84">
        <v>2602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256"/>
      <c r="L1033" s="256"/>
      <c r="M1033" s="256"/>
      <c r="N1033" s="256"/>
      <c r="O1033" s="256"/>
      <c r="P1033" s="256"/>
      <c r="Q1033" s="256"/>
      <c r="R1033" s="129"/>
      <c r="S1033" s="265"/>
      <c r="T1033" s="101"/>
      <c r="U1033" s="256"/>
      <c r="V1033" s="215"/>
      <c r="W1033" s="106"/>
      <c r="X1033" s="285"/>
      <c r="Y1033" s="215"/>
    </row>
    <row r="1034" spans="1:25" ht="15.75" customHeight="1" x14ac:dyDescent="0.25">
      <c r="A1034" s="84">
        <v>2701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256"/>
      <c r="L1034" s="256"/>
      <c r="M1034" s="256"/>
      <c r="N1034" s="256"/>
      <c r="O1034" s="256"/>
      <c r="P1034" s="256"/>
      <c r="Q1034" s="256"/>
      <c r="R1034" s="129"/>
      <c r="S1034" s="265"/>
      <c r="T1034" s="101"/>
      <c r="U1034" s="256"/>
      <c r="V1034" s="101"/>
      <c r="W1034" s="256"/>
      <c r="X1034" s="286"/>
      <c r="Y1034" s="215"/>
    </row>
    <row r="1035" spans="1:25" ht="15.75" customHeight="1" x14ac:dyDescent="0.25">
      <c r="A1035" s="84">
        <v>2702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256"/>
      <c r="L1035" s="256"/>
      <c r="M1035" s="256"/>
      <c r="N1035" s="256"/>
      <c r="O1035" s="256"/>
      <c r="P1035" s="256"/>
      <c r="Q1035" s="256"/>
      <c r="R1035" s="129"/>
      <c r="S1035" s="265"/>
      <c r="T1035" s="101"/>
      <c r="U1035" s="256"/>
      <c r="V1035" s="111" t="s">
        <v>91</v>
      </c>
      <c r="W1035" s="112">
        <v>1</v>
      </c>
      <c r="X1035" s="113">
        <f>IF(SUM(R1026:R1031)=0,"",SUM(R1026:R1031))</f>
        <v>91</v>
      </c>
      <c r="Y1035" s="114" t="s">
        <v>19</v>
      </c>
    </row>
    <row r="1036" spans="1:25" ht="15.75" customHeight="1" x14ac:dyDescent="0.25">
      <c r="A1036" s="84">
        <v>2801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256"/>
      <c r="L1036" s="256"/>
      <c r="M1036" s="256"/>
      <c r="N1036" s="256"/>
      <c r="O1036" s="256"/>
      <c r="P1036" s="256"/>
      <c r="Q1036" s="256"/>
      <c r="R1036" s="129"/>
      <c r="S1036" s="265"/>
      <c r="T1036" s="101"/>
      <c r="U1036" s="256"/>
      <c r="V1036" s="115" t="s">
        <v>92</v>
      </c>
      <c r="W1036" s="116">
        <f>IF(W1035/B1022=0,"",W1035/B1022)</f>
        <v>8.5470085470085479E-3</v>
      </c>
      <c r="X1036" s="117">
        <f>IF(W1035/X1035=0,"",W1035/X1035)</f>
        <v>1.098901098901099E-2</v>
      </c>
      <c r="Y1036" s="118" t="s">
        <v>93</v>
      </c>
    </row>
    <row r="1037" spans="1:25" ht="15.75" customHeight="1" x14ac:dyDescent="0.25">
      <c r="A1037" s="84">
        <v>2802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256"/>
      <c r="L1037" s="256"/>
      <c r="M1037" s="256"/>
      <c r="N1037" s="256"/>
      <c r="O1037" s="256"/>
      <c r="P1037" s="256"/>
      <c r="Q1037" s="256"/>
      <c r="R1037" s="129"/>
      <c r="S1037" s="267"/>
      <c r="T1037" s="268"/>
      <c r="U1037" s="269"/>
      <c r="V1037" s="120"/>
      <c r="W1037" s="121"/>
      <c r="X1037" s="121"/>
      <c r="Y1037" s="122"/>
    </row>
    <row r="1038" spans="1:25" ht="18" x14ac:dyDescent="0.25">
      <c r="A1038" s="46"/>
      <c r="B1038" s="340" t="s">
        <v>111</v>
      </c>
      <c r="C1038" s="340"/>
      <c r="D1038" s="340"/>
      <c r="E1038" s="340"/>
      <c r="F1038" s="340"/>
      <c r="G1038" s="340"/>
      <c r="H1038" s="340"/>
      <c r="I1038" s="340"/>
      <c r="J1038" s="340"/>
      <c r="K1038" s="340"/>
      <c r="L1038" s="340"/>
      <c r="M1038" s="340"/>
      <c r="N1038" s="340"/>
      <c r="O1038" s="340"/>
      <c r="P1038" s="340"/>
      <c r="Q1038" s="340"/>
      <c r="R1038" s="123">
        <f>SUM(R1022:R1034)</f>
        <v>91</v>
      </c>
      <c r="S1038" s="124">
        <f>R1030/B1022</f>
        <v>0.67521367521367526</v>
      </c>
      <c r="T1038" s="124">
        <f>IF(R1038=0,"",R1038/B1022)</f>
        <v>0.77777777777777779</v>
      </c>
      <c r="U1038" s="124">
        <f>T1038-S1038</f>
        <v>0.10256410256410253</v>
      </c>
      <c r="V1038" s="1"/>
      <c r="W1038" s="2"/>
      <c r="X1038" s="36"/>
      <c r="Y1038" s="1"/>
    </row>
    <row r="1039" spans="1:25" ht="12.75" customHeight="1" x14ac:dyDescent="0.2">
      <c r="S1039" s="1"/>
      <c r="T1039" s="1"/>
      <c r="V1039" s="1"/>
    </row>
    <row r="1040" spans="1:25" ht="12.75" customHeight="1" x14ac:dyDescent="0.2">
      <c r="S1040" s="1"/>
      <c r="T1040" s="1"/>
      <c r="V1040" s="1"/>
    </row>
    <row r="1041" spans="1:26" ht="26.25" x14ac:dyDescent="0.4">
      <c r="A1041" s="235"/>
      <c r="B1041" s="341" t="s">
        <v>101</v>
      </c>
      <c r="C1041" s="341"/>
      <c r="D1041" s="341"/>
      <c r="E1041" s="341"/>
      <c r="F1041" s="341"/>
      <c r="G1041" s="341"/>
      <c r="H1041" s="341"/>
      <c r="I1041" s="341"/>
      <c r="J1041" s="341"/>
      <c r="K1041" s="341"/>
      <c r="L1041" s="341"/>
      <c r="M1041" s="341"/>
      <c r="N1041" s="341"/>
      <c r="O1041" s="341"/>
      <c r="P1041" s="341"/>
      <c r="Q1041" s="341"/>
      <c r="R1041" s="223" t="s">
        <v>129</v>
      </c>
      <c r="S1041" s="1"/>
      <c r="T1041" s="1"/>
      <c r="U1041" s="2"/>
      <c r="V1041" s="1"/>
      <c r="W1041" s="2"/>
      <c r="X1041" s="2"/>
      <c r="Y1041" s="2"/>
    </row>
    <row r="1042" spans="1:26" ht="20.25" customHeight="1" x14ac:dyDescent="0.2">
      <c r="A1042" s="342" t="s">
        <v>18</v>
      </c>
      <c r="B1042" s="344" t="s">
        <v>102</v>
      </c>
      <c r="C1042" s="345"/>
      <c r="D1042" s="345"/>
      <c r="E1042" s="345"/>
      <c r="F1042" s="345"/>
      <c r="G1042" s="345"/>
      <c r="H1042" s="345"/>
      <c r="I1042" s="345"/>
      <c r="J1042" s="346"/>
      <c r="K1042" s="347"/>
      <c r="L1042" s="347"/>
      <c r="M1042" s="347"/>
      <c r="N1042" s="347"/>
      <c r="O1042" s="347"/>
      <c r="P1042" s="347"/>
      <c r="Q1042" s="347"/>
      <c r="R1042" s="348" t="s">
        <v>19</v>
      </c>
      <c r="S1042" s="339" t="s">
        <v>11</v>
      </c>
      <c r="T1042" s="339" t="s">
        <v>12</v>
      </c>
      <c r="U1042" s="350" t="s">
        <v>13</v>
      </c>
      <c r="V1042" s="339" t="s">
        <v>14</v>
      </c>
      <c r="W1042" s="337" t="s">
        <v>15</v>
      </c>
      <c r="X1042" s="337" t="s">
        <v>16</v>
      </c>
      <c r="Y1042" s="339" t="s">
        <v>103</v>
      </c>
    </row>
    <row r="1043" spans="1:26" ht="15.75" customHeight="1" x14ac:dyDescent="0.25">
      <c r="A1043" s="343"/>
      <c r="B1043" s="84" t="s">
        <v>104</v>
      </c>
      <c r="C1043" s="84" t="s">
        <v>105</v>
      </c>
      <c r="D1043" s="84" t="s">
        <v>106</v>
      </c>
      <c r="E1043" s="84" t="s">
        <v>107</v>
      </c>
      <c r="F1043" s="84" t="s">
        <v>108</v>
      </c>
      <c r="G1043" s="84" t="s">
        <v>109</v>
      </c>
      <c r="H1043" s="84" t="s">
        <v>110</v>
      </c>
      <c r="I1043" s="84" t="s">
        <v>73</v>
      </c>
      <c r="J1043" s="84" t="s">
        <v>74</v>
      </c>
      <c r="K1043" s="2"/>
      <c r="L1043" s="2"/>
      <c r="M1043" s="2"/>
      <c r="N1043" s="2"/>
      <c r="O1043" s="2"/>
      <c r="P1043" s="2"/>
      <c r="Q1043" s="2"/>
      <c r="R1043" s="349"/>
      <c r="S1043" s="338"/>
      <c r="T1043" s="338"/>
      <c r="U1043" s="338"/>
      <c r="V1043" s="338"/>
      <c r="W1043" s="338"/>
      <c r="X1043" s="338"/>
      <c r="Y1043" s="338"/>
    </row>
    <row r="1044" spans="1:26" ht="15.75" x14ac:dyDescent="0.25">
      <c r="A1044" s="84">
        <v>2102</v>
      </c>
      <c r="B1044" s="87">
        <v>104</v>
      </c>
      <c r="C1044" s="87"/>
      <c r="D1044" s="87"/>
      <c r="E1044" s="87"/>
      <c r="F1044" s="87"/>
      <c r="G1044" s="87"/>
      <c r="H1044" s="87"/>
      <c r="I1044" s="87"/>
      <c r="J1044" s="87"/>
      <c r="K1044" s="256"/>
      <c r="L1044" s="256"/>
      <c r="M1044" s="256"/>
      <c r="N1044" s="256"/>
      <c r="O1044" s="256"/>
      <c r="P1044" s="256"/>
      <c r="Q1044" s="256"/>
      <c r="R1044" s="129"/>
      <c r="S1044" s="262"/>
      <c r="T1044" s="263"/>
      <c r="U1044" s="264"/>
      <c r="V1044" s="278"/>
      <c r="W1044" s="92">
        <f>B1044</f>
        <v>104</v>
      </c>
      <c r="X1044" s="279"/>
      <c r="Y1044" s="278"/>
    </row>
    <row r="1045" spans="1:26" ht="15.75" customHeight="1" x14ac:dyDescent="0.25">
      <c r="A1045" s="84">
        <v>2201</v>
      </c>
      <c r="B1045" s="87"/>
      <c r="C1045" s="87">
        <v>98</v>
      </c>
      <c r="D1045" s="87"/>
      <c r="E1045" s="87"/>
      <c r="F1045" s="87"/>
      <c r="G1045" s="87"/>
      <c r="H1045" s="87"/>
      <c r="I1045" s="87"/>
      <c r="J1045" s="87"/>
      <c r="K1045" s="256"/>
      <c r="L1045" s="256"/>
      <c r="M1045" s="256"/>
      <c r="N1045" s="256"/>
      <c r="O1045" s="256"/>
      <c r="P1045" s="256"/>
      <c r="Q1045" s="256"/>
      <c r="R1045" s="129"/>
      <c r="S1045" s="265"/>
      <c r="T1045" s="101"/>
      <c r="U1045" s="266"/>
      <c r="V1045" s="96">
        <f>IF(C1045=0,"",C1045/B1044)</f>
        <v>0.94230769230769229</v>
      </c>
      <c r="W1045" s="97">
        <v>101</v>
      </c>
      <c r="X1045" s="280">
        <f t="shared" ref="X1045:X1051" si="180">IF(W1045=0,"",W1045/W1044)</f>
        <v>0.97115384615384615</v>
      </c>
      <c r="Y1045" s="280">
        <f t="shared" ref="Y1045:Y1051" si="181">IF(W1045=0,"",100%-X1045)</f>
        <v>2.8846153846153855E-2</v>
      </c>
    </row>
    <row r="1046" spans="1:26" ht="15.75" customHeight="1" x14ac:dyDescent="0.25">
      <c r="A1046" s="84">
        <v>2202</v>
      </c>
      <c r="B1046" s="87"/>
      <c r="C1046" s="87"/>
      <c r="D1046" s="87">
        <v>96</v>
      </c>
      <c r="E1046" s="87"/>
      <c r="F1046" s="87"/>
      <c r="G1046" s="87"/>
      <c r="H1046" s="87"/>
      <c r="I1046" s="87"/>
      <c r="J1046" s="87"/>
      <c r="K1046" s="256"/>
      <c r="L1046" s="256"/>
      <c r="M1046" s="256"/>
      <c r="N1046" s="256"/>
      <c r="O1046" s="256"/>
      <c r="P1046" s="256"/>
      <c r="Q1046" s="256"/>
      <c r="R1046" s="129"/>
      <c r="S1046" s="265"/>
      <c r="T1046" s="101"/>
      <c r="U1046" s="266"/>
      <c r="V1046" s="96">
        <f>IF(D1046=0,"",D1046/C1045)</f>
        <v>0.97959183673469385</v>
      </c>
      <c r="W1046" s="97">
        <v>100</v>
      </c>
      <c r="X1046" s="280">
        <f t="shared" si="180"/>
        <v>0.99009900990099009</v>
      </c>
      <c r="Y1046" s="280">
        <f t="shared" si="181"/>
        <v>9.9009900990099098E-3</v>
      </c>
      <c r="Z1046" s="128">
        <f>W1046/W1044</f>
        <v>0.96153846153846156</v>
      </c>
    </row>
    <row r="1047" spans="1:26" ht="15.75" customHeight="1" x14ac:dyDescent="0.25">
      <c r="A1047" s="84">
        <v>2301</v>
      </c>
      <c r="B1047" s="87"/>
      <c r="C1047" s="87"/>
      <c r="D1047" s="87"/>
      <c r="E1047" s="87">
        <v>94</v>
      </c>
      <c r="F1047" s="87"/>
      <c r="G1047" s="87"/>
      <c r="H1047" s="87"/>
      <c r="I1047" s="87"/>
      <c r="J1047" s="87"/>
      <c r="K1047" s="256"/>
      <c r="L1047" s="256"/>
      <c r="M1047" s="256"/>
      <c r="N1047" s="256"/>
      <c r="O1047" s="256"/>
      <c r="P1047" s="256"/>
      <c r="Q1047" s="256"/>
      <c r="R1047" s="129"/>
      <c r="S1047" s="265"/>
      <c r="T1047" s="101"/>
      <c r="U1047" s="266"/>
      <c r="V1047" s="96">
        <f>IF(E1047=0,"",E1047/D1046)</f>
        <v>0.97916666666666663</v>
      </c>
      <c r="W1047" s="97">
        <v>96</v>
      </c>
      <c r="X1047" s="280">
        <f t="shared" si="180"/>
        <v>0.96</v>
      </c>
      <c r="Y1047" s="280">
        <f t="shared" si="181"/>
        <v>4.0000000000000036E-2</v>
      </c>
    </row>
    <row r="1048" spans="1:26" ht="15.75" customHeight="1" x14ac:dyDescent="0.25">
      <c r="A1048" s="84">
        <v>2302</v>
      </c>
      <c r="B1048" s="87"/>
      <c r="C1048" s="87"/>
      <c r="D1048" s="87"/>
      <c r="E1048" s="87"/>
      <c r="F1048" s="87">
        <v>90</v>
      </c>
      <c r="G1048" s="87"/>
      <c r="H1048" s="87"/>
      <c r="I1048" s="87"/>
      <c r="J1048" s="87"/>
      <c r="K1048" s="256"/>
      <c r="L1048" s="256"/>
      <c r="M1048" s="256"/>
      <c r="N1048" s="256"/>
      <c r="O1048" s="256"/>
      <c r="P1048" s="256"/>
      <c r="Q1048" s="256"/>
      <c r="R1048" s="129"/>
      <c r="S1048" s="265"/>
      <c r="T1048" s="101"/>
      <c r="U1048" s="266"/>
      <c r="V1048" s="96">
        <f>F1048/E1047</f>
        <v>0.95744680851063835</v>
      </c>
      <c r="W1048" s="97">
        <v>94</v>
      </c>
      <c r="X1048" s="280">
        <f t="shared" si="180"/>
        <v>0.97916666666666663</v>
      </c>
      <c r="Y1048" s="280">
        <f t="shared" si="181"/>
        <v>2.083333333333337E-2</v>
      </c>
    </row>
    <row r="1049" spans="1:26" ht="15.75" customHeight="1" x14ac:dyDescent="0.25">
      <c r="A1049" s="84">
        <v>2401</v>
      </c>
      <c r="B1049" s="87"/>
      <c r="C1049" s="87"/>
      <c r="D1049" s="87"/>
      <c r="E1049" s="87"/>
      <c r="F1049" s="87"/>
      <c r="G1049" s="87">
        <v>89</v>
      </c>
      <c r="H1049" s="87"/>
      <c r="I1049" s="87"/>
      <c r="J1049" s="87"/>
      <c r="K1049" s="256"/>
      <c r="L1049" s="256"/>
      <c r="M1049" s="256"/>
      <c r="N1049" s="256"/>
      <c r="O1049" s="256"/>
      <c r="P1049" s="256"/>
      <c r="Q1049" s="256"/>
      <c r="R1049" s="129"/>
      <c r="S1049" s="265"/>
      <c r="T1049" s="101"/>
      <c r="U1049" s="266"/>
      <c r="V1049" s="96">
        <f>IF(G1049=0,"",G1049/F1048)</f>
        <v>0.98888888888888893</v>
      </c>
      <c r="W1049" s="97">
        <v>93</v>
      </c>
      <c r="X1049" s="280">
        <f t="shared" si="180"/>
        <v>0.98936170212765961</v>
      </c>
      <c r="Y1049" s="280">
        <f t="shared" si="181"/>
        <v>1.0638297872340385E-2</v>
      </c>
    </row>
    <row r="1050" spans="1:26" ht="15.75" customHeight="1" x14ac:dyDescent="0.25">
      <c r="A1050" s="84">
        <v>2402</v>
      </c>
      <c r="B1050" s="87"/>
      <c r="C1050" s="87"/>
      <c r="D1050" s="87"/>
      <c r="E1050" s="87"/>
      <c r="F1050" s="87"/>
      <c r="G1050" s="87"/>
      <c r="H1050" s="87">
        <v>87</v>
      </c>
      <c r="I1050" s="87"/>
      <c r="J1050" s="87"/>
      <c r="K1050" s="256"/>
      <c r="L1050" s="256"/>
      <c r="M1050" s="256"/>
      <c r="N1050" s="256"/>
      <c r="O1050" s="256"/>
      <c r="P1050" s="256"/>
      <c r="Q1050" s="256"/>
      <c r="R1050" s="129"/>
      <c r="S1050" s="265"/>
      <c r="T1050" s="101"/>
      <c r="U1050" s="266"/>
      <c r="V1050" s="96">
        <f>IF(H1050=0,"",H1050/G1049)</f>
        <v>0.97752808988764039</v>
      </c>
      <c r="W1050" s="97">
        <v>92</v>
      </c>
      <c r="X1050" s="280">
        <f t="shared" si="180"/>
        <v>0.989247311827957</v>
      </c>
      <c r="Y1050" s="280">
        <f t="shared" si="181"/>
        <v>1.0752688172043001E-2</v>
      </c>
    </row>
    <row r="1051" spans="1:26" ht="15.75" customHeight="1" x14ac:dyDescent="0.25">
      <c r="A1051" s="84">
        <v>2501</v>
      </c>
      <c r="B1051" s="87"/>
      <c r="C1051" s="87"/>
      <c r="D1051" s="87"/>
      <c r="E1051" s="87"/>
      <c r="F1051" s="87"/>
      <c r="G1051" s="87"/>
      <c r="H1051" s="87"/>
      <c r="I1051" s="218">
        <v>87</v>
      </c>
      <c r="J1051" s="87"/>
      <c r="K1051" s="256"/>
      <c r="L1051" s="256"/>
      <c r="M1051" s="256"/>
      <c r="N1051" s="256"/>
      <c r="O1051" s="256"/>
      <c r="P1051" s="256"/>
      <c r="Q1051" s="256"/>
      <c r="R1051" s="129"/>
      <c r="S1051" s="265"/>
      <c r="T1051" s="101"/>
      <c r="U1051" s="266"/>
      <c r="V1051" s="328">
        <f>IF(I1051=0,"",I1051/H1050)</f>
        <v>1</v>
      </c>
      <c r="W1051" s="97">
        <v>92</v>
      </c>
      <c r="X1051" s="322">
        <f t="shared" si="180"/>
        <v>1</v>
      </c>
      <c r="Y1051" s="321">
        <f t="shared" si="181"/>
        <v>0</v>
      </c>
    </row>
    <row r="1052" spans="1:26" ht="15.75" customHeight="1" x14ac:dyDescent="0.25">
      <c r="A1052" s="84">
        <v>2502</v>
      </c>
      <c r="B1052" s="87"/>
      <c r="C1052" s="87"/>
      <c r="D1052" s="87"/>
      <c r="E1052" s="87"/>
      <c r="F1052" s="87"/>
      <c r="G1052" s="87"/>
      <c r="H1052" s="87"/>
      <c r="I1052" s="87"/>
      <c r="J1052" s="87">
        <v>87</v>
      </c>
      <c r="K1052" s="256"/>
      <c r="L1052" s="256"/>
      <c r="M1052" s="256"/>
      <c r="N1052" s="256"/>
      <c r="O1052" s="256"/>
      <c r="P1052" s="256"/>
      <c r="Q1052" s="256"/>
      <c r="R1052" s="129">
        <v>83</v>
      </c>
      <c r="S1052" s="265"/>
      <c r="T1052" s="101"/>
      <c r="U1052" s="256"/>
      <c r="V1052" s="329">
        <f>J1052/I1051</f>
        <v>1</v>
      </c>
      <c r="W1052" s="214">
        <v>92</v>
      </c>
      <c r="X1052" s="322">
        <f t="shared" ref="X1052" si="182">IF(W1052=0,"",W1052/W1051)</f>
        <v>1</v>
      </c>
      <c r="Y1052" s="321">
        <f t="shared" ref="Y1052" si="183">IF(W1052=0,"",100%-X1052)</f>
        <v>0</v>
      </c>
    </row>
    <row r="1053" spans="1:26" ht="15.75" customHeight="1" x14ac:dyDescent="0.25">
      <c r="A1053" s="84">
        <v>2601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256"/>
      <c r="L1053" s="256"/>
      <c r="M1053" s="256"/>
      <c r="N1053" s="256"/>
      <c r="O1053" s="256"/>
      <c r="P1053" s="256"/>
      <c r="Q1053" s="256"/>
      <c r="R1053" s="129"/>
      <c r="S1053" s="265"/>
      <c r="T1053" s="101"/>
      <c r="U1053" s="256"/>
      <c r="V1053" s="215"/>
      <c r="W1053" s="106"/>
      <c r="X1053" s="285"/>
      <c r="Y1053" s="215"/>
    </row>
    <row r="1054" spans="1:26" ht="15.75" customHeight="1" x14ac:dyDescent="0.25">
      <c r="A1054" s="84">
        <v>2602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256"/>
      <c r="L1054" s="256"/>
      <c r="M1054" s="256"/>
      <c r="N1054" s="256"/>
      <c r="O1054" s="256"/>
      <c r="P1054" s="256"/>
      <c r="Q1054" s="256"/>
      <c r="R1054" s="129"/>
      <c r="S1054" s="265"/>
      <c r="T1054" s="101"/>
      <c r="U1054" s="256"/>
      <c r="V1054" s="215"/>
      <c r="W1054" s="106"/>
      <c r="X1054" s="285"/>
      <c r="Y1054" s="215"/>
    </row>
    <row r="1055" spans="1:26" ht="15.75" customHeight="1" x14ac:dyDescent="0.25">
      <c r="A1055" s="84">
        <v>2701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256"/>
      <c r="L1055" s="256"/>
      <c r="M1055" s="256"/>
      <c r="N1055" s="256"/>
      <c r="O1055" s="256"/>
      <c r="P1055" s="256"/>
      <c r="Q1055" s="256"/>
      <c r="R1055" s="129"/>
      <c r="S1055" s="265"/>
      <c r="T1055" s="101"/>
      <c r="U1055" s="256"/>
      <c r="V1055" s="215"/>
      <c r="W1055" s="106"/>
      <c r="X1055" s="285"/>
      <c r="Y1055" s="215"/>
    </row>
    <row r="1056" spans="1:26" ht="15.75" customHeight="1" x14ac:dyDescent="0.25">
      <c r="A1056" s="84">
        <v>2702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256"/>
      <c r="L1056" s="256"/>
      <c r="M1056" s="256"/>
      <c r="N1056" s="256"/>
      <c r="O1056" s="256"/>
      <c r="P1056" s="256"/>
      <c r="Q1056" s="256"/>
      <c r="R1056" s="129"/>
      <c r="S1056" s="265"/>
      <c r="T1056" s="101"/>
      <c r="U1056" s="256"/>
      <c r="V1056" s="101"/>
      <c r="W1056" s="256"/>
      <c r="X1056" s="286"/>
      <c r="Y1056" s="215"/>
    </row>
    <row r="1057" spans="1:26" ht="15.75" customHeight="1" x14ac:dyDescent="0.25">
      <c r="A1057" s="84">
        <v>2801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256"/>
      <c r="L1057" s="256"/>
      <c r="M1057" s="256"/>
      <c r="N1057" s="256"/>
      <c r="O1057" s="256"/>
      <c r="P1057" s="256"/>
      <c r="Q1057" s="256"/>
      <c r="R1057" s="129"/>
      <c r="S1057" s="265"/>
      <c r="T1057" s="101"/>
      <c r="U1057" s="256"/>
      <c r="V1057" s="111" t="s">
        <v>91</v>
      </c>
      <c r="W1057" s="112"/>
      <c r="X1057" s="113">
        <f>IF(SUM(R1048:R1053)=0,"",SUM(R1048:R1053))</f>
        <v>83</v>
      </c>
      <c r="Y1057" s="114" t="s">
        <v>19</v>
      </c>
    </row>
    <row r="1058" spans="1:26" ht="15.75" customHeight="1" x14ac:dyDescent="0.25">
      <c r="A1058" s="84">
        <v>2802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256"/>
      <c r="L1058" s="256"/>
      <c r="M1058" s="256"/>
      <c r="N1058" s="256"/>
      <c r="O1058" s="256"/>
      <c r="P1058" s="256"/>
      <c r="Q1058" s="256"/>
      <c r="R1058" s="129"/>
      <c r="S1058" s="265"/>
      <c r="T1058" s="101"/>
      <c r="U1058" s="256"/>
      <c r="V1058" s="115" t="s">
        <v>92</v>
      </c>
      <c r="W1058" s="116" t="str">
        <f>IF(W1057/B1044=0,"",W1057/B1044)</f>
        <v/>
      </c>
      <c r="X1058" s="117" t="str">
        <f>IF(W1057/X1057=0,"",W1057/X1057)</f>
        <v/>
      </c>
      <c r="Y1058" s="118" t="s">
        <v>93</v>
      </c>
    </row>
    <row r="1059" spans="1:26" ht="15.75" customHeight="1" x14ac:dyDescent="0.25">
      <c r="A1059" s="84">
        <v>2901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256"/>
      <c r="L1059" s="256"/>
      <c r="M1059" s="256"/>
      <c r="N1059" s="256"/>
      <c r="O1059" s="256"/>
      <c r="P1059" s="256"/>
      <c r="Q1059" s="256"/>
      <c r="R1059" s="129"/>
      <c r="S1059" s="267"/>
      <c r="T1059" s="268"/>
      <c r="U1059" s="269"/>
      <c r="V1059" s="120"/>
      <c r="W1059" s="121"/>
      <c r="X1059" s="121"/>
      <c r="Y1059" s="122"/>
    </row>
    <row r="1060" spans="1:26" ht="18" x14ac:dyDescent="0.25">
      <c r="A1060" s="46"/>
      <c r="B1060" s="340" t="s">
        <v>111</v>
      </c>
      <c r="C1060" s="340"/>
      <c r="D1060" s="340"/>
      <c r="E1060" s="340"/>
      <c r="F1060" s="340"/>
      <c r="G1060" s="340"/>
      <c r="H1060" s="340"/>
      <c r="I1060" s="340"/>
      <c r="J1060" s="340"/>
      <c r="K1060" s="340"/>
      <c r="L1060" s="340"/>
      <c r="M1060" s="340"/>
      <c r="N1060" s="340"/>
      <c r="O1060" s="340"/>
      <c r="P1060" s="340"/>
      <c r="Q1060" s="340"/>
      <c r="R1060" s="123">
        <f>SUM(R1044:R1056)</f>
        <v>83</v>
      </c>
      <c r="S1060" s="124">
        <f>R1052/B1044</f>
        <v>0.79807692307692313</v>
      </c>
      <c r="T1060" s="124">
        <f>IF(R1060=0,"",R1060/B1044)</f>
        <v>0.79807692307692313</v>
      </c>
      <c r="U1060" s="124">
        <f>T1060-S1060</f>
        <v>0</v>
      </c>
      <c r="V1060" s="1"/>
      <c r="W1060" s="2"/>
      <c r="X1060" s="36"/>
      <c r="Y1060" s="1"/>
    </row>
    <row r="1061" spans="1:26" ht="12.75" x14ac:dyDescent="0.2">
      <c r="S1061" s="1"/>
      <c r="T1061" s="1"/>
      <c r="V1061" s="1"/>
    </row>
    <row r="1062" spans="1:26" ht="12.75" customHeight="1" x14ac:dyDescent="0.2">
      <c r="S1062" s="1"/>
      <c r="T1062" s="1"/>
      <c r="V1062" s="1"/>
    </row>
    <row r="1063" spans="1:26" ht="26.25" x14ac:dyDescent="0.4">
      <c r="A1063" s="235"/>
      <c r="B1063" s="341" t="s">
        <v>101</v>
      </c>
      <c r="C1063" s="341"/>
      <c r="D1063" s="341"/>
      <c r="E1063" s="341"/>
      <c r="F1063" s="341"/>
      <c r="G1063" s="341"/>
      <c r="H1063" s="341"/>
      <c r="I1063" s="341"/>
      <c r="J1063" s="341"/>
      <c r="K1063" s="341"/>
      <c r="L1063" s="341"/>
      <c r="M1063" s="341"/>
      <c r="N1063" s="341"/>
      <c r="O1063" s="341"/>
      <c r="P1063" s="341"/>
      <c r="Q1063" s="341"/>
      <c r="R1063" s="223" t="s">
        <v>124</v>
      </c>
      <c r="S1063" s="1"/>
      <c r="T1063" s="1"/>
      <c r="U1063" s="2"/>
      <c r="V1063" s="1"/>
      <c r="W1063" s="2"/>
      <c r="X1063" s="2"/>
      <c r="Y1063" s="2"/>
    </row>
    <row r="1064" spans="1:26" ht="20.25" x14ac:dyDescent="0.2">
      <c r="A1064" s="342" t="s">
        <v>18</v>
      </c>
      <c r="B1064" s="344" t="s">
        <v>102</v>
      </c>
      <c r="C1064" s="345"/>
      <c r="D1064" s="345"/>
      <c r="E1064" s="345"/>
      <c r="F1064" s="345"/>
      <c r="G1064" s="345"/>
      <c r="H1064" s="345"/>
      <c r="I1064" s="345"/>
      <c r="J1064" s="346"/>
      <c r="K1064" s="347"/>
      <c r="L1064" s="347"/>
      <c r="M1064" s="347"/>
      <c r="N1064" s="347"/>
      <c r="O1064" s="347"/>
      <c r="P1064" s="347"/>
      <c r="Q1064" s="347"/>
      <c r="R1064" s="348" t="s">
        <v>19</v>
      </c>
      <c r="S1064" s="339" t="s">
        <v>11</v>
      </c>
      <c r="T1064" s="339" t="s">
        <v>12</v>
      </c>
      <c r="U1064" s="350" t="s">
        <v>13</v>
      </c>
      <c r="V1064" s="339" t="s">
        <v>14</v>
      </c>
      <c r="W1064" s="337" t="s">
        <v>15</v>
      </c>
      <c r="X1064" s="337" t="s">
        <v>16</v>
      </c>
      <c r="Y1064" s="339" t="s">
        <v>103</v>
      </c>
    </row>
    <row r="1065" spans="1:26" ht="15.75" x14ac:dyDescent="0.25">
      <c r="A1065" s="343"/>
      <c r="B1065" s="84" t="s">
        <v>104</v>
      </c>
      <c r="C1065" s="84" t="s">
        <v>105</v>
      </c>
      <c r="D1065" s="84" t="s">
        <v>106</v>
      </c>
      <c r="E1065" s="84" t="s">
        <v>107</v>
      </c>
      <c r="F1065" s="84" t="s">
        <v>108</v>
      </c>
      <c r="G1065" s="84" t="s">
        <v>109</v>
      </c>
      <c r="H1065" s="84" t="s">
        <v>110</v>
      </c>
      <c r="I1065" s="84" t="s">
        <v>73</v>
      </c>
      <c r="J1065" s="84" t="s">
        <v>74</v>
      </c>
      <c r="K1065" s="2"/>
      <c r="L1065" s="2"/>
      <c r="M1065" s="2"/>
      <c r="N1065" s="2"/>
      <c r="O1065" s="2"/>
      <c r="P1065" s="2"/>
      <c r="Q1065" s="2"/>
      <c r="R1065" s="349"/>
      <c r="S1065" s="338"/>
      <c r="T1065" s="338"/>
      <c r="U1065" s="338"/>
      <c r="V1065" s="338"/>
      <c r="W1065" s="338"/>
      <c r="X1065" s="338"/>
      <c r="Y1065" s="338"/>
    </row>
    <row r="1066" spans="1:26" ht="15.75" customHeight="1" x14ac:dyDescent="0.25">
      <c r="A1066" s="84">
        <v>2201</v>
      </c>
      <c r="B1066" s="87">
        <v>117</v>
      </c>
      <c r="C1066" s="87"/>
      <c r="D1066" s="87"/>
      <c r="E1066" s="87"/>
      <c r="F1066" s="87"/>
      <c r="G1066" s="87"/>
      <c r="H1066" s="87"/>
      <c r="I1066" s="87"/>
      <c r="J1066" s="87"/>
      <c r="K1066" s="256"/>
      <c r="L1066" s="256"/>
      <c r="M1066" s="256"/>
      <c r="N1066" s="256"/>
      <c r="O1066" s="256"/>
      <c r="P1066" s="256"/>
      <c r="Q1066" s="256"/>
      <c r="R1066" s="129"/>
      <c r="S1066" s="262"/>
      <c r="T1066" s="263"/>
      <c r="U1066" s="264"/>
      <c r="V1066" s="278"/>
      <c r="W1066" s="92">
        <f>B1066</f>
        <v>117</v>
      </c>
      <c r="X1066" s="279"/>
      <c r="Y1066" s="278"/>
    </row>
    <row r="1067" spans="1:26" ht="15.75" customHeight="1" x14ac:dyDescent="0.25">
      <c r="A1067" s="84">
        <v>2202</v>
      </c>
      <c r="B1067" s="87"/>
      <c r="C1067" s="87">
        <v>108</v>
      </c>
      <c r="D1067" s="87"/>
      <c r="E1067" s="87"/>
      <c r="F1067" s="87"/>
      <c r="G1067" s="87"/>
      <c r="H1067" s="87"/>
      <c r="I1067" s="87"/>
      <c r="J1067" s="87"/>
      <c r="K1067" s="256"/>
      <c r="L1067" s="256"/>
      <c r="M1067" s="256"/>
      <c r="N1067" s="256"/>
      <c r="O1067" s="256"/>
      <c r="P1067" s="256"/>
      <c r="Q1067" s="256"/>
      <c r="R1067" s="129"/>
      <c r="S1067" s="265"/>
      <c r="T1067" s="101"/>
      <c r="U1067" s="266"/>
      <c r="V1067" s="96">
        <f>IF(C1067=0,"",C1067/B1066)</f>
        <v>0.92307692307692313</v>
      </c>
      <c r="W1067" s="97">
        <v>110</v>
      </c>
      <c r="X1067" s="280">
        <f t="shared" ref="X1067:X1073" si="184">IF(W1067=0,"",W1067/W1066)</f>
        <v>0.94017094017094016</v>
      </c>
      <c r="Y1067" s="280">
        <f t="shared" ref="Y1067:Y1073" si="185">IF(W1067=0,"",100%-X1067)</f>
        <v>5.9829059829059839E-2</v>
      </c>
    </row>
    <row r="1068" spans="1:26" ht="15.75" customHeight="1" x14ac:dyDescent="0.25">
      <c r="A1068" s="84">
        <v>2301</v>
      </c>
      <c r="B1068" s="87"/>
      <c r="C1068" s="87"/>
      <c r="D1068" s="87">
        <v>104</v>
      </c>
      <c r="E1068" s="87"/>
      <c r="F1068" s="87"/>
      <c r="G1068" s="87"/>
      <c r="H1068" s="87"/>
      <c r="I1068" s="87"/>
      <c r="J1068" s="87"/>
      <c r="K1068" s="256"/>
      <c r="L1068" s="256"/>
      <c r="M1068" s="256"/>
      <c r="N1068" s="256"/>
      <c r="O1068" s="256"/>
      <c r="P1068" s="256"/>
      <c r="Q1068" s="256"/>
      <c r="R1068" s="129"/>
      <c r="S1068" s="265"/>
      <c r="T1068" s="101"/>
      <c r="U1068" s="266"/>
      <c r="V1068" s="96">
        <f>IF(D1068=0,"",D1068/C1067)</f>
        <v>0.96296296296296291</v>
      </c>
      <c r="W1068" s="97">
        <v>104</v>
      </c>
      <c r="X1068" s="280">
        <f t="shared" si="184"/>
        <v>0.94545454545454544</v>
      </c>
      <c r="Y1068" s="280">
        <f t="shared" si="185"/>
        <v>5.4545454545454564E-2</v>
      </c>
      <c r="Z1068" s="128">
        <f>W1068/W1066</f>
        <v>0.88888888888888884</v>
      </c>
    </row>
    <row r="1069" spans="1:26" ht="15.75" customHeight="1" x14ac:dyDescent="0.25">
      <c r="A1069" s="84">
        <v>2302</v>
      </c>
      <c r="B1069" s="87"/>
      <c r="C1069" s="87"/>
      <c r="D1069" s="87"/>
      <c r="E1069" s="87">
        <v>98</v>
      </c>
      <c r="F1069" s="87"/>
      <c r="G1069" s="87"/>
      <c r="H1069" s="87"/>
      <c r="I1069" s="87"/>
      <c r="J1069" s="87"/>
      <c r="K1069" s="256"/>
      <c r="L1069" s="256"/>
      <c r="M1069" s="256"/>
      <c r="N1069" s="256"/>
      <c r="O1069" s="256"/>
      <c r="P1069" s="256"/>
      <c r="Q1069" s="256"/>
      <c r="R1069" s="129"/>
      <c r="S1069" s="265"/>
      <c r="T1069" s="101"/>
      <c r="U1069" s="266"/>
      <c r="V1069" s="96">
        <f>IF(E1069=0,"",E1069/D1068)</f>
        <v>0.94230769230769229</v>
      </c>
      <c r="W1069" s="97">
        <v>102</v>
      </c>
      <c r="X1069" s="280">
        <f t="shared" si="184"/>
        <v>0.98076923076923073</v>
      </c>
      <c r="Y1069" s="280">
        <f t="shared" si="185"/>
        <v>1.9230769230769273E-2</v>
      </c>
    </row>
    <row r="1070" spans="1:26" ht="15.75" customHeight="1" x14ac:dyDescent="0.25">
      <c r="A1070" s="84">
        <v>2401</v>
      </c>
      <c r="B1070" s="87"/>
      <c r="C1070" s="87"/>
      <c r="D1070" s="87"/>
      <c r="E1070" s="87"/>
      <c r="F1070" s="87">
        <v>91</v>
      </c>
      <c r="G1070" s="87"/>
      <c r="H1070" s="87"/>
      <c r="I1070" s="87"/>
      <c r="J1070" s="87"/>
      <c r="K1070" s="256"/>
      <c r="L1070" s="256"/>
      <c r="M1070" s="256"/>
      <c r="N1070" s="256"/>
      <c r="O1070" s="256"/>
      <c r="P1070" s="256"/>
      <c r="Q1070" s="256"/>
      <c r="R1070" s="129"/>
      <c r="S1070" s="265"/>
      <c r="T1070" s="101"/>
      <c r="U1070" s="266"/>
      <c r="V1070" s="96">
        <f>IF(F1070=0,"",F1070/E1069)</f>
        <v>0.9285714285714286</v>
      </c>
      <c r="W1070" s="97">
        <v>98</v>
      </c>
      <c r="X1070" s="280">
        <f t="shared" si="184"/>
        <v>0.96078431372549022</v>
      </c>
      <c r="Y1070" s="280">
        <f t="shared" si="185"/>
        <v>3.9215686274509776E-2</v>
      </c>
    </row>
    <row r="1071" spans="1:26" ht="15.75" customHeight="1" x14ac:dyDescent="0.25">
      <c r="A1071" s="84">
        <v>2402</v>
      </c>
      <c r="B1071" s="87"/>
      <c r="C1071" s="87"/>
      <c r="D1071" s="87"/>
      <c r="E1071" s="87"/>
      <c r="F1071" s="87"/>
      <c r="G1071" s="87">
        <v>83</v>
      </c>
      <c r="H1071" s="87"/>
      <c r="I1071" s="87"/>
      <c r="J1071" s="87"/>
      <c r="K1071" s="256"/>
      <c r="L1071" s="256"/>
      <c r="M1071" s="256"/>
      <c r="N1071" s="256"/>
      <c r="O1071" s="256"/>
      <c r="P1071" s="256"/>
      <c r="Q1071" s="256"/>
      <c r="R1071" s="129"/>
      <c r="S1071" s="265"/>
      <c r="T1071" s="101"/>
      <c r="U1071" s="266"/>
      <c r="V1071" s="96">
        <f>IF(G1071=0,"",G1071/F1070)</f>
        <v>0.91208791208791207</v>
      </c>
      <c r="W1071" s="97">
        <v>97</v>
      </c>
      <c r="X1071" s="280">
        <f t="shared" si="184"/>
        <v>0.98979591836734693</v>
      </c>
      <c r="Y1071" s="280">
        <f t="shared" si="185"/>
        <v>1.0204081632653073E-2</v>
      </c>
    </row>
    <row r="1072" spans="1:26" ht="15.75" customHeight="1" x14ac:dyDescent="0.25">
      <c r="A1072" s="84">
        <v>2501</v>
      </c>
      <c r="B1072" s="87"/>
      <c r="C1072" s="87"/>
      <c r="D1072" s="87"/>
      <c r="E1072" s="87"/>
      <c r="F1072" s="87"/>
      <c r="G1072" s="87"/>
      <c r="H1072" s="218">
        <v>83</v>
      </c>
      <c r="I1072" s="87"/>
      <c r="J1072" s="87"/>
      <c r="K1072" s="256"/>
      <c r="L1072" s="256"/>
      <c r="M1072" s="256"/>
      <c r="N1072" s="256"/>
      <c r="O1072" s="256"/>
      <c r="P1072" s="256"/>
      <c r="Q1072" s="256"/>
      <c r="R1072" s="129"/>
      <c r="S1072" s="265"/>
      <c r="T1072" s="101"/>
      <c r="U1072" s="266"/>
      <c r="V1072" s="327">
        <f>IF(H1072=0,"",H1072/G1071)</f>
        <v>1</v>
      </c>
      <c r="W1072" s="97">
        <v>94</v>
      </c>
      <c r="X1072" s="280">
        <f t="shared" si="184"/>
        <v>0.96907216494845361</v>
      </c>
      <c r="Y1072" s="280">
        <f t="shared" si="185"/>
        <v>3.0927835051546393E-2</v>
      </c>
    </row>
    <row r="1073" spans="1:25" ht="15.75" customHeight="1" x14ac:dyDescent="0.25">
      <c r="A1073" s="84">
        <v>2502</v>
      </c>
      <c r="B1073" s="87"/>
      <c r="C1073" s="87"/>
      <c r="D1073" s="87"/>
      <c r="E1073" s="87"/>
      <c r="F1073" s="87"/>
      <c r="G1073" s="87"/>
      <c r="H1073" s="87"/>
      <c r="I1073" s="87">
        <v>82</v>
      </c>
      <c r="J1073" s="87"/>
      <c r="K1073" s="256"/>
      <c r="L1073" s="256"/>
      <c r="M1073" s="256"/>
      <c r="N1073" s="256"/>
      <c r="O1073" s="256"/>
      <c r="P1073" s="256"/>
      <c r="Q1073" s="256"/>
      <c r="R1073" s="129"/>
      <c r="S1073" s="265"/>
      <c r="T1073" s="101"/>
      <c r="U1073" s="297"/>
      <c r="V1073" s="216">
        <f>IF(I1073=0,"",I1073/H1072)</f>
        <v>0.98795180722891562</v>
      </c>
      <c r="W1073" s="214">
        <v>93</v>
      </c>
      <c r="X1073" s="280">
        <f t="shared" si="184"/>
        <v>0.98936170212765961</v>
      </c>
      <c r="Y1073" s="126">
        <f t="shared" si="185"/>
        <v>1.0638297872340385E-2</v>
      </c>
    </row>
    <row r="1074" spans="1:25" ht="15.75" customHeight="1" x14ac:dyDescent="0.25">
      <c r="A1074" s="84">
        <v>2601</v>
      </c>
      <c r="B1074" s="87"/>
      <c r="C1074" s="87"/>
      <c r="D1074" s="87"/>
      <c r="E1074" s="87"/>
      <c r="F1074" s="87"/>
      <c r="G1074" s="87"/>
      <c r="H1074" s="87"/>
      <c r="I1074" s="87"/>
      <c r="J1074" s="87"/>
      <c r="K1074" s="256"/>
      <c r="L1074" s="256"/>
      <c r="M1074" s="256"/>
      <c r="N1074" s="256"/>
      <c r="O1074" s="256"/>
      <c r="P1074" s="256"/>
      <c r="Q1074" s="256"/>
      <c r="R1074" s="129"/>
      <c r="S1074" s="265"/>
      <c r="T1074" s="101"/>
      <c r="U1074" s="297"/>
      <c r="V1074" s="216" t="str">
        <f>IF(J1074=0,"",J1074/I1073)</f>
        <v/>
      </c>
      <c r="W1074" s="214"/>
      <c r="X1074" s="280" t="str">
        <f t="shared" ref="X1074" si="186">IF(W1074=0,"",W1074/W1073)</f>
        <v/>
      </c>
      <c r="Y1074" s="126" t="str">
        <f t="shared" ref="Y1074" si="187">IF(W1074=0,"",100%-X1074)</f>
        <v/>
      </c>
    </row>
    <row r="1075" spans="1:25" ht="15.75" customHeight="1" x14ac:dyDescent="0.25">
      <c r="A1075" s="84">
        <v>2602</v>
      </c>
      <c r="B1075" s="87"/>
      <c r="C1075" s="87"/>
      <c r="D1075" s="87"/>
      <c r="E1075" s="87"/>
      <c r="F1075" s="87"/>
      <c r="G1075" s="87"/>
      <c r="H1075" s="87"/>
      <c r="I1075" s="87"/>
      <c r="J1075" s="87"/>
      <c r="K1075" s="256"/>
      <c r="L1075" s="256"/>
      <c r="M1075" s="256"/>
      <c r="N1075" s="256"/>
      <c r="O1075" s="256"/>
      <c r="P1075" s="256"/>
      <c r="Q1075" s="256"/>
      <c r="R1075" s="129"/>
      <c r="S1075" s="265"/>
      <c r="T1075" s="101"/>
      <c r="U1075" s="256"/>
      <c r="V1075" s="215"/>
      <c r="W1075" s="106"/>
      <c r="X1075" s="285"/>
      <c r="Y1075" s="215"/>
    </row>
    <row r="1076" spans="1:25" ht="15.75" customHeight="1" x14ac:dyDescent="0.25">
      <c r="A1076" s="84">
        <v>2701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256"/>
      <c r="L1076" s="256"/>
      <c r="M1076" s="256"/>
      <c r="N1076" s="256"/>
      <c r="O1076" s="256"/>
      <c r="P1076" s="256"/>
      <c r="Q1076" s="256"/>
      <c r="R1076" s="129"/>
      <c r="S1076" s="265"/>
      <c r="T1076" s="101"/>
      <c r="U1076" s="256"/>
      <c r="V1076" s="215"/>
      <c r="W1076" s="106"/>
      <c r="X1076" s="285"/>
      <c r="Y1076" s="215"/>
    </row>
    <row r="1077" spans="1:25" ht="15.75" customHeight="1" x14ac:dyDescent="0.25">
      <c r="A1077" s="84">
        <v>2702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256"/>
      <c r="L1077" s="256"/>
      <c r="M1077" s="256"/>
      <c r="N1077" s="256"/>
      <c r="O1077" s="256"/>
      <c r="P1077" s="256"/>
      <c r="Q1077" s="256"/>
      <c r="R1077" s="129"/>
      <c r="S1077" s="265"/>
      <c r="T1077" s="101"/>
      <c r="U1077" s="256"/>
      <c r="V1077" s="215"/>
      <c r="W1077" s="106"/>
      <c r="X1077" s="285"/>
      <c r="Y1077" s="215"/>
    </row>
    <row r="1078" spans="1:25" ht="15.75" customHeight="1" x14ac:dyDescent="0.25">
      <c r="A1078" s="84">
        <v>2801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256"/>
      <c r="L1078" s="256"/>
      <c r="M1078" s="256"/>
      <c r="N1078" s="256"/>
      <c r="O1078" s="256"/>
      <c r="P1078" s="256"/>
      <c r="Q1078" s="256"/>
      <c r="R1078" s="129"/>
      <c r="S1078" s="265"/>
      <c r="T1078" s="101"/>
      <c r="U1078" s="256"/>
      <c r="V1078" s="101"/>
      <c r="W1078" s="256"/>
      <c r="X1078" s="286"/>
      <c r="Y1078" s="215"/>
    </row>
    <row r="1079" spans="1:25" ht="15.75" customHeight="1" x14ac:dyDescent="0.25">
      <c r="A1079" s="84">
        <v>2802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256"/>
      <c r="L1079" s="256"/>
      <c r="M1079" s="256"/>
      <c r="N1079" s="256"/>
      <c r="O1079" s="256"/>
      <c r="P1079" s="256"/>
      <c r="Q1079" s="256"/>
      <c r="R1079" s="129"/>
      <c r="S1079" s="265"/>
      <c r="T1079" s="101"/>
      <c r="U1079" s="256"/>
      <c r="V1079" s="111" t="s">
        <v>91</v>
      </c>
      <c r="W1079" s="112"/>
      <c r="X1079" s="113" t="str">
        <f>IF(SUM(R1070:R1075)=0,"",SUM(R1070:R1075))</f>
        <v/>
      </c>
      <c r="Y1079" s="114" t="s">
        <v>19</v>
      </c>
    </row>
    <row r="1080" spans="1:25" ht="15.75" customHeight="1" x14ac:dyDescent="0.25">
      <c r="A1080" s="84">
        <v>2901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256"/>
      <c r="L1080" s="256"/>
      <c r="M1080" s="256"/>
      <c r="N1080" s="256"/>
      <c r="O1080" s="256"/>
      <c r="P1080" s="256"/>
      <c r="Q1080" s="256"/>
      <c r="R1080" s="129"/>
      <c r="S1080" s="265"/>
      <c r="T1080" s="101"/>
      <c r="U1080" s="256"/>
      <c r="V1080" s="115" t="s">
        <v>92</v>
      </c>
      <c r="W1080" s="116" t="str">
        <f>IF(W1079/B1066=0,"",W1079/B1066)</f>
        <v/>
      </c>
      <c r="X1080" s="117" t="e">
        <f>IF(W1079/X1079=0,"",W1079/X1079)</f>
        <v>#VALUE!</v>
      </c>
      <c r="Y1080" s="118" t="s">
        <v>93</v>
      </c>
    </row>
    <row r="1081" spans="1:25" ht="15.75" x14ac:dyDescent="0.25">
      <c r="A1081" s="84">
        <v>2902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256"/>
      <c r="L1081" s="256"/>
      <c r="M1081" s="256"/>
      <c r="N1081" s="256"/>
      <c r="O1081" s="256"/>
      <c r="P1081" s="256"/>
      <c r="Q1081" s="256"/>
      <c r="R1081" s="129"/>
      <c r="S1081" s="267"/>
      <c r="T1081" s="268"/>
      <c r="U1081" s="269"/>
      <c r="V1081" s="120"/>
      <c r="W1081" s="121"/>
      <c r="X1081" s="121"/>
      <c r="Y1081" s="122"/>
    </row>
    <row r="1082" spans="1:25" ht="18" x14ac:dyDescent="0.25">
      <c r="A1082" s="46"/>
      <c r="B1082" s="340" t="s">
        <v>111</v>
      </c>
      <c r="C1082" s="340"/>
      <c r="D1082" s="340"/>
      <c r="E1082" s="340"/>
      <c r="F1082" s="340"/>
      <c r="G1082" s="340"/>
      <c r="H1082" s="340"/>
      <c r="I1082" s="340"/>
      <c r="J1082" s="340"/>
      <c r="K1082" s="340"/>
      <c r="L1082" s="340"/>
      <c r="M1082" s="340"/>
      <c r="N1082" s="340"/>
      <c r="O1082" s="340"/>
      <c r="P1082" s="340"/>
      <c r="Q1082" s="340"/>
      <c r="R1082" s="123">
        <f>SUM(R1066:R1078)</f>
        <v>0</v>
      </c>
      <c r="S1082" s="124" t="str">
        <f>IF(R1073=0,"",R1073/B1066)</f>
        <v/>
      </c>
      <c r="T1082" s="124" t="str">
        <f>IF(R1082=0,"",R1082/B1066)</f>
        <v/>
      </c>
      <c r="U1082" s="124" t="str">
        <f>IF(R1073=0,"",T1082-S1082)</f>
        <v/>
      </c>
      <c r="V1082" s="1"/>
      <c r="W1082" s="2"/>
      <c r="X1082" s="36"/>
      <c r="Y1082" s="1"/>
    </row>
    <row r="1083" spans="1:25" ht="12.75" customHeight="1" x14ac:dyDescent="0.25">
      <c r="A1083" s="46"/>
      <c r="B1083" s="2"/>
      <c r="C1083" s="2"/>
      <c r="D1083" s="130"/>
      <c r="E1083" s="130"/>
      <c r="F1083" s="130"/>
      <c r="G1083" s="130"/>
      <c r="H1083" s="130"/>
      <c r="I1083" s="130"/>
      <c r="J1083" s="130"/>
      <c r="R1083" s="131"/>
      <c r="S1083" s="132"/>
      <c r="T1083" s="132"/>
      <c r="U1083" s="132"/>
      <c r="V1083" s="1"/>
      <c r="W1083" s="2"/>
      <c r="X1083" s="36"/>
      <c r="Y1083" s="1"/>
    </row>
    <row r="1084" spans="1:25" ht="12.75" customHeight="1" x14ac:dyDescent="0.25">
      <c r="A1084" s="46"/>
      <c r="B1084" s="2"/>
      <c r="C1084" s="2"/>
      <c r="D1084" s="130"/>
      <c r="E1084" s="130"/>
      <c r="F1084" s="130"/>
      <c r="G1084" s="130"/>
      <c r="H1084" s="130"/>
      <c r="I1084" s="130"/>
      <c r="J1084" s="130"/>
      <c r="R1084" s="131"/>
      <c r="S1084" s="132"/>
      <c r="T1084" s="132"/>
      <c r="U1084" s="132"/>
      <c r="V1084" s="1"/>
      <c r="W1084" s="2"/>
      <c r="X1084" s="36"/>
      <c r="Y1084" s="1"/>
    </row>
    <row r="1085" spans="1:25" ht="26.25" x14ac:dyDescent="0.4">
      <c r="A1085" s="235"/>
      <c r="B1085" s="341" t="s">
        <v>101</v>
      </c>
      <c r="C1085" s="341"/>
      <c r="D1085" s="341"/>
      <c r="E1085" s="341"/>
      <c r="F1085" s="341"/>
      <c r="G1085" s="341"/>
      <c r="H1085" s="341"/>
      <c r="I1085" s="341"/>
      <c r="J1085" s="341"/>
      <c r="K1085" s="341"/>
      <c r="L1085" s="341"/>
      <c r="M1085" s="341"/>
      <c r="N1085" s="341"/>
      <c r="O1085" s="341"/>
      <c r="P1085" s="341"/>
      <c r="Q1085" s="341"/>
      <c r="R1085" s="223" t="s">
        <v>130</v>
      </c>
      <c r="S1085" s="1"/>
      <c r="T1085" s="1"/>
      <c r="U1085" s="2"/>
      <c r="V1085" s="1"/>
      <c r="W1085" s="2"/>
      <c r="X1085" s="2"/>
      <c r="Y1085" s="2"/>
    </row>
    <row r="1086" spans="1:25" ht="20.25" x14ac:dyDescent="0.2">
      <c r="A1086" s="342" t="s">
        <v>18</v>
      </c>
      <c r="B1086" s="344" t="s">
        <v>102</v>
      </c>
      <c r="C1086" s="345"/>
      <c r="D1086" s="345"/>
      <c r="E1086" s="345"/>
      <c r="F1086" s="345"/>
      <c r="G1086" s="345"/>
      <c r="H1086" s="345"/>
      <c r="I1086" s="345"/>
      <c r="J1086" s="346"/>
      <c r="K1086" s="347"/>
      <c r="L1086" s="347"/>
      <c r="M1086" s="347"/>
      <c r="N1086" s="347"/>
      <c r="O1086" s="347"/>
      <c r="P1086" s="347"/>
      <c r="Q1086" s="347"/>
      <c r="R1086" s="348" t="s">
        <v>19</v>
      </c>
      <c r="S1086" s="339" t="s">
        <v>11</v>
      </c>
      <c r="T1086" s="339" t="s">
        <v>12</v>
      </c>
      <c r="U1086" s="350" t="s">
        <v>13</v>
      </c>
      <c r="V1086" s="339" t="s">
        <v>14</v>
      </c>
      <c r="W1086" s="337" t="s">
        <v>15</v>
      </c>
      <c r="X1086" s="337" t="s">
        <v>16</v>
      </c>
      <c r="Y1086" s="339" t="s">
        <v>103</v>
      </c>
    </row>
    <row r="1087" spans="1:25" ht="15.75" x14ac:dyDescent="0.25">
      <c r="A1087" s="343"/>
      <c r="B1087" s="84" t="s">
        <v>104</v>
      </c>
      <c r="C1087" s="84" t="s">
        <v>105</v>
      </c>
      <c r="D1087" s="84" t="s">
        <v>106</v>
      </c>
      <c r="E1087" s="84" t="s">
        <v>107</v>
      </c>
      <c r="F1087" s="84" t="s">
        <v>108</v>
      </c>
      <c r="G1087" s="84" t="s">
        <v>109</v>
      </c>
      <c r="H1087" s="84" t="s">
        <v>110</v>
      </c>
      <c r="I1087" s="84" t="s">
        <v>73</v>
      </c>
      <c r="J1087" s="84" t="s">
        <v>74</v>
      </c>
      <c r="K1087" s="2"/>
      <c r="L1087" s="2"/>
      <c r="M1087" s="2"/>
      <c r="N1087" s="2"/>
      <c r="O1087" s="2"/>
      <c r="P1087" s="2"/>
      <c r="Q1087" s="2"/>
      <c r="R1087" s="349"/>
      <c r="S1087" s="338"/>
      <c r="T1087" s="338"/>
      <c r="U1087" s="338"/>
      <c r="V1087" s="338"/>
      <c r="W1087" s="338"/>
      <c r="X1087" s="338"/>
      <c r="Y1087" s="338"/>
    </row>
    <row r="1088" spans="1:25" ht="15.75" customHeight="1" x14ac:dyDescent="0.25">
      <c r="A1088" s="84">
        <v>2202</v>
      </c>
      <c r="B1088" s="87">
        <v>103</v>
      </c>
      <c r="C1088" s="87"/>
      <c r="D1088" s="87"/>
      <c r="E1088" s="87"/>
      <c r="F1088" s="87"/>
      <c r="G1088" s="87"/>
      <c r="H1088" s="87"/>
      <c r="I1088" s="87"/>
      <c r="J1088" s="87"/>
      <c r="K1088" s="256"/>
      <c r="L1088" s="256"/>
      <c r="M1088" s="256"/>
      <c r="N1088" s="256"/>
      <c r="O1088" s="256"/>
      <c r="P1088" s="256"/>
      <c r="Q1088" s="256"/>
      <c r="R1088" s="129"/>
      <c r="S1088" s="262"/>
      <c r="T1088" s="263"/>
      <c r="U1088" s="264"/>
      <c r="V1088" s="278"/>
      <c r="W1088" s="92">
        <f>B1088</f>
        <v>103</v>
      </c>
      <c r="X1088" s="279"/>
      <c r="Y1088" s="278"/>
    </row>
    <row r="1089" spans="1:26" ht="15.75" customHeight="1" x14ac:dyDescent="0.25">
      <c r="A1089" s="84">
        <v>2301</v>
      </c>
      <c r="B1089" s="87"/>
      <c r="C1089" s="87">
        <v>98</v>
      </c>
      <c r="D1089" s="87"/>
      <c r="E1089" s="87"/>
      <c r="F1089" s="87"/>
      <c r="G1089" s="87"/>
      <c r="H1089" s="87"/>
      <c r="I1089" s="87"/>
      <c r="J1089" s="87"/>
      <c r="K1089" s="256"/>
      <c r="L1089" s="256"/>
      <c r="M1089" s="256"/>
      <c r="N1089" s="256"/>
      <c r="O1089" s="256"/>
      <c r="P1089" s="256"/>
      <c r="Q1089" s="256"/>
      <c r="R1089" s="129"/>
      <c r="S1089" s="265"/>
      <c r="T1089" s="101"/>
      <c r="U1089" s="266"/>
      <c r="V1089" s="96">
        <f>IF(C1089=0,"",C1089/B1088)</f>
        <v>0.95145631067961167</v>
      </c>
      <c r="W1089" s="97">
        <v>99</v>
      </c>
      <c r="X1089" s="280">
        <f t="shared" ref="X1089:X1095" si="188">IF(W1089=0,"",W1089/W1088)</f>
        <v>0.96116504854368934</v>
      </c>
      <c r="Y1089" s="280">
        <f t="shared" ref="Y1089:Y1095" si="189">IF(W1089=0,"",100%-X1089)</f>
        <v>3.8834951456310662E-2</v>
      </c>
    </row>
    <row r="1090" spans="1:26" ht="15.75" customHeight="1" x14ac:dyDescent="0.25">
      <c r="A1090" s="84">
        <v>2302</v>
      </c>
      <c r="B1090" s="87"/>
      <c r="C1090" s="87"/>
      <c r="D1090" s="87">
        <v>95</v>
      </c>
      <c r="E1090" s="87"/>
      <c r="F1090" s="87"/>
      <c r="G1090" s="87"/>
      <c r="H1090" s="87"/>
      <c r="I1090" s="87"/>
      <c r="J1090" s="87"/>
      <c r="K1090" s="256"/>
      <c r="L1090" s="256"/>
      <c r="M1090" s="256"/>
      <c r="N1090" s="256"/>
      <c r="O1090" s="256"/>
      <c r="P1090" s="256"/>
      <c r="Q1090" s="256"/>
      <c r="R1090" s="129"/>
      <c r="S1090" s="265"/>
      <c r="T1090" s="101"/>
      <c r="U1090" s="266"/>
      <c r="V1090" s="96">
        <f>IF(D1090=0,"",D1090/C1089)</f>
        <v>0.96938775510204078</v>
      </c>
      <c r="W1090" s="97">
        <v>96</v>
      </c>
      <c r="X1090" s="280">
        <f t="shared" si="188"/>
        <v>0.96969696969696972</v>
      </c>
      <c r="Y1090" s="280">
        <f t="shared" si="189"/>
        <v>3.0303030303030276E-2</v>
      </c>
      <c r="Z1090" s="128">
        <f>W1090/W1088</f>
        <v>0.93203883495145634</v>
      </c>
    </row>
    <row r="1091" spans="1:26" ht="15.75" customHeight="1" x14ac:dyDescent="0.25">
      <c r="A1091" s="84">
        <v>2401</v>
      </c>
      <c r="B1091" s="87"/>
      <c r="C1091" s="87"/>
      <c r="D1091" s="87"/>
      <c r="E1091" s="87">
        <v>93</v>
      </c>
      <c r="F1091" s="87"/>
      <c r="G1091" s="87"/>
      <c r="H1091" s="87"/>
      <c r="I1091" s="87"/>
      <c r="J1091" s="87"/>
      <c r="K1091" s="256"/>
      <c r="L1091" s="256"/>
      <c r="M1091" s="256"/>
      <c r="N1091" s="256"/>
      <c r="O1091" s="256"/>
      <c r="P1091" s="256"/>
      <c r="Q1091" s="256"/>
      <c r="R1091" s="129"/>
      <c r="S1091" s="265"/>
      <c r="T1091" s="101"/>
      <c r="U1091" s="266"/>
      <c r="V1091" s="96">
        <f>IF(E1091=0,"",E1091/D1090)</f>
        <v>0.97894736842105268</v>
      </c>
      <c r="W1091" s="97">
        <v>96</v>
      </c>
      <c r="X1091" s="280">
        <f t="shared" si="188"/>
        <v>1</v>
      </c>
      <c r="Y1091" s="280">
        <f t="shared" si="189"/>
        <v>0</v>
      </c>
    </row>
    <row r="1092" spans="1:26" ht="15.75" customHeight="1" x14ac:dyDescent="0.25">
      <c r="A1092" s="84">
        <v>2402</v>
      </c>
      <c r="B1092" s="87"/>
      <c r="C1092" s="87"/>
      <c r="D1092" s="87"/>
      <c r="E1092" s="87"/>
      <c r="F1092" s="87">
        <v>91</v>
      </c>
      <c r="G1092" s="87"/>
      <c r="H1092" s="87"/>
      <c r="I1092" s="87"/>
      <c r="J1092" s="87"/>
      <c r="K1092" s="256"/>
      <c r="L1092" s="256"/>
      <c r="M1092" s="256"/>
      <c r="N1092" s="256"/>
      <c r="O1092" s="256"/>
      <c r="P1092" s="256"/>
      <c r="Q1092" s="256"/>
      <c r="R1092" s="129"/>
      <c r="S1092" s="265"/>
      <c r="T1092" s="101"/>
      <c r="U1092" s="266"/>
      <c r="V1092" s="96">
        <f>IF(F1092=0,"",F1092/E1091)</f>
        <v>0.978494623655914</v>
      </c>
      <c r="W1092" s="97">
        <v>95</v>
      </c>
      <c r="X1092" s="280">
        <f t="shared" si="188"/>
        <v>0.98958333333333337</v>
      </c>
      <c r="Y1092" s="280">
        <f t="shared" si="189"/>
        <v>1.041666666666663E-2</v>
      </c>
    </row>
    <row r="1093" spans="1:26" ht="15.75" customHeight="1" x14ac:dyDescent="0.25">
      <c r="A1093" s="84">
        <v>2501</v>
      </c>
      <c r="B1093" s="87"/>
      <c r="C1093" s="87"/>
      <c r="D1093" s="87"/>
      <c r="E1093" s="87"/>
      <c r="F1093" s="87"/>
      <c r="G1093" s="87">
        <v>90</v>
      </c>
      <c r="H1093" s="87"/>
      <c r="I1093" s="87"/>
      <c r="J1093" s="87"/>
      <c r="K1093" s="256"/>
      <c r="L1093" s="256"/>
      <c r="M1093" s="256"/>
      <c r="N1093" s="256"/>
      <c r="O1093" s="256"/>
      <c r="P1093" s="256"/>
      <c r="Q1093" s="256"/>
      <c r="R1093" s="129"/>
      <c r="S1093" s="265"/>
      <c r="T1093" s="101"/>
      <c r="U1093" s="266"/>
      <c r="V1093" s="96">
        <f>IF(G1093=0,"",G1093/F1092)</f>
        <v>0.98901098901098905</v>
      </c>
      <c r="W1093" s="97">
        <v>92</v>
      </c>
      <c r="X1093" s="280">
        <f t="shared" si="188"/>
        <v>0.96842105263157896</v>
      </c>
      <c r="Y1093" s="280">
        <f t="shared" si="189"/>
        <v>3.157894736842104E-2</v>
      </c>
    </row>
    <row r="1094" spans="1:26" ht="15.75" customHeight="1" x14ac:dyDescent="0.25">
      <c r="A1094" s="84">
        <v>2502</v>
      </c>
      <c r="B1094" s="87"/>
      <c r="C1094" s="87"/>
      <c r="D1094" s="87"/>
      <c r="E1094" s="87"/>
      <c r="F1094" s="87"/>
      <c r="G1094" s="87"/>
      <c r="H1094" s="87">
        <v>90</v>
      </c>
      <c r="I1094" s="87"/>
      <c r="J1094" s="87"/>
      <c r="K1094" s="256"/>
      <c r="L1094" s="256"/>
      <c r="M1094" s="256"/>
      <c r="N1094" s="256"/>
      <c r="O1094" s="256"/>
      <c r="P1094" s="256"/>
      <c r="Q1094" s="256"/>
      <c r="R1094" s="129"/>
      <c r="S1094" s="265"/>
      <c r="T1094" s="101"/>
      <c r="U1094" s="266"/>
      <c r="V1094" s="215">
        <f>IF(H1094=0,"",H1094/G1093)</f>
        <v>1</v>
      </c>
      <c r="W1094" s="97">
        <v>92</v>
      </c>
      <c r="X1094" s="280">
        <f t="shared" si="188"/>
        <v>1</v>
      </c>
      <c r="Y1094" s="280">
        <f t="shared" si="189"/>
        <v>0</v>
      </c>
    </row>
    <row r="1095" spans="1:26" ht="15.75" customHeight="1" x14ac:dyDescent="0.25">
      <c r="A1095" s="84">
        <v>2601</v>
      </c>
      <c r="B1095" s="87"/>
      <c r="C1095" s="87"/>
      <c r="D1095" s="87"/>
      <c r="E1095" s="87"/>
      <c r="F1095" s="87"/>
      <c r="G1095" s="87"/>
      <c r="H1095" s="87"/>
      <c r="I1095" s="87"/>
      <c r="J1095" s="87"/>
      <c r="K1095" s="256"/>
      <c r="L1095" s="256"/>
      <c r="M1095" s="256"/>
      <c r="N1095" s="256"/>
      <c r="O1095" s="256"/>
      <c r="P1095" s="256"/>
      <c r="Q1095" s="256"/>
      <c r="R1095" s="129"/>
      <c r="S1095" s="265"/>
      <c r="T1095" s="101"/>
      <c r="U1095" s="297"/>
      <c r="V1095" s="216" t="str">
        <f>IF(J1095=0,"",J1095/I1094)</f>
        <v/>
      </c>
      <c r="W1095" s="214"/>
      <c r="X1095" s="280" t="str">
        <f t="shared" si="188"/>
        <v/>
      </c>
      <c r="Y1095" s="126" t="str">
        <f t="shared" si="189"/>
        <v/>
      </c>
    </row>
    <row r="1096" spans="1:26" ht="15.75" customHeight="1" x14ac:dyDescent="0.25">
      <c r="A1096" s="84">
        <v>2602</v>
      </c>
      <c r="B1096" s="87"/>
      <c r="C1096" s="87"/>
      <c r="D1096" s="87"/>
      <c r="E1096" s="87"/>
      <c r="F1096" s="87"/>
      <c r="G1096" s="87"/>
      <c r="H1096" s="87"/>
      <c r="I1096" s="87"/>
      <c r="J1096" s="87"/>
      <c r="K1096" s="256"/>
      <c r="L1096" s="256"/>
      <c r="M1096" s="256"/>
      <c r="N1096" s="256"/>
      <c r="O1096" s="256"/>
      <c r="P1096" s="256"/>
      <c r="Q1096" s="256"/>
      <c r="R1096" s="129"/>
      <c r="S1096" s="265"/>
      <c r="T1096" s="101"/>
      <c r="U1096" s="297"/>
      <c r="V1096" s="216" t="str">
        <f>IF(J1096=0,"",J1096/I1095)</f>
        <v/>
      </c>
      <c r="W1096" s="214"/>
      <c r="X1096" s="280" t="str">
        <f t="shared" ref="X1096" si="190">IF(W1096=0,"",W1096/W1095)</f>
        <v/>
      </c>
      <c r="Y1096" s="126" t="str">
        <f t="shared" ref="Y1096" si="191">IF(W1096=0,"",100%-X1096)</f>
        <v/>
      </c>
    </row>
    <row r="1097" spans="1:26" ht="15.75" customHeight="1" x14ac:dyDescent="0.25">
      <c r="A1097" s="84">
        <v>2701</v>
      </c>
      <c r="B1097" s="87"/>
      <c r="C1097" s="87"/>
      <c r="D1097" s="87"/>
      <c r="E1097" s="87"/>
      <c r="F1097" s="87"/>
      <c r="G1097" s="87"/>
      <c r="H1097" s="87"/>
      <c r="I1097" s="87"/>
      <c r="J1097" s="87"/>
      <c r="K1097" s="256"/>
      <c r="L1097" s="256"/>
      <c r="M1097" s="256"/>
      <c r="N1097" s="256"/>
      <c r="O1097" s="256"/>
      <c r="P1097" s="256"/>
      <c r="Q1097" s="256"/>
      <c r="R1097" s="129"/>
      <c r="S1097" s="265"/>
      <c r="T1097" s="101"/>
      <c r="U1097" s="256"/>
      <c r="V1097" s="215"/>
      <c r="W1097" s="106"/>
      <c r="X1097" s="285"/>
      <c r="Y1097" s="215"/>
    </row>
    <row r="1098" spans="1:26" ht="15.75" customHeight="1" x14ac:dyDescent="0.25">
      <c r="A1098" s="84">
        <v>2702</v>
      </c>
      <c r="B1098" s="87"/>
      <c r="C1098" s="87"/>
      <c r="D1098" s="87"/>
      <c r="E1098" s="87"/>
      <c r="F1098" s="87"/>
      <c r="G1098" s="87"/>
      <c r="H1098" s="87"/>
      <c r="I1098" s="87"/>
      <c r="J1098" s="87"/>
      <c r="K1098" s="256"/>
      <c r="L1098" s="256"/>
      <c r="M1098" s="256"/>
      <c r="N1098" s="256"/>
      <c r="O1098" s="256"/>
      <c r="P1098" s="256"/>
      <c r="Q1098" s="256"/>
      <c r="R1098" s="129"/>
      <c r="S1098" s="265"/>
      <c r="T1098" s="101"/>
      <c r="U1098" s="256"/>
      <c r="V1098" s="215"/>
      <c r="W1098" s="106"/>
      <c r="X1098" s="285"/>
      <c r="Y1098" s="215"/>
    </row>
    <row r="1099" spans="1:26" ht="15.75" customHeight="1" x14ac:dyDescent="0.25">
      <c r="A1099" s="84">
        <v>2801</v>
      </c>
      <c r="B1099" s="87"/>
      <c r="C1099" s="87"/>
      <c r="D1099" s="87"/>
      <c r="E1099" s="87"/>
      <c r="F1099" s="87"/>
      <c r="G1099" s="87"/>
      <c r="H1099" s="87"/>
      <c r="I1099" s="87"/>
      <c r="J1099" s="87"/>
      <c r="K1099" s="256"/>
      <c r="L1099" s="256"/>
      <c r="M1099" s="256"/>
      <c r="N1099" s="256"/>
      <c r="O1099" s="256"/>
      <c r="P1099" s="256"/>
      <c r="Q1099" s="256"/>
      <c r="R1099" s="129"/>
      <c r="S1099" s="265"/>
      <c r="T1099" s="101"/>
      <c r="U1099" s="256"/>
      <c r="V1099" s="215"/>
      <c r="W1099" s="106"/>
      <c r="X1099" s="285"/>
      <c r="Y1099" s="215"/>
    </row>
    <row r="1100" spans="1:26" ht="15.75" customHeight="1" x14ac:dyDescent="0.25">
      <c r="A1100" s="84">
        <v>2802</v>
      </c>
      <c r="B1100" s="87"/>
      <c r="C1100" s="87"/>
      <c r="D1100" s="87"/>
      <c r="E1100" s="87"/>
      <c r="F1100" s="87"/>
      <c r="G1100" s="87"/>
      <c r="H1100" s="87"/>
      <c r="I1100" s="87"/>
      <c r="J1100" s="87"/>
      <c r="K1100" s="256"/>
      <c r="L1100" s="256"/>
      <c r="M1100" s="256"/>
      <c r="N1100" s="256"/>
      <c r="O1100" s="256"/>
      <c r="P1100" s="256"/>
      <c r="Q1100" s="256"/>
      <c r="R1100" s="129"/>
      <c r="S1100" s="265"/>
      <c r="T1100" s="101"/>
      <c r="U1100" s="256"/>
      <c r="V1100" s="101"/>
      <c r="W1100" s="256"/>
      <c r="X1100" s="286"/>
      <c r="Y1100" s="215"/>
    </row>
    <row r="1101" spans="1:26" ht="15.75" customHeight="1" x14ac:dyDescent="0.25">
      <c r="A1101" s="84">
        <v>2901</v>
      </c>
      <c r="B1101" s="87"/>
      <c r="C1101" s="87"/>
      <c r="D1101" s="87"/>
      <c r="E1101" s="87"/>
      <c r="F1101" s="87"/>
      <c r="G1101" s="87"/>
      <c r="H1101" s="87"/>
      <c r="I1101" s="87"/>
      <c r="J1101" s="87"/>
      <c r="K1101" s="256"/>
      <c r="L1101" s="256"/>
      <c r="M1101" s="256"/>
      <c r="N1101" s="256"/>
      <c r="O1101" s="256"/>
      <c r="P1101" s="256"/>
      <c r="Q1101" s="256"/>
      <c r="R1101" s="129"/>
      <c r="S1101" s="265"/>
      <c r="T1101" s="101"/>
      <c r="U1101" s="256"/>
      <c r="V1101" s="111" t="s">
        <v>91</v>
      </c>
      <c r="W1101" s="112"/>
      <c r="X1101" s="113" t="str">
        <f>IF(SUM(R1092:R1097)=0,"",SUM(R1092:R1097))</f>
        <v/>
      </c>
      <c r="Y1101" s="114" t="s">
        <v>19</v>
      </c>
    </row>
    <row r="1102" spans="1:26" ht="15.75" customHeight="1" x14ac:dyDescent="0.25">
      <c r="A1102" s="84">
        <v>2902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256"/>
      <c r="L1102" s="256"/>
      <c r="M1102" s="256"/>
      <c r="N1102" s="256"/>
      <c r="O1102" s="256"/>
      <c r="P1102" s="256"/>
      <c r="Q1102" s="256"/>
      <c r="R1102" s="129"/>
      <c r="S1102" s="265"/>
      <c r="T1102" s="101"/>
      <c r="U1102" s="256"/>
      <c r="V1102" s="115" t="s">
        <v>92</v>
      </c>
      <c r="W1102" s="116" t="str">
        <f>IF(W1101/B1088=0,"",W1101/B1088)</f>
        <v/>
      </c>
      <c r="X1102" s="117" t="e">
        <f>IF(W1101/X1101=0,"",W1101/X1101)</f>
        <v>#VALUE!</v>
      </c>
      <c r="Y1102" s="118" t="s">
        <v>93</v>
      </c>
    </row>
    <row r="1103" spans="1:26" ht="15.75" customHeight="1" x14ac:dyDescent="0.25">
      <c r="A1103" s="84">
        <v>3001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256"/>
      <c r="L1103" s="256"/>
      <c r="M1103" s="256"/>
      <c r="N1103" s="256"/>
      <c r="O1103" s="256"/>
      <c r="P1103" s="256"/>
      <c r="Q1103" s="256"/>
      <c r="R1103" s="129"/>
      <c r="S1103" s="267"/>
      <c r="T1103" s="268"/>
      <c r="U1103" s="269"/>
      <c r="V1103" s="120"/>
      <c r="W1103" s="121"/>
      <c r="X1103" s="121"/>
      <c r="Y1103" s="122"/>
    </row>
    <row r="1104" spans="1:26" ht="18" x14ac:dyDescent="0.25">
      <c r="A1104" s="46"/>
      <c r="B1104" s="340" t="s">
        <v>111</v>
      </c>
      <c r="C1104" s="340"/>
      <c r="D1104" s="340"/>
      <c r="E1104" s="340"/>
      <c r="F1104" s="340"/>
      <c r="G1104" s="340"/>
      <c r="H1104" s="340"/>
      <c r="I1104" s="340"/>
      <c r="J1104" s="340"/>
      <c r="K1104" s="340"/>
      <c r="L1104" s="340"/>
      <c r="M1104" s="340"/>
      <c r="N1104" s="340"/>
      <c r="O1104" s="340"/>
      <c r="P1104" s="340"/>
      <c r="Q1104" s="340"/>
      <c r="R1104" s="123">
        <f>SUM(R1088:R1100)</f>
        <v>0</v>
      </c>
      <c r="S1104" s="124" t="str">
        <f>IF(R1095=0,"",R1095/B1088)</f>
        <v/>
      </c>
      <c r="T1104" s="124" t="str">
        <f>IF(R1104=0,"",R1104/B1088)</f>
        <v/>
      </c>
      <c r="U1104" s="124" t="str">
        <f>IF(R1095=0,"",T1104-S1104)</f>
        <v/>
      </c>
      <c r="V1104" s="1"/>
      <c r="W1104" s="2"/>
      <c r="X1104" s="36"/>
      <c r="Y1104" s="1"/>
    </row>
    <row r="1105" spans="1:26" ht="12.75" customHeight="1" x14ac:dyDescent="0.25">
      <c r="A1105" s="46"/>
      <c r="B1105" s="2"/>
      <c r="C1105" s="2"/>
      <c r="D1105" s="130"/>
      <c r="E1105" s="130"/>
      <c r="F1105" s="130"/>
      <c r="G1105" s="130"/>
      <c r="H1105" s="130"/>
      <c r="I1105" s="130"/>
      <c r="J1105" s="130"/>
      <c r="R1105" s="131"/>
      <c r="S1105" s="132"/>
      <c r="T1105" s="132"/>
      <c r="U1105" s="132"/>
      <c r="V1105" s="1"/>
      <c r="W1105" s="2"/>
      <c r="X1105" s="36"/>
      <c r="Y1105" s="1"/>
    </row>
    <row r="1106" spans="1:26" ht="12.75" customHeight="1" x14ac:dyDescent="0.25">
      <c r="A1106" s="46"/>
      <c r="B1106" s="2"/>
      <c r="C1106" s="2"/>
      <c r="D1106" s="130"/>
      <c r="E1106" s="130"/>
      <c r="F1106" s="130"/>
      <c r="G1106" s="130"/>
      <c r="H1106" s="130"/>
      <c r="I1106" s="130"/>
      <c r="J1106" s="130"/>
      <c r="R1106" s="131"/>
      <c r="S1106" s="132"/>
      <c r="T1106" s="132"/>
      <c r="U1106" s="132"/>
      <c r="V1106" s="1"/>
      <c r="W1106" s="2"/>
      <c r="X1106" s="36"/>
      <c r="Y1106" s="1"/>
    </row>
    <row r="1107" spans="1:26" ht="26.25" x14ac:dyDescent="0.4">
      <c r="A1107" s="235"/>
      <c r="B1107" s="341" t="s">
        <v>101</v>
      </c>
      <c r="C1107" s="341"/>
      <c r="D1107" s="341"/>
      <c r="E1107" s="341"/>
      <c r="F1107" s="341"/>
      <c r="G1107" s="341"/>
      <c r="H1107" s="341"/>
      <c r="I1107" s="341"/>
      <c r="J1107" s="341"/>
      <c r="K1107" s="341"/>
      <c r="L1107" s="341"/>
      <c r="M1107" s="341"/>
      <c r="N1107" s="341"/>
      <c r="O1107" s="341"/>
      <c r="P1107" s="341"/>
      <c r="Q1107" s="341"/>
      <c r="R1107" s="223" t="s">
        <v>153</v>
      </c>
      <c r="S1107" s="1"/>
      <c r="T1107" s="1"/>
      <c r="U1107" s="2"/>
      <c r="V1107" s="1"/>
      <c r="W1107" s="2"/>
      <c r="X1107" s="2"/>
      <c r="Y1107" s="2"/>
      <c r="Z1107" s="188"/>
    </row>
    <row r="1108" spans="1:26" ht="20.25" x14ac:dyDescent="0.2">
      <c r="A1108" s="342" t="s">
        <v>18</v>
      </c>
      <c r="B1108" s="344" t="s">
        <v>102</v>
      </c>
      <c r="C1108" s="345"/>
      <c r="D1108" s="345"/>
      <c r="E1108" s="345"/>
      <c r="F1108" s="345"/>
      <c r="G1108" s="345"/>
      <c r="H1108" s="345"/>
      <c r="I1108" s="345"/>
      <c r="J1108" s="346"/>
      <c r="K1108" s="347"/>
      <c r="L1108" s="347"/>
      <c r="M1108" s="347"/>
      <c r="N1108" s="347"/>
      <c r="O1108" s="347"/>
      <c r="P1108" s="347"/>
      <c r="Q1108" s="347"/>
      <c r="R1108" s="348" t="s">
        <v>19</v>
      </c>
      <c r="S1108" s="339" t="s">
        <v>11</v>
      </c>
      <c r="T1108" s="339" t="s">
        <v>12</v>
      </c>
      <c r="U1108" s="350" t="s">
        <v>13</v>
      </c>
      <c r="V1108" s="339" t="s">
        <v>14</v>
      </c>
      <c r="W1108" s="337" t="s">
        <v>15</v>
      </c>
      <c r="X1108" s="337" t="s">
        <v>16</v>
      </c>
      <c r="Y1108" s="339" t="s">
        <v>103</v>
      </c>
      <c r="Z1108" s="188"/>
    </row>
    <row r="1109" spans="1:26" ht="15.75" x14ac:dyDescent="0.25">
      <c r="A1109" s="343"/>
      <c r="B1109" s="84" t="s">
        <v>104</v>
      </c>
      <c r="C1109" s="84" t="s">
        <v>105</v>
      </c>
      <c r="D1109" s="84" t="s">
        <v>106</v>
      </c>
      <c r="E1109" s="84" t="s">
        <v>107</v>
      </c>
      <c r="F1109" s="84" t="s">
        <v>108</v>
      </c>
      <c r="G1109" s="84" t="s">
        <v>109</v>
      </c>
      <c r="H1109" s="84" t="s">
        <v>110</v>
      </c>
      <c r="I1109" s="84" t="s">
        <v>73</v>
      </c>
      <c r="J1109" s="84" t="s">
        <v>74</v>
      </c>
      <c r="K1109" s="2"/>
      <c r="L1109" s="2"/>
      <c r="M1109" s="2"/>
      <c r="N1109" s="2"/>
      <c r="O1109" s="2"/>
      <c r="P1109" s="2"/>
      <c r="Q1109" s="2"/>
      <c r="R1109" s="349"/>
      <c r="S1109" s="338"/>
      <c r="T1109" s="338"/>
      <c r="U1109" s="338"/>
      <c r="V1109" s="338"/>
      <c r="W1109" s="338"/>
      <c r="X1109" s="338"/>
      <c r="Y1109" s="338"/>
      <c r="Z1109" s="188"/>
    </row>
    <row r="1110" spans="1:26" ht="15.75" customHeight="1" x14ac:dyDescent="0.25">
      <c r="A1110" s="84">
        <v>2301</v>
      </c>
      <c r="B1110" s="87">
        <v>114</v>
      </c>
      <c r="C1110" s="87"/>
      <c r="D1110" s="87"/>
      <c r="E1110" s="87"/>
      <c r="F1110" s="87"/>
      <c r="G1110" s="87"/>
      <c r="H1110" s="87"/>
      <c r="I1110" s="87"/>
      <c r="J1110" s="87"/>
      <c r="K1110" s="256"/>
      <c r="L1110" s="256"/>
      <c r="M1110" s="256"/>
      <c r="N1110" s="256"/>
      <c r="O1110" s="256"/>
      <c r="P1110" s="256"/>
      <c r="Q1110" s="256"/>
      <c r="R1110" s="129"/>
      <c r="S1110" s="262"/>
      <c r="T1110" s="263"/>
      <c r="U1110" s="264"/>
      <c r="V1110" s="278"/>
      <c r="W1110" s="92">
        <f>B1110</f>
        <v>114</v>
      </c>
      <c r="X1110" s="279"/>
      <c r="Y1110" s="278"/>
      <c r="Z1110" s="188"/>
    </row>
    <row r="1111" spans="1:26" ht="15.75" customHeight="1" x14ac:dyDescent="0.25">
      <c r="A1111" s="84">
        <v>2302</v>
      </c>
      <c r="B1111" s="87"/>
      <c r="C1111" s="87">
        <v>106</v>
      </c>
      <c r="D1111" s="87"/>
      <c r="E1111" s="87"/>
      <c r="F1111" s="87"/>
      <c r="G1111" s="87"/>
      <c r="H1111" s="87"/>
      <c r="I1111" s="87"/>
      <c r="J1111" s="87"/>
      <c r="K1111" s="256"/>
      <c r="L1111" s="256"/>
      <c r="M1111" s="256"/>
      <c r="N1111" s="256"/>
      <c r="O1111" s="256"/>
      <c r="P1111" s="256"/>
      <c r="Q1111" s="256"/>
      <c r="R1111" s="129"/>
      <c r="S1111" s="265"/>
      <c r="T1111" s="101"/>
      <c r="U1111" s="266"/>
      <c r="V1111" s="96">
        <f>IF(C1111=0,"",C1111/B1110)</f>
        <v>0.92982456140350878</v>
      </c>
      <c r="W1111" s="97">
        <v>111</v>
      </c>
      <c r="X1111" s="280">
        <f t="shared" ref="X1111:X1117" si="192">IF(W1111=0,"",W1111/W1110)</f>
        <v>0.97368421052631582</v>
      </c>
      <c r="Y1111" s="280">
        <f t="shared" ref="Y1111:Y1117" si="193">IF(W1111=0,"",100%-X1111)</f>
        <v>2.6315789473684181E-2</v>
      </c>
      <c r="Z1111" s="188"/>
    </row>
    <row r="1112" spans="1:26" ht="15.75" customHeight="1" x14ac:dyDescent="0.25">
      <c r="A1112" s="84">
        <v>2401</v>
      </c>
      <c r="B1112" s="87"/>
      <c r="C1112" s="87"/>
      <c r="D1112" s="87">
        <v>101</v>
      </c>
      <c r="E1112" s="87"/>
      <c r="F1112" s="87"/>
      <c r="G1112" s="87"/>
      <c r="H1112" s="87"/>
      <c r="I1112" s="87"/>
      <c r="J1112" s="87"/>
      <c r="K1112" s="256"/>
      <c r="L1112" s="256"/>
      <c r="M1112" s="256"/>
      <c r="N1112" s="256"/>
      <c r="O1112" s="256"/>
      <c r="P1112" s="256"/>
      <c r="Q1112" s="256"/>
      <c r="R1112" s="129"/>
      <c r="S1112" s="265"/>
      <c r="T1112" s="101"/>
      <c r="U1112" s="266"/>
      <c r="V1112" s="96">
        <f>IF(D1112=0,"",D1112/C1111)</f>
        <v>0.95283018867924529</v>
      </c>
      <c r="W1112" s="97">
        <v>108</v>
      </c>
      <c r="X1112" s="280">
        <f t="shared" si="192"/>
        <v>0.97297297297297303</v>
      </c>
      <c r="Y1112" s="280">
        <f t="shared" si="193"/>
        <v>2.7027027027026973E-2</v>
      </c>
      <c r="Z1112" s="128">
        <f>W1112/W1110</f>
        <v>0.94736842105263153</v>
      </c>
    </row>
    <row r="1113" spans="1:26" ht="15.75" customHeight="1" x14ac:dyDescent="0.25">
      <c r="A1113" s="84">
        <v>2402</v>
      </c>
      <c r="B1113" s="87"/>
      <c r="C1113" s="87"/>
      <c r="D1113" s="87"/>
      <c r="E1113" s="87">
        <v>91</v>
      </c>
      <c r="F1113" s="87"/>
      <c r="G1113" s="87"/>
      <c r="H1113" s="87"/>
      <c r="I1113" s="87"/>
      <c r="J1113" s="87"/>
      <c r="K1113" s="256"/>
      <c r="L1113" s="256"/>
      <c r="M1113" s="256"/>
      <c r="N1113" s="256"/>
      <c r="O1113" s="256"/>
      <c r="P1113" s="256"/>
      <c r="Q1113" s="256"/>
      <c r="R1113" s="129"/>
      <c r="S1113" s="265"/>
      <c r="T1113" s="101"/>
      <c r="U1113" s="266"/>
      <c r="V1113" s="96">
        <f>IF(E1113=0,"",E1113/D1112)</f>
        <v>0.90099009900990101</v>
      </c>
      <c r="W1113" s="97">
        <v>99</v>
      </c>
      <c r="X1113" s="280">
        <f t="shared" si="192"/>
        <v>0.91666666666666663</v>
      </c>
      <c r="Y1113" s="280">
        <f t="shared" si="193"/>
        <v>8.333333333333337E-2</v>
      </c>
      <c r="Z1113" s="188"/>
    </row>
    <row r="1114" spans="1:26" ht="15.75" customHeight="1" x14ac:dyDescent="0.25">
      <c r="A1114" s="84">
        <v>2501</v>
      </c>
      <c r="B1114" s="87"/>
      <c r="C1114" s="87"/>
      <c r="D1114" s="87"/>
      <c r="E1114" s="87"/>
      <c r="F1114" s="87">
        <v>90</v>
      </c>
      <c r="G1114" s="87"/>
      <c r="H1114" s="87"/>
      <c r="I1114" s="87"/>
      <c r="J1114" s="87"/>
      <c r="K1114" s="256"/>
      <c r="L1114" s="256"/>
      <c r="M1114" s="256"/>
      <c r="N1114" s="256"/>
      <c r="O1114" s="256"/>
      <c r="P1114" s="256"/>
      <c r="Q1114" s="256"/>
      <c r="R1114" s="129"/>
      <c r="S1114" s="265"/>
      <c r="T1114" s="101"/>
      <c r="U1114" s="266"/>
      <c r="V1114" s="96">
        <f>IF(F1114=0,"",F1114/E1113)</f>
        <v>0.98901098901098905</v>
      </c>
      <c r="W1114" s="97">
        <v>95</v>
      </c>
      <c r="X1114" s="280">
        <f t="shared" si="192"/>
        <v>0.95959595959595956</v>
      </c>
      <c r="Y1114" s="280">
        <f t="shared" si="193"/>
        <v>4.0404040404040442E-2</v>
      </c>
      <c r="Z1114" s="188"/>
    </row>
    <row r="1115" spans="1:26" ht="15.75" customHeight="1" x14ac:dyDescent="0.25">
      <c r="A1115" s="84">
        <v>2502</v>
      </c>
      <c r="B1115" s="87"/>
      <c r="C1115" s="87"/>
      <c r="D1115" s="87"/>
      <c r="E1115" s="87"/>
      <c r="F1115" s="87"/>
      <c r="G1115" s="87">
        <v>90</v>
      </c>
      <c r="H1115" s="87"/>
      <c r="I1115" s="87"/>
      <c r="J1115" s="87"/>
      <c r="K1115" s="256"/>
      <c r="L1115" s="256"/>
      <c r="M1115" s="256"/>
      <c r="N1115" s="256"/>
      <c r="O1115" s="256"/>
      <c r="P1115" s="256"/>
      <c r="Q1115" s="256"/>
      <c r="R1115" s="129"/>
      <c r="S1115" s="265"/>
      <c r="T1115" s="101"/>
      <c r="U1115" s="266"/>
      <c r="V1115" s="96">
        <f>IF(G1115=0,"",G1115/F1114)</f>
        <v>1</v>
      </c>
      <c r="W1115" s="97">
        <v>94</v>
      </c>
      <c r="X1115" s="280">
        <f t="shared" si="192"/>
        <v>0.98947368421052628</v>
      </c>
      <c r="Y1115" s="280">
        <f t="shared" si="193"/>
        <v>1.0526315789473717E-2</v>
      </c>
      <c r="Z1115" s="188"/>
    </row>
    <row r="1116" spans="1:26" ht="15.75" customHeight="1" x14ac:dyDescent="0.25">
      <c r="A1116" s="84">
        <v>2601</v>
      </c>
      <c r="B1116" s="87"/>
      <c r="C1116" s="87"/>
      <c r="D1116" s="87"/>
      <c r="E1116" s="87"/>
      <c r="F1116" s="87"/>
      <c r="G1116" s="87"/>
      <c r="H1116" s="87"/>
      <c r="I1116" s="87"/>
      <c r="J1116" s="87"/>
      <c r="K1116" s="256"/>
      <c r="L1116" s="256"/>
      <c r="M1116" s="256"/>
      <c r="N1116" s="256"/>
      <c r="O1116" s="256"/>
      <c r="P1116" s="256"/>
      <c r="Q1116" s="256"/>
      <c r="R1116" s="129"/>
      <c r="S1116" s="265"/>
      <c r="T1116" s="101"/>
      <c r="U1116" s="266"/>
      <c r="V1116" s="215" t="str">
        <f>IF(I1116=0,"",I1116/H1115)</f>
        <v/>
      </c>
      <c r="W1116" s="97"/>
      <c r="X1116" s="280" t="str">
        <f t="shared" si="192"/>
        <v/>
      </c>
      <c r="Y1116" s="280" t="str">
        <f t="shared" si="193"/>
        <v/>
      </c>
      <c r="Z1116" s="188"/>
    </row>
    <row r="1117" spans="1:26" ht="15.75" customHeight="1" x14ac:dyDescent="0.25">
      <c r="A1117" s="84">
        <v>2602</v>
      </c>
      <c r="B1117" s="87"/>
      <c r="C1117" s="87"/>
      <c r="D1117" s="87"/>
      <c r="E1117" s="87"/>
      <c r="F1117" s="87"/>
      <c r="G1117" s="87"/>
      <c r="H1117" s="87"/>
      <c r="I1117" s="87"/>
      <c r="J1117" s="87"/>
      <c r="K1117" s="256"/>
      <c r="L1117" s="256"/>
      <c r="M1117" s="256"/>
      <c r="N1117" s="256"/>
      <c r="O1117" s="256"/>
      <c r="P1117" s="256"/>
      <c r="Q1117" s="256"/>
      <c r="R1117" s="129"/>
      <c r="S1117" s="265"/>
      <c r="T1117" s="101"/>
      <c r="U1117" s="297"/>
      <c r="V1117" s="216" t="str">
        <f>IF(J1117=0,"",J1117/I1116)</f>
        <v/>
      </c>
      <c r="W1117" s="214"/>
      <c r="X1117" s="280" t="str">
        <f t="shared" si="192"/>
        <v/>
      </c>
      <c r="Y1117" s="126" t="str">
        <f t="shared" si="193"/>
        <v/>
      </c>
      <c r="Z1117" s="188"/>
    </row>
    <row r="1118" spans="1:26" ht="15.75" customHeight="1" x14ac:dyDescent="0.25">
      <c r="A1118" s="84">
        <v>2701</v>
      </c>
      <c r="B1118" s="87"/>
      <c r="C1118" s="87"/>
      <c r="D1118" s="87"/>
      <c r="E1118" s="87"/>
      <c r="F1118" s="87"/>
      <c r="G1118" s="87"/>
      <c r="H1118" s="87"/>
      <c r="I1118" s="87"/>
      <c r="J1118" s="87"/>
      <c r="K1118" s="256"/>
      <c r="L1118" s="256"/>
      <c r="M1118" s="256"/>
      <c r="N1118" s="256"/>
      <c r="O1118" s="256"/>
      <c r="P1118" s="256"/>
      <c r="Q1118" s="256"/>
      <c r="R1118" s="129"/>
      <c r="S1118" s="265"/>
      <c r="T1118" s="101"/>
      <c r="U1118" s="297"/>
      <c r="V1118" s="216" t="str">
        <f>IF(J1118=0,"",J1118/I1117)</f>
        <v/>
      </c>
      <c r="W1118" s="214"/>
      <c r="X1118" s="280" t="str">
        <f t="shared" ref="X1118" si="194">IF(W1118=0,"",W1118/W1117)</f>
        <v/>
      </c>
      <c r="Y1118" s="126" t="str">
        <f t="shared" ref="Y1118" si="195">IF(W1118=0,"",100%-X1118)</f>
        <v/>
      </c>
      <c r="Z1118" s="188"/>
    </row>
    <row r="1119" spans="1:26" ht="15.75" customHeight="1" x14ac:dyDescent="0.25">
      <c r="A1119" s="84">
        <v>2702</v>
      </c>
      <c r="B1119" s="87"/>
      <c r="C1119" s="87"/>
      <c r="D1119" s="87"/>
      <c r="E1119" s="87"/>
      <c r="F1119" s="87"/>
      <c r="G1119" s="87"/>
      <c r="H1119" s="87"/>
      <c r="I1119" s="87"/>
      <c r="J1119" s="87"/>
      <c r="K1119" s="256"/>
      <c r="L1119" s="256"/>
      <c r="M1119" s="256"/>
      <c r="N1119" s="256"/>
      <c r="O1119" s="256"/>
      <c r="P1119" s="256"/>
      <c r="Q1119" s="256"/>
      <c r="R1119" s="129"/>
      <c r="S1119" s="265"/>
      <c r="T1119" s="101"/>
      <c r="U1119" s="256"/>
      <c r="V1119" s="215"/>
      <c r="W1119" s="106"/>
      <c r="X1119" s="285"/>
      <c r="Y1119" s="215"/>
      <c r="Z1119" s="188"/>
    </row>
    <row r="1120" spans="1:26" ht="15.75" customHeight="1" x14ac:dyDescent="0.25">
      <c r="A1120" s="84">
        <v>2801</v>
      </c>
      <c r="B1120" s="87"/>
      <c r="C1120" s="87"/>
      <c r="D1120" s="87"/>
      <c r="E1120" s="87"/>
      <c r="F1120" s="87"/>
      <c r="G1120" s="87"/>
      <c r="H1120" s="87"/>
      <c r="I1120" s="87"/>
      <c r="J1120" s="87"/>
      <c r="K1120" s="256"/>
      <c r="L1120" s="256"/>
      <c r="M1120" s="256"/>
      <c r="N1120" s="256"/>
      <c r="O1120" s="256"/>
      <c r="P1120" s="256"/>
      <c r="Q1120" s="256"/>
      <c r="R1120" s="129"/>
      <c r="S1120" s="265"/>
      <c r="T1120" s="101"/>
      <c r="U1120" s="256"/>
      <c r="V1120" s="215"/>
      <c r="W1120" s="106"/>
      <c r="X1120" s="285"/>
      <c r="Y1120" s="215"/>
      <c r="Z1120" s="188"/>
    </row>
    <row r="1121" spans="1:26" ht="15.75" customHeight="1" x14ac:dyDescent="0.25">
      <c r="A1121" s="84">
        <v>2802</v>
      </c>
      <c r="B1121" s="87"/>
      <c r="C1121" s="87"/>
      <c r="D1121" s="87"/>
      <c r="E1121" s="87"/>
      <c r="F1121" s="87"/>
      <c r="G1121" s="87"/>
      <c r="H1121" s="87"/>
      <c r="I1121" s="87"/>
      <c r="J1121" s="87"/>
      <c r="K1121" s="256"/>
      <c r="L1121" s="256"/>
      <c r="M1121" s="256"/>
      <c r="N1121" s="256"/>
      <c r="O1121" s="256"/>
      <c r="P1121" s="256"/>
      <c r="Q1121" s="256"/>
      <c r="R1121" s="129"/>
      <c r="S1121" s="265"/>
      <c r="T1121" s="101"/>
      <c r="U1121" s="256"/>
      <c r="V1121" s="215"/>
      <c r="W1121" s="106"/>
      <c r="X1121" s="285"/>
      <c r="Y1121" s="215"/>
      <c r="Z1121" s="188"/>
    </row>
    <row r="1122" spans="1:26" ht="15.75" customHeight="1" x14ac:dyDescent="0.25">
      <c r="A1122" s="84">
        <v>2901</v>
      </c>
      <c r="B1122" s="87"/>
      <c r="C1122" s="87"/>
      <c r="D1122" s="87"/>
      <c r="E1122" s="87"/>
      <c r="F1122" s="87"/>
      <c r="G1122" s="87"/>
      <c r="H1122" s="87"/>
      <c r="I1122" s="87"/>
      <c r="J1122" s="87"/>
      <c r="K1122" s="256"/>
      <c r="L1122" s="256"/>
      <c r="M1122" s="256"/>
      <c r="N1122" s="256"/>
      <c r="O1122" s="256"/>
      <c r="P1122" s="256"/>
      <c r="Q1122" s="256"/>
      <c r="R1122" s="129"/>
      <c r="S1122" s="265"/>
      <c r="T1122" s="101"/>
      <c r="U1122" s="256"/>
      <c r="V1122" s="101"/>
      <c r="W1122" s="256"/>
      <c r="X1122" s="286"/>
      <c r="Y1122" s="215"/>
      <c r="Z1122" s="188"/>
    </row>
    <row r="1123" spans="1:26" ht="15.75" customHeight="1" x14ac:dyDescent="0.25">
      <c r="A1123" s="84">
        <v>2902</v>
      </c>
      <c r="B1123" s="87"/>
      <c r="C1123" s="87"/>
      <c r="D1123" s="87"/>
      <c r="E1123" s="87"/>
      <c r="F1123" s="87"/>
      <c r="G1123" s="87"/>
      <c r="H1123" s="87"/>
      <c r="I1123" s="87"/>
      <c r="J1123" s="87"/>
      <c r="K1123" s="256"/>
      <c r="L1123" s="256"/>
      <c r="M1123" s="256"/>
      <c r="N1123" s="256"/>
      <c r="O1123" s="256"/>
      <c r="P1123" s="256"/>
      <c r="Q1123" s="256"/>
      <c r="R1123" s="129"/>
      <c r="S1123" s="265"/>
      <c r="T1123" s="101"/>
      <c r="U1123" s="256"/>
      <c r="V1123" s="111" t="s">
        <v>91</v>
      </c>
      <c r="W1123" s="112"/>
      <c r="X1123" s="113" t="str">
        <f>IF(SUM(R1114:R1119)=0,"",SUM(R1114:R1119))</f>
        <v/>
      </c>
      <c r="Y1123" s="114" t="s">
        <v>19</v>
      </c>
      <c r="Z1123" s="188"/>
    </row>
    <row r="1124" spans="1:26" ht="15.75" customHeight="1" x14ac:dyDescent="0.25">
      <c r="A1124" s="84">
        <v>3001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256"/>
      <c r="L1124" s="256"/>
      <c r="M1124" s="256"/>
      <c r="N1124" s="256"/>
      <c r="O1124" s="256"/>
      <c r="P1124" s="256"/>
      <c r="Q1124" s="256"/>
      <c r="R1124" s="129"/>
      <c r="S1124" s="265"/>
      <c r="T1124" s="101"/>
      <c r="U1124" s="256"/>
      <c r="V1124" s="115" t="s">
        <v>92</v>
      </c>
      <c r="W1124" s="116" t="str">
        <f>IF(W1123/B1110=0,"",W1123/B1110)</f>
        <v/>
      </c>
      <c r="X1124" s="117" t="e">
        <f>IF(W1123/X1123=0,"",W1123/X1123)</f>
        <v>#VALUE!</v>
      </c>
      <c r="Y1124" s="118" t="s">
        <v>93</v>
      </c>
      <c r="Z1124" s="188"/>
    </row>
    <row r="1125" spans="1:26" ht="15.75" customHeight="1" x14ac:dyDescent="0.25">
      <c r="A1125" s="84">
        <v>3002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256"/>
      <c r="L1125" s="256"/>
      <c r="M1125" s="256"/>
      <c r="N1125" s="256"/>
      <c r="O1125" s="256"/>
      <c r="P1125" s="256"/>
      <c r="Q1125" s="256"/>
      <c r="R1125" s="129"/>
      <c r="S1125" s="267"/>
      <c r="T1125" s="268"/>
      <c r="U1125" s="269"/>
      <c r="V1125" s="120"/>
      <c r="W1125" s="121"/>
      <c r="X1125" s="121"/>
      <c r="Y1125" s="122"/>
      <c r="Z1125" s="188"/>
    </row>
    <row r="1126" spans="1:26" ht="18" x14ac:dyDescent="0.25">
      <c r="A1126" s="46"/>
      <c r="B1126" s="340" t="s">
        <v>111</v>
      </c>
      <c r="C1126" s="340"/>
      <c r="D1126" s="340"/>
      <c r="E1126" s="340"/>
      <c r="F1126" s="340"/>
      <c r="G1126" s="340"/>
      <c r="H1126" s="340"/>
      <c r="I1126" s="340"/>
      <c r="J1126" s="340"/>
      <c r="K1126" s="340"/>
      <c r="L1126" s="340"/>
      <c r="M1126" s="340"/>
      <c r="N1126" s="340"/>
      <c r="O1126" s="340"/>
      <c r="P1126" s="340"/>
      <c r="Q1126" s="340"/>
      <c r="R1126" s="123">
        <f>SUM(R1110:R1122)</f>
        <v>0</v>
      </c>
      <c r="S1126" s="124" t="str">
        <f>IF(R1117=0,"",R1117/B1110)</f>
        <v/>
      </c>
      <c r="T1126" s="124" t="str">
        <f>IF(R1126=0,"",R1126/B1110)</f>
        <v/>
      </c>
      <c r="U1126" s="124" t="str">
        <f>IF(R1117=0,"",T1126-S1126)</f>
        <v/>
      </c>
      <c r="V1126" s="1"/>
      <c r="W1126" s="2"/>
      <c r="X1126" s="36"/>
      <c r="Y1126" s="1"/>
      <c r="Z1126" s="188"/>
    </row>
    <row r="1127" spans="1:26" ht="12.75" customHeight="1" x14ac:dyDescent="0.25">
      <c r="A1127" s="46"/>
      <c r="B1127" s="2"/>
      <c r="C1127" s="2"/>
      <c r="D1127" s="130"/>
      <c r="E1127" s="130"/>
      <c r="F1127" s="130"/>
      <c r="G1127" s="130"/>
      <c r="H1127" s="130"/>
      <c r="I1127" s="130"/>
      <c r="J1127" s="130"/>
      <c r="R1127" s="131"/>
      <c r="S1127" s="132"/>
      <c r="T1127" s="132"/>
      <c r="U1127" s="132"/>
      <c r="V1127" s="1"/>
      <c r="W1127" s="2"/>
      <c r="X1127" s="36"/>
      <c r="Y1127" s="1"/>
    </row>
    <row r="1128" spans="1:26" ht="12.75" customHeight="1" x14ac:dyDescent="0.25">
      <c r="A1128" s="46"/>
      <c r="B1128" s="2"/>
      <c r="C1128" s="2"/>
      <c r="D1128" s="130"/>
      <c r="E1128" s="130"/>
      <c r="F1128" s="130"/>
      <c r="G1128" s="130"/>
      <c r="H1128" s="130"/>
      <c r="I1128" s="130"/>
      <c r="J1128" s="130"/>
      <c r="R1128" s="131"/>
      <c r="S1128" s="132"/>
      <c r="T1128" s="132"/>
      <c r="U1128" s="132"/>
      <c r="V1128" s="1"/>
      <c r="W1128" s="2"/>
      <c r="X1128" s="36"/>
      <c r="Y1128" s="1"/>
    </row>
    <row r="1129" spans="1:26" ht="26.25" x14ac:dyDescent="0.4">
      <c r="A1129" s="235"/>
      <c r="B1129" s="341" t="s">
        <v>101</v>
      </c>
      <c r="C1129" s="341"/>
      <c r="D1129" s="341"/>
      <c r="E1129" s="341"/>
      <c r="F1129" s="341"/>
      <c r="G1129" s="341"/>
      <c r="H1129" s="341"/>
      <c r="I1129" s="341"/>
      <c r="J1129" s="341"/>
      <c r="K1129" s="341"/>
      <c r="L1129" s="341"/>
      <c r="M1129" s="341"/>
      <c r="N1129" s="341"/>
      <c r="O1129" s="341"/>
      <c r="P1129" s="341"/>
      <c r="Q1129" s="341"/>
      <c r="R1129" s="223" t="s">
        <v>155</v>
      </c>
      <c r="S1129" s="1"/>
      <c r="T1129" s="1"/>
      <c r="U1129" s="2"/>
      <c r="V1129" s="1"/>
      <c r="W1129" s="2"/>
      <c r="X1129" s="2"/>
      <c r="Y1129" s="2"/>
      <c r="Z1129" s="195"/>
    </row>
    <row r="1130" spans="1:26" ht="20.25" x14ac:dyDescent="0.2">
      <c r="A1130" s="342" t="s">
        <v>18</v>
      </c>
      <c r="B1130" s="344" t="s">
        <v>102</v>
      </c>
      <c r="C1130" s="345"/>
      <c r="D1130" s="345"/>
      <c r="E1130" s="345"/>
      <c r="F1130" s="345"/>
      <c r="G1130" s="345"/>
      <c r="H1130" s="345"/>
      <c r="I1130" s="345"/>
      <c r="J1130" s="346"/>
      <c r="K1130" s="347"/>
      <c r="L1130" s="347"/>
      <c r="M1130" s="347"/>
      <c r="N1130" s="347"/>
      <c r="O1130" s="347"/>
      <c r="P1130" s="347"/>
      <c r="Q1130" s="347"/>
      <c r="R1130" s="348" t="s">
        <v>19</v>
      </c>
      <c r="S1130" s="339" t="s">
        <v>11</v>
      </c>
      <c r="T1130" s="339" t="s">
        <v>12</v>
      </c>
      <c r="U1130" s="350" t="s">
        <v>13</v>
      </c>
      <c r="V1130" s="339" t="s">
        <v>14</v>
      </c>
      <c r="W1130" s="337" t="s">
        <v>15</v>
      </c>
      <c r="X1130" s="337" t="s">
        <v>16</v>
      </c>
      <c r="Y1130" s="339" t="s">
        <v>103</v>
      </c>
      <c r="Z1130" s="195"/>
    </row>
    <row r="1131" spans="1:26" ht="15.75" x14ac:dyDescent="0.25">
      <c r="A1131" s="343"/>
      <c r="B1131" s="84" t="s">
        <v>104</v>
      </c>
      <c r="C1131" s="84" t="s">
        <v>105</v>
      </c>
      <c r="D1131" s="84" t="s">
        <v>106</v>
      </c>
      <c r="E1131" s="84" t="s">
        <v>107</v>
      </c>
      <c r="F1131" s="84" t="s">
        <v>108</v>
      </c>
      <c r="G1131" s="84" t="s">
        <v>109</v>
      </c>
      <c r="H1131" s="84" t="s">
        <v>110</v>
      </c>
      <c r="I1131" s="84" t="s">
        <v>73</v>
      </c>
      <c r="J1131" s="84" t="s">
        <v>74</v>
      </c>
      <c r="K1131" s="2"/>
      <c r="L1131" s="2"/>
      <c r="M1131" s="2"/>
      <c r="N1131" s="2"/>
      <c r="O1131" s="2"/>
      <c r="P1131" s="2"/>
      <c r="Q1131" s="2"/>
      <c r="R1131" s="349"/>
      <c r="S1131" s="338"/>
      <c r="T1131" s="338"/>
      <c r="U1131" s="338"/>
      <c r="V1131" s="338"/>
      <c r="W1131" s="338"/>
      <c r="X1131" s="338"/>
      <c r="Y1131" s="338"/>
      <c r="Z1131" s="195"/>
    </row>
    <row r="1132" spans="1:26" ht="15.75" customHeight="1" x14ac:dyDescent="0.25">
      <c r="A1132" s="84">
        <v>2302</v>
      </c>
      <c r="B1132" s="87">
        <v>110</v>
      </c>
      <c r="C1132" s="87"/>
      <c r="D1132" s="87"/>
      <c r="E1132" s="87"/>
      <c r="F1132" s="87"/>
      <c r="G1132" s="87"/>
      <c r="H1132" s="87"/>
      <c r="I1132" s="87"/>
      <c r="J1132" s="87"/>
      <c r="K1132" s="256"/>
      <c r="L1132" s="256"/>
      <c r="M1132" s="256"/>
      <c r="N1132" s="256"/>
      <c r="O1132" s="256"/>
      <c r="P1132" s="256"/>
      <c r="Q1132" s="256"/>
      <c r="R1132" s="129"/>
      <c r="S1132" s="262"/>
      <c r="T1132" s="263"/>
      <c r="U1132" s="264"/>
      <c r="V1132" s="278"/>
      <c r="W1132" s="92">
        <f>B1132</f>
        <v>110</v>
      </c>
      <c r="X1132" s="279"/>
      <c r="Y1132" s="278"/>
      <c r="Z1132" s="195"/>
    </row>
    <row r="1133" spans="1:26" ht="15.75" customHeight="1" x14ac:dyDescent="0.25">
      <c r="A1133" s="84">
        <v>2401</v>
      </c>
      <c r="B1133" s="87"/>
      <c r="C1133" s="87">
        <v>102</v>
      </c>
      <c r="D1133" s="87"/>
      <c r="E1133" s="87"/>
      <c r="F1133" s="87"/>
      <c r="G1133" s="87"/>
      <c r="H1133" s="87"/>
      <c r="I1133" s="87"/>
      <c r="J1133" s="87"/>
      <c r="K1133" s="256"/>
      <c r="L1133" s="256"/>
      <c r="M1133" s="256"/>
      <c r="N1133" s="256"/>
      <c r="O1133" s="256"/>
      <c r="P1133" s="256"/>
      <c r="Q1133" s="256"/>
      <c r="R1133" s="129"/>
      <c r="S1133" s="265"/>
      <c r="T1133" s="101"/>
      <c r="U1133" s="266"/>
      <c r="V1133" s="96">
        <f>IF(C1133=0,"",C1133/B1132)</f>
        <v>0.92727272727272725</v>
      </c>
      <c r="W1133" s="97">
        <v>104</v>
      </c>
      <c r="X1133" s="280">
        <f t="shared" ref="X1133:X1139" si="196">IF(W1133=0,"",W1133/W1132)</f>
        <v>0.94545454545454544</v>
      </c>
      <c r="Y1133" s="280">
        <f t="shared" ref="Y1133:Y1139" si="197">IF(W1133=0,"",100%-X1133)</f>
        <v>5.4545454545454564E-2</v>
      </c>
      <c r="Z1133" s="195"/>
    </row>
    <row r="1134" spans="1:26" ht="15.75" customHeight="1" x14ac:dyDescent="0.25">
      <c r="A1134" s="84">
        <v>2402</v>
      </c>
      <c r="B1134" s="87"/>
      <c r="C1134" s="87"/>
      <c r="D1134" s="87">
        <v>97</v>
      </c>
      <c r="E1134" s="87"/>
      <c r="F1134" s="87"/>
      <c r="G1134" s="87"/>
      <c r="H1134" s="87"/>
      <c r="I1134" s="87"/>
      <c r="J1134" s="87"/>
      <c r="K1134" s="256"/>
      <c r="L1134" s="256"/>
      <c r="M1134" s="256"/>
      <c r="N1134" s="256"/>
      <c r="O1134" s="256"/>
      <c r="P1134" s="256"/>
      <c r="Q1134" s="256"/>
      <c r="R1134" s="129"/>
      <c r="S1134" s="265"/>
      <c r="T1134" s="101"/>
      <c r="U1134" s="266"/>
      <c r="V1134" s="96">
        <f>IF(D1134=0,"",D1134/C1133)</f>
        <v>0.9509803921568627</v>
      </c>
      <c r="W1134" s="97">
        <v>100</v>
      </c>
      <c r="X1134" s="280">
        <f t="shared" si="196"/>
        <v>0.96153846153846156</v>
      </c>
      <c r="Y1134" s="280">
        <f t="shared" si="197"/>
        <v>3.8461538461538436E-2</v>
      </c>
      <c r="Z1134" s="128">
        <f>W1134/W1132</f>
        <v>0.90909090909090906</v>
      </c>
    </row>
    <row r="1135" spans="1:26" ht="15.75" customHeight="1" x14ac:dyDescent="0.25">
      <c r="A1135" s="84">
        <v>2501</v>
      </c>
      <c r="B1135" s="87"/>
      <c r="C1135" s="87"/>
      <c r="D1135" s="87"/>
      <c r="E1135" s="87">
        <v>90</v>
      </c>
      <c r="F1135" s="87"/>
      <c r="G1135" s="87"/>
      <c r="H1135" s="87"/>
      <c r="I1135" s="87"/>
      <c r="J1135" s="87"/>
      <c r="K1135" s="256"/>
      <c r="L1135" s="256"/>
      <c r="M1135" s="256"/>
      <c r="N1135" s="256"/>
      <c r="O1135" s="256"/>
      <c r="P1135" s="256"/>
      <c r="Q1135" s="256"/>
      <c r="R1135" s="129"/>
      <c r="S1135" s="265"/>
      <c r="T1135" s="101"/>
      <c r="U1135" s="266"/>
      <c r="V1135" s="96">
        <f>IF(E1135=0,"",E1135/D1134)</f>
        <v>0.92783505154639179</v>
      </c>
      <c r="W1135" s="97">
        <v>95</v>
      </c>
      <c r="X1135" s="280">
        <f t="shared" si="196"/>
        <v>0.95</v>
      </c>
      <c r="Y1135" s="280">
        <f t="shared" si="197"/>
        <v>5.0000000000000044E-2</v>
      </c>
      <c r="Z1135" s="195"/>
    </row>
    <row r="1136" spans="1:26" ht="15.75" customHeight="1" x14ac:dyDescent="0.25">
      <c r="A1136" s="84">
        <v>2502</v>
      </c>
      <c r="B1136" s="87"/>
      <c r="C1136" s="87"/>
      <c r="D1136" s="87"/>
      <c r="E1136" s="87"/>
      <c r="F1136" s="87">
        <v>85</v>
      </c>
      <c r="G1136" s="87"/>
      <c r="H1136" s="87"/>
      <c r="I1136" s="87"/>
      <c r="J1136" s="87"/>
      <c r="K1136" s="256"/>
      <c r="L1136" s="256"/>
      <c r="M1136" s="256"/>
      <c r="N1136" s="256"/>
      <c r="O1136" s="256"/>
      <c r="P1136" s="256"/>
      <c r="Q1136" s="256"/>
      <c r="R1136" s="129"/>
      <c r="S1136" s="265"/>
      <c r="T1136" s="101"/>
      <c r="U1136" s="266"/>
      <c r="V1136" s="96">
        <f>IF(F1136=0,"",F1136/E1135)</f>
        <v>0.94444444444444442</v>
      </c>
      <c r="W1136" s="97">
        <v>92</v>
      </c>
      <c r="X1136" s="280">
        <f t="shared" si="196"/>
        <v>0.96842105263157896</v>
      </c>
      <c r="Y1136" s="280">
        <f t="shared" si="197"/>
        <v>3.157894736842104E-2</v>
      </c>
      <c r="Z1136" s="195"/>
    </row>
    <row r="1137" spans="1:26" ht="15.75" customHeight="1" x14ac:dyDescent="0.25">
      <c r="A1137" s="84">
        <v>2601</v>
      </c>
      <c r="B1137" s="87"/>
      <c r="C1137" s="87"/>
      <c r="D1137" s="87"/>
      <c r="E1137" s="87"/>
      <c r="F1137" s="87"/>
      <c r="G1137" s="87"/>
      <c r="H1137" s="87"/>
      <c r="I1137" s="87"/>
      <c r="J1137" s="87"/>
      <c r="K1137" s="256"/>
      <c r="L1137" s="256"/>
      <c r="M1137" s="256"/>
      <c r="N1137" s="256"/>
      <c r="O1137" s="256"/>
      <c r="P1137" s="256"/>
      <c r="Q1137" s="256"/>
      <c r="R1137" s="129"/>
      <c r="S1137" s="265"/>
      <c r="T1137" s="101"/>
      <c r="U1137" s="266"/>
      <c r="V1137" s="96" t="str">
        <f>IF(H1137=0,"",H1137/G1136)</f>
        <v/>
      </c>
      <c r="W1137" s="97"/>
      <c r="X1137" s="280" t="str">
        <f t="shared" si="196"/>
        <v/>
      </c>
      <c r="Y1137" s="280" t="str">
        <f t="shared" si="197"/>
        <v/>
      </c>
      <c r="Z1137" s="195"/>
    </row>
    <row r="1138" spans="1:26" ht="15.75" customHeight="1" x14ac:dyDescent="0.25">
      <c r="A1138" s="84">
        <v>2602</v>
      </c>
      <c r="B1138" s="87"/>
      <c r="C1138" s="87"/>
      <c r="D1138" s="87"/>
      <c r="E1138" s="87"/>
      <c r="F1138" s="87"/>
      <c r="G1138" s="87"/>
      <c r="H1138" s="87"/>
      <c r="I1138" s="87"/>
      <c r="J1138" s="87"/>
      <c r="K1138" s="256"/>
      <c r="L1138" s="256"/>
      <c r="M1138" s="256"/>
      <c r="N1138" s="256"/>
      <c r="O1138" s="256"/>
      <c r="P1138" s="256"/>
      <c r="Q1138" s="256"/>
      <c r="R1138" s="129"/>
      <c r="S1138" s="265"/>
      <c r="T1138" s="101"/>
      <c r="U1138" s="266"/>
      <c r="V1138" s="96" t="str">
        <f>IF(I1138=0,"",I1138/H1137)</f>
        <v/>
      </c>
      <c r="W1138" s="97"/>
      <c r="X1138" s="280" t="str">
        <f t="shared" si="196"/>
        <v/>
      </c>
      <c r="Y1138" s="280" t="str">
        <f t="shared" si="197"/>
        <v/>
      </c>
      <c r="Z1138" s="195"/>
    </row>
    <row r="1139" spans="1:26" ht="15.75" customHeight="1" x14ac:dyDescent="0.25">
      <c r="A1139" s="84">
        <v>2701</v>
      </c>
      <c r="B1139" s="87"/>
      <c r="C1139" s="87"/>
      <c r="D1139" s="87"/>
      <c r="E1139" s="87"/>
      <c r="F1139" s="87"/>
      <c r="G1139" s="87"/>
      <c r="H1139" s="87"/>
      <c r="I1139" s="87"/>
      <c r="J1139" s="87"/>
      <c r="K1139" s="256"/>
      <c r="L1139" s="256"/>
      <c r="M1139" s="256"/>
      <c r="N1139" s="256"/>
      <c r="O1139" s="256"/>
      <c r="P1139" s="256"/>
      <c r="Q1139" s="256"/>
      <c r="R1139" s="129"/>
      <c r="S1139" s="265"/>
      <c r="T1139" s="101"/>
      <c r="U1139" s="266"/>
      <c r="V1139" s="126" t="str">
        <f>IF(J1139=0,"",J1139/I1138)</f>
        <v/>
      </c>
      <c r="W1139" s="97"/>
      <c r="X1139" s="280" t="str">
        <f t="shared" si="196"/>
        <v/>
      </c>
      <c r="Y1139" s="126" t="str">
        <f t="shared" si="197"/>
        <v/>
      </c>
      <c r="Z1139" s="195"/>
    </row>
    <row r="1140" spans="1:26" ht="15.75" customHeight="1" x14ac:dyDescent="0.25">
      <c r="A1140" s="84">
        <v>2702</v>
      </c>
      <c r="B1140" s="87"/>
      <c r="C1140" s="87"/>
      <c r="D1140" s="87"/>
      <c r="E1140" s="87"/>
      <c r="F1140" s="87"/>
      <c r="G1140" s="87"/>
      <c r="H1140" s="87"/>
      <c r="I1140" s="87"/>
      <c r="J1140" s="87"/>
      <c r="K1140" s="256"/>
      <c r="L1140" s="256"/>
      <c r="M1140" s="256"/>
      <c r="N1140" s="256"/>
      <c r="O1140" s="256"/>
      <c r="P1140" s="256"/>
      <c r="Q1140" s="256"/>
      <c r="R1140" s="129"/>
      <c r="S1140" s="265"/>
      <c r="T1140" s="101"/>
      <c r="U1140" s="256"/>
      <c r="V1140" s="101"/>
      <c r="W1140" s="97"/>
      <c r="X1140" s="101"/>
      <c r="Y1140" s="287"/>
      <c r="Z1140" s="195"/>
    </row>
    <row r="1141" spans="1:26" ht="15.75" customHeight="1" x14ac:dyDescent="0.25">
      <c r="A1141" s="84">
        <v>2801</v>
      </c>
      <c r="B1141" s="87"/>
      <c r="C1141" s="87"/>
      <c r="D1141" s="87"/>
      <c r="E1141" s="87"/>
      <c r="F1141" s="87"/>
      <c r="G1141" s="87"/>
      <c r="H1141" s="87"/>
      <c r="I1141" s="87"/>
      <c r="J1141" s="87"/>
      <c r="K1141" s="256"/>
      <c r="L1141" s="256"/>
      <c r="M1141" s="256"/>
      <c r="N1141" s="256"/>
      <c r="O1141" s="256"/>
      <c r="P1141" s="256"/>
      <c r="Q1141" s="256"/>
      <c r="R1141" s="129"/>
      <c r="S1141" s="265"/>
      <c r="T1141" s="101"/>
      <c r="U1141" s="256"/>
      <c r="V1141" s="215"/>
      <c r="W1141" s="106"/>
      <c r="X1141" s="285"/>
      <c r="Y1141" s="215"/>
      <c r="Z1141" s="195"/>
    </row>
    <row r="1142" spans="1:26" ht="15.75" customHeight="1" x14ac:dyDescent="0.25">
      <c r="A1142" s="84">
        <v>2802</v>
      </c>
      <c r="B1142" s="87"/>
      <c r="C1142" s="87"/>
      <c r="D1142" s="87"/>
      <c r="E1142" s="87"/>
      <c r="F1142" s="87"/>
      <c r="G1142" s="87"/>
      <c r="H1142" s="87"/>
      <c r="I1142" s="87"/>
      <c r="J1142" s="87"/>
      <c r="K1142" s="256"/>
      <c r="L1142" s="256"/>
      <c r="M1142" s="256"/>
      <c r="N1142" s="256"/>
      <c r="O1142" s="256"/>
      <c r="P1142" s="256"/>
      <c r="Q1142" s="256"/>
      <c r="R1142" s="129"/>
      <c r="S1142" s="265"/>
      <c r="T1142" s="101"/>
      <c r="U1142" s="256"/>
      <c r="V1142" s="215"/>
      <c r="W1142" s="106"/>
      <c r="X1142" s="285"/>
      <c r="Y1142" s="215"/>
      <c r="Z1142" s="195"/>
    </row>
    <row r="1143" spans="1:26" ht="15.75" customHeight="1" x14ac:dyDescent="0.25">
      <c r="A1143" s="84">
        <v>2901</v>
      </c>
      <c r="B1143" s="87"/>
      <c r="C1143" s="87"/>
      <c r="D1143" s="87"/>
      <c r="E1143" s="87"/>
      <c r="F1143" s="87"/>
      <c r="G1143" s="87"/>
      <c r="H1143" s="87"/>
      <c r="I1143" s="87"/>
      <c r="J1143" s="87"/>
      <c r="K1143" s="256"/>
      <c r="L1143" s="256"/>
      <c r="M1143" s="256"/>
      <c r="N1143" s="256"/>
      <c r="O1143" s="256"/>
      <c r="P1143" s="256"/>
      <c r="Q1143" s="256"/>
      <c r="R1143" s="129"/>
      <c r="S1143" s="265"/>
      <c r="T1143" s="101"/>
      <c r="U1143" s="256"/>
      <c r="V1143" s="215"/>
      <c r="W1143" s="106"/>
      <c r="X1143" s="285"/>
      <c r="Y1143" s="215"/>
      <c r="Z1143" s="195"/>
    </row>
    <row r="1144" spans="1:26" ht="15.75" customHeight="1" x14ac:dyDescent="0.25">
      <c r="A1144" s="84">
        <v>2902</v>
      </c>
      <c r="B1144" s="87"/>
      <c r="C1144" s="87"/>
      <c r="D1144" s="87"/>
      <c r="E1144" s="87"/>
      <c r="F1144" s="87"/>
      <c r="G1144" s="87"/>
      <c r="H1144" s="87"/>
      <c r="I1144" s="87"/>
      <c r="J1144" s="87"/>
      <c r="K1144" s="256"/>
      <c r="L1144" s="256"/>
      <c r="M1144" s="256"/>
      <c r="N1144" s="256"/>
      <c r="O1144" s="256"/>
      <c r="P1144" s="256"/>
      <c r="Q1144" s="256"/>
      <c r="R1144" s="129"/>
      <c r="S1144" s="265"/>
      <c r="T1144" s="101"/>
      <c r="U1144" s="256"/>
      <c r="V1144" s="101"/>
      <c r="W1144" s="256"/>
      <c r="X1144" s="286"/>
      <c r="Y1144" s="215"/>
      <c r="Z1144" s="195"/>
    </row>
    <row r="1145" spans="1:26" ht="15.75" customHeight="1" x14ac:dyDescent="0.25">
      <c r="A1145" s="84">
        <v>3001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256"/>
      <c r="L1145" s="256"/>
      <c r="M1145" s="256"/>
      <c r="N1145" s="256"/>
      <c r="O1145" s="256"/>
      <c r="P1145" s="256"/>
      <c r="Q1145" s="256"/>
      <c r="R1145" s="129"/>
      <c r="S1145" s="265"/>
      <c r="T1145" s="101"/>
      <c r="U1145" s="256"/>
      <c r="V1145" s="111" t="s">
        <v>91</v>
      </c>
      <c r="W1145" s="112"/>
      <c r="X1145" s="113" t="str">
        <f>IF(SUM(R1136:R1141)=0,"",SUM(R1136:R1141))</f>
        <v/>
      </c>
      <c r="Y1145" s="114" t="s">
        <v>19</v>
      </c>
      <c r="Z1145" s="195"/>
    </row>
    <row r="1146" spans="1:26" ht="15.75" customHeight="1" x14ac:dyDescent="0.25">
      <c r="A1146" s="84">
        <v>3002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256"/>
      <c r="L1146" s="256"/>
      <c r="M1146" s="256"/>
      <c r="N1146" s="256"/>
      <c r="O1146" s="256"/>
      <c r="P1146" s="256"/>
      <c r="Q1146" s="256"/>
      <c r="R1146" s="129"/>
      <c r="S1146" s="265"/>
      <c r="T1146" s="101"/>
      <c r="U1146" s="256"/>
      <c r="V1146" s="115" t="s">
        <v>92</v>
      </c>
      <c r="W1146" s="116" t="str">
        <f>IF(W1145/B1132=0,"",W1145/B1132)</f>
        <v/>
      </c>
      <c r="X1146" s="117" t="e">
        <f>IF(W1145/X1145=0,"",W1145/X1145)</f>
        <v>#VALUE!</v>
      </c>
      <c r="Y1146" s="118" t="s">
        <v>93</v>
      </c>
      <c r="Z1146" s="195"/>
    </row>
    <row r="1147" spans="1:26" ht="15.75" x14ac:dyDescent="0.25">
      <c r="A1147" s="84">
        <v>3101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256"/>
      <c r="L1147" s="256"/>
      <c r="M1147" s="256"/>
      <c r="N1147" s="256"/>
      <c r="O1147" s="256"/>
      <c r="P1147" s="256"/>
      <c r="Q1147" s="256"/>
      <c r="R1147" s="129"/>
      <c r="S1147" s="267"/>
      <c r="T1147" s="268"/>
      <c r="U1147" s="269"/>
      <c r="V1147" s="120"/>
      <c r="W1147" s="121"/>
      <c r="X1147" s="121"/>
      <c r="Y1147" s="122"/>
      <c r="Z1147" s="195"/>
    </row>
    <row r="1148" spans="1:26" ht="18" x14ac:dyDescent="0.25">
      <c r="A1148" s="46"/>
      <c r="B1148" s="340" t="s">
        <v>111</v>
      </c>
      <c r="C1148" s="340"/>
      <c r="D1148" s="340"/>
      <c r="E1148" s="340"/>
      <c r="F1148" s="340"/>
      <c r="G1148" s="340"/>
      <c r="H1148" s="340"/>
      <c r="I1148" s="340"/>
      <c r="J1148" s="340"/>
      <c r="K1148" s="340"/>
      <c r="L1148" s="340"/>
      <c r="M1148" s="340"/>
      <c r="N1148" s="340"/>
      <c r="O1148" s="340"/>
      <c r="P1148" s="340"/>
      <c r="Q1148" s="340"/>
      <c r="R1148" s="123">
        <f>SUM(R1132:R1144)</f>
        <v>0</v>
      </c>
      <c r="S1148" s="124" t="str">
        <f>IF(R1139=0,"",R1139/B1132)</f>
        <v/>
      </c>
      <c r="T1148" s="124" t="str">
        <f>IF(R1148=0,"",R1148/B1132)</f>
        <v/>
      </c>
      <c r="U1148" s="124" t="str">
        <f>IF(R1139=0,"",T1148-S1148)</f>
        <v/>
      </c>
      <c r="V1148" s="1"/>
      <c r="W1148" s="2"/>
      <c r="X1148" s="36"/>
      <c r="Y1148" s="1"/>
      <c r="Z1148" s="195"/>
    </row>
    <row r="1149" spans="1:26" ht="12.75" customHeight="1" x14ac:dyDescent="0.25">
      <c r="A1149" s="46"/>
      <c r="B1149" s="2"/>
      <c r="C1149" s="2"/>
      <c r="D1149" s="130"/>
      <c r="E1149" s="130"/>
      <c r="F1149" s="130"/>
      <c r="G1149" s="130"/>
      <c r="H1149" s="130"/>
      <c r="I1149" s="130"/>
      <c r="J1149" s="130"/>
      <c r="R1149" s="131"/>
      <c r="S1149" s="132"/>
      <c r="T1149" s="132"/>
      <c r="U1149" s="132"/>
      <c r="V1149" s="1"/>
      <c r="W1149" s="2"/>
      <c r="X1149" s="36"/>
      <c r="Y1149" s="1"/>
    </row>
    <row r="1150" spans="1:26" ht="12.75" customHeight="1" x14ac:dyDescent="0.25">
      <c r="A1150" s="46"/>
      <c r="B1150" s="2"/>
      <c r="C1150" s="2"/>
      <c r="D1150" s="130"/>
      <c r="E1150" s="130"/>
      <c r="F1150" s="130"/>
      <c r="G1150" s="130"/>
      <c r="H1150" s="130"/>
      <c r="I1150" s="130"/>
      <c r="J1150" s="130"/>
      <c r="R1150" s="131"/>
      <c r="S1150" s="132"/>
      <c r="T1150" s="132"/>
      <c r="U1150" s="132"/>
      <c r="V1150" s="1"/>
      <c r="W1150" s="2"/>
      <c r="X1150" s="36"/>
      <c r="Y1150" s="1"/>
    </row>
    <row r="1151" spans="1:26" ht="26.25" x14ac:dyDescent="0.4">
      <c r="A1151" s="235"/>
      <c r="B1151" s="341" t="s">
        <v>101</v>
      </c>
      <c r="C1151" s="341"/>
      <c r="D1151" s="341"/>
      <c r="E1151" s="341"/>
      <c r="F1151" s="341"/>
      <c r="G1151" s="341"/>
      <c r="H1151" s="341"/>
      <c r="I1151" s="341"/>
      <c r="J1151" s="341"/>
      <c r="K1151" s="341"/>
      <c r="L1151" s="341"/>
      <c r="M1151" s="341"/>
      <c r="N1151" s="341"/>
      <c r="O1151" s="341"/>
      <c r="P1151" s="341"/>
      <c r="Q1151" s="341"/>
      <c r="R1151" s="223" t="s">
        <v>156</v>
      </c>
      <c r="S1151" s="1"/>
      <c r="T1151" s="1"/>
      <c r="U1151" s="2"/>
      <c r="V1151" s="1"/>
      <c r="W1151" s="2"/>
      <c r="X1151" s="2"/>
      <c r="Y1151" s="2"/>
      <c r="Z1151" s="198"/>
    </row>
    <row r="1152" spans="1:26" ht="20.25" x14ac:dyDescent="0.2">
      <c r="A1152" s="342" t="s">
        <v>18</v>
      </c>
      <c r="B1152" s="344" t="s">
        <v>102</v>
      </c>
      <c r="C1152" s="345"/>
      <c r="D1152" s="345"/>
      <c r="E1152" s="345"/>
      <c r="F1152" s="345"/>
      <c r="G1152" s="345"/>
      <c r="H1152" s="345"/>
      <c r="I1152" s="345"/>
      <c r="J1152" s="346"/>
      <c r="K1152" s="347"/>
      <c r="L1152" s="347"/>
      <c r="M1152" s="347"/>
      <c r="N1152" s="347"/>
      <c r="O1152" s="347"/>
      <c r="P1152" s="347"/>
      <c r="Q1152" s="347"/>
      <c r="R1152" s="348" t="s">
        <v>19</v>
      </c>
      <c r="S1152" s="339" t="s">
        <v>11</v>
      </c>
      <c r="T1152" s="339" t="s">
        <v>12</v>
      </c>
      <c r="U1152" s="350" t="s">
        <v>13</v>
      </c>
      <c r="V1152" s="339" t="s">
        <v>14</v>
      </c>
      <c r="W1152" s="337" t="s">
        <v>15</v>
      </c>
      <c r="X1152" s="337" t="s">
        <v>16</v>
      </c>
      <c r="Y1152" s="339" t="s">
        <v>103</v>
      </c>
      <c r="Z1152" s="198"/>
    </row>
    <row r="1153" spans="1:26" ht="15.75" x14ac:dyDescent="0.25">
      <c r="A1153" s="343"/>
      <c r="B1153" s="84" t="s">
        <v>104</v>
      </c>
      <c r="C1153" s="84" t="s">
        <v>105</v>
      </c>
      <c r="D1153" s="84" t="s">
        <v>106</v>
      </c>
      <c r="E1153" s="84" t="s">
        <v>107</v>
      </c>
      <c r="F1153" s="84" t="s">
        <v>108</v>
      </c>
      <c r="G1153" s="84" t="s">
        <v>109</v>
      </c>
      <c r="H1153" s="84" t="s">
        <v>110</v>
      </c>
      <c r="I1153" s="84" t="s">
        <v>73</v>
      </c>
      <c r="J1153" s="84" t="s">
        <v>74</v>
      </c>
      <c r="K1153" s="2"/>
      <c r="L1153" s="2"/>
      <c r="M1153" s="2"/>
      <c r="N1153" s="2"/>
      <c r="O1153" s="2"/>
      <c r="P1153" s="2"/>
      <c r="Q1153" s="2"/>
      <c r="R1153" s="349"/>
      <c r="S1153" s="338"/>
      <c r="T1153" s="338"/>
      <c r="U1153" s="338"/>
      <c r="V1153" s="338"/>
      <c r="W1153" s="338"/>
      <c r="X1153" s="338"/>
      <c r="Y1153" s="338"/>
      <c r="Z1153" s="198"/>
    </row>
    <row r="1154" spans="1:26" ht="15.75" customHeight="1" x14ac:dyDescent="0.25">
      <c r="A1154" s="84">
        <v>2401</v>
      </c>
      <c r="B1154" s="87">
        <v>114</v>
      </c>
      <c r="C1154" s="87"/>
      <c r="D1154" s="87"/>
      <c r="E1154" s="87"/>
      <c r="F1154" s="87"/>
      <c r="G1154" s="87"/>
      <c r="H1154" s="87"/>
      <c r="I1154" s="87"/>
      <c r="J1154" s="87"/>
      <c r="K1154" s="256"/>
      <c r="L1154" s="256"/>
      <c r="M1154" s="256"/>
      <c r="N1154" s="256"/>
      <c r="O1154" s="256"/>
      <c r="P1154" s="256"/>
      <c r="Q1154" s="256"/>
      <c r="R1154" s="129"/>
      <c r="S1154" s="262"/>
      <c r="T1154" s="263"/>
      <c r="U1154" s="264"/>
      <c r="V1154" s="278"/>
      <c r="W1154" s="92">
        <f>B1154</f>
        <v>114</v>
      </c>
      <c r="X1154" s="279"/>
      <c r="Y1154" s="278"/>
      <c r="Z1154" s="198"/>
    </row>
    <row r="1155" spans="1:26" ht="15.75" customHeight="1" x14ac:dyDescent="0.25">
      <c r="A1155" s="84">
        <v>2402</v>
      </c>
      <c r="B1155" s="87"/>
      <c r="C1155" s="87">
        <v>107</v>
      </c>
      <c r="D1155" s="87"/>
      <c r="E1155" s="87"/>
      <c r="F1155" s="87"/>
      <c r="G1155" s="87"/>
      <c r="H1155" s="87"/>
      <c r="I1155" s="87"/>
      <c r="J1155" s="87"/>
      <c r="K1155" s="256"/>
      <c r="L1155" s="256"/>
      <c r="M1155" s="256"/>
      <c r="N1155" s="256"/>
      <c r="O1155" s="256"/>
      <c r="P1155" s="256"/>
      <c r="Q1155" s="256"/>
      <c r="R1155" s="129"/>
      <c r="S1155" s="265"/>
      <c r="T1155" s="101"/>
      <c r="U1155" s="266"/>
      <c r="V1155" s="96">
        <f>IF(C1155=0,"",C1155/B1154)</f>
        <v>0.93859649122807021</v>
      </c>
      <c r="W1155" s="97">
        <v>107</v>
      </c>
      <c r="X1155" s="280">
        <f t="shared" ref="X1155:X1161" si="198">IF(W1155=0,"",W1155/W1154)</f>
        <v>0.93859649122807021</v>
      </c>
      <c r="Y1155" s="280">
        <f t="shared" ref="Y1155:Y1161" si="199">IF(W1155=0,"",100%-X1155)</f>
        <v>6.1403508771929793E-2</v>
      </c>
      <c r="Z1155" s="198"/>
    </row>
    <row r="1156" spans="1:26" ht="15.75" customHeight="1" x14ac:dyDescent="0.25">
      <c r="A1156" s="84">
        <v>2501</v>
      </c>
      <c r="B1156" s="87"/>
      <c r="C1156" s="87"/>
      <c r="D1156" s="87">
        <v>103</v>
      </c>
      <c r="E1156" s="87"/>
      <c r="F1156" s="87"/>
      <c r="G1156" s="87"/>
      <c r="H1156" s="87"/>
      <c r="I1156" s="87"/>
      <c r="J1156" s="87"/>
      <c r="K1156" s="256"/>
      <c r="L1156" s="256"/>
      <c r="M1156" s="256"/>
      <c r="N1156" s="256"/>
      <c r="O1156" s="256"/>
      <c r="P1156" s="256"/>
      <c r="Q1156" s="256"/>
      <c r="R1156" s="129"/>
      <c r="S1156" s="265"/>
      <c r="T1156" s="101"/>
      <c r="U1156" s="266"/>
      <c r="V1156" s="96">
        <f>IF(D1156=0,"",D1156/C1155)</f>
        <v>0.96261682242990654</v>
      </c>
      <c r="W1156" s="97">
        <v>103</v>
      </c>
      <c r="X1156" s="280">
        <f t="shared" si="198"/>
        <v>0.96261682242990654</v>
      </c>
      <c r="Y1156" s="280">
        <f t="shared" si="199"/>
        <v>3.7383177570093462E-2</v>
      </c>
      <c r="Z1156" s="128">
        <f>W1156/W1154</f>
        <v>0.90350877192982459</v>
      </c>
    </row>
    <row r="1157" spans="1:26" ht="15.75" customHeight="1" x14ac:dyDescent="0.25">
      <c r="A1157" s="84">
        <v>2502</v>
      </c>
      <c r="B1157" s="87"/>
      <c r="C1157" s="87"/>
      <c r="D1157" s="87"/>
      <c r="E1157" s="87">
        <v>96</v>
      </c>
      <c r="F1157" s="87"/>
      <c r="G1157" s="87"/>
      <c r="H1157" s="87"/>
      <c r="I1157" s="87"/>
      <c r="J1157" s="87"/>
      <c r="K1157" s="256"/>
      <c r="L1157" s="256"/>
      <c r="M1157" s="256"/>
      <c r="N1157" s="256"/>
      <c r="O1157" s="256"/>
      <c r="P1157" s="256"/>
      <c r="Q1157" s="256"/>
      <c r="R1157" s="129"/>
      <c r="S1157" s="265"/>
      <c r="T1157" s="101"/>
      <c r="U1157" s="266"/>
      <c r="V1157" s="96">
        <f>IF(E1157=0,"",E1157/D1156)</f>
        <v>0.93203883495145634</v>
      </c>
      <c r="W1157" s="97">
        <v>100</v>
      </c>
      <c r="X1157" s="280">
        <f t="shared" si="198"/>
        <v>0.970873786407767</v>
      </c>
      <c r="Y1157" s="280">
        <f t="shared" si="199"/>
        <v>2.9126213592232997E-2</v>
      </c>
      <c r="Z1157" s="198"/>
    </row>
    <row r="1158" spans="1:26" ht="15.75" customHeight="1" x14ac:dyDescent="0.25">
      <c r="A1158" s="84">
        <v>2601</v>
      </c>
      <c r="B1158" s="87"/>
      <c r="C1158" s="87"/>
      <c r="D1158" s="87"/>
      <c r="E1158" s="87"/>
      <c r="F1158" s="87"/>
      <c r="G1158" s="87"/>
      <c r="H1158" s="87"/>
      <c r="I1158" s="87"/>
      <c r="J1158" s="87"/>
      <c r="K1158" s="256"/>
      <c r="L1158" s="256"/>
      <c r="M1158" s="256"/>
      <c r="N1158" s="256"/>
      <c r="O1158" s="256"/>
      <c r="P1158" s="256"/>
      <c r="Q1158" s="256"/>
      <c r="R1158" s="129"/>
      <c r="S1158" s="265"/>
      <c r="T1158" s="101"/>
      <c r="U1158" s="266"/>
      <c r="V1158" s="96" t="str">
        <f>IF(G1158=0,"",G1158/#REF!)</f>
        <v/>
      </c>
      <c r="W1158" s="97"/>
      <c r="X1158" s="280" t="str">
        <f t="shared" si="198"/>
        <v/>
      </c>
      <c r="Y1158" s="280" t="str">
        <f t="shared" si="199"/>
        <v/>
      </c>
      <c r="Z1158" s="198"/>
    </row>
    <row r="1159" spans="1:26" ht="15.75" customHeight="1" x14ac:dyDescent="0.25">
      <c r="A1159" s="84">
        <v>2602</v>
      </c>
      <c r="B1159" s="87"/>
      <c r="C1159" s="87"/>
      <c r="D1159" s="87"/>
      <c r="E1159" s="87"/>
      <c r="F1159" s="87"/>
      <c r="G1159" s="87"/>
      <c r="H1159" s="87"/>
      <c r="I1159" s="87"/>
      <c r="J1159" s="87"/>
      <c r="K1159" s="256"/>
      <c r="L1159" s="256"/>
      <c r="M1159" s="256"/>
      <c r="N1159" s="256"/>
      <c r="O1159" s="256"/>
      <c r="P1159" s="256"/>
      <c r="Q1159" s="256"/>
      <c r="R1159" s="129"/>
      <c r="S1159" s="265"/>
      <c r="T1159" s="101"/>
      <c r="U1159" s="266"/>
      <c r="V1159" s="96" t="str">
        <f>IF(H1159=0,"",H1159/G1158)</f>
        <v/>
      </c>
      <c r="W1159" s="97"/>
      <c r="X1159" s="280" t="str">
        <f t="shared" si="198"/>
        <v/>
      </c>
      <c r="Y1159" s="280" t="str">
        <f t="shared" si="199"/>
        <v/>
      </c>
      <c r="Z1159" s="198"/>
    </row>
    <row r="1160" spans="1:26" ht="15.75" customHeight="1" x14ac:dyDescent="0.25">
      <c r="A1160" s="84">
        <v>2701</v>
      </c>
      <c r="B1160" s="87"/>
      <c r="C1160" s="87"/>
      <c r="D1160" s="87"/>
      <c r="E1160" s="87"/>
      <c r="F1160" s="87"/>
      <c r="G1160" s="87"/>
      <c r="H1160" s="87"/>
      <c r="I1160" s="87"/>
      <c r="J1160" s="87"/>
      <c r="K1160" s="256"/>
      <c r="L1160" s="256"/>
      <c r="M1160" s="256"/>
      <c r="N1160" s="256"/>
      <c r="O1160" s="256"/>
      <c r="P1160" s="256"/>
      <c r="Q1160" s="256"/>
      <c r="R1160" s="129"/>
      <c r="S1160" s="265"/>
      <c r="T1160" s="101"/>
      <c r="U1160" s="266"/>
      <c r="V1160" s="96" t="str">
        <f>IF(I1160=0,"",I1160/H1159)</f>
        <v/>
      </c>
      <c r="W1160" s="97"/>
      <c r="X1160" s="280" t="str">
        <f t="shared" si="198"/>
        <v/>
      </c>
      <c r="Y1160" s="280" t="str">
        <f t="shared" si="199"/>
        <v/>
      </c>
      <c r="Z1160" s="198"/>
    </row>
    <row r="1161" spans="1:26" ht="15.75" customHeight="1" x14ac:dyDescent="0.25">
      <c r="A1161" s="84">
        <v>2702</v>
      </c>
      <c r="B1161" s="87"/>
      <c r="C1161" s="87"/>
      <c r="D1161" s="87"/>
      <c r="E1161" s="87"/>
      <c r="F1161" s="87"/>
      <c r="G1161" s="87"/>
      <c r="H1161" s="87"/>
      <c r="I1161" s="87"/>
      <c r="J1161" s="87"/>
      <c r="K1161" s="256"/>
      <c r="L1161" s="256"/>
      <c r="M1161" s="256"/>
      <c r="N1161" s="256"/>
      <c r="O1161" s="256"/>
      <c r="P1161" s="256"/>
      <c r="Q1161" s="256"/>
      <c r="R1161" s="129"/>
      <c r="S1161" s="265"/>
      <c r="T1161" s="101"/>
      <c r="U1161" s="266"/>
      <c r="V1161" s="126" t="str">
        <f>IF(J1161=0,"",J1161/I1160)</f>
        <v/>
      </c>
      <c r="W1161" s="97"/>
      <c r="X1161" s="280" t="str">
        <f t="shared" si="198"/>
        <v/>
      </c>
      <c r="Y1161" s="126" t="str">
        <f t="shared" si="199"/>
        <v/>
      </c>
      <c r="Z1161" s="198"/>
    </row>
    <row r="1162" spans="1:26" ht="15.75" customHeight="1" x14ac:dyDescent="0.25">
      <c r="A1162" s="84">
        <v>2801</v>
      </c>
      <c r="B1162" s="87"/>
      <c r="C1162" s="87"/>
      <c r="D1162" s="87"/>
      <c r="E1162" s="87"/>
      <c r="F1162" s="87"/>
      <c r="G1162" s="87"/>
      <c r="H1162" s="87"/>
      <c r="I1162" s="87"/>
      <c r="J1162" s="87"/>
      <c r="K1162" s="256"/>
      <c r="L1162" s="256"/>
      <c r="M1162" s="256"/>
      <c r="N1162" s="256"/>
      <c r="O1162" s="256"/>
      <c r="P1162" s="256"/>
      <c r="Q1162" s="256"/>
      <c r="R1162" s="129"/>
      <c r="S1162" s="265"/>
      <c r="T1162" s="101"/>
      <c r="U1162" s="256"/>
      <c r="V1162" s="101"/>
      <c r="W1162" s="97"/>
      <c r="X1162" s="101"/>
      <c r="Y1162" s="287"/>
      <c r="Z1162" s="198"/>
    </row>
    <row r="1163" spans="1:26" ht="15.75" customHeight="1" x14ac:dyDescent="0.25">
      <c r="A1163" s="84">
        <v>2802</v>
      </c>
      <c r="B1163" s="87"/>
      <c r="C1163" s="87"/>
      <c r="D1163" s="87"/>
      <c r="E1163" s="87"/>
      <c r="F1163" s="87"/>
      <c r="G1163" s="87"/>
      <c r="H1163" s="87"/>
      <c r="I1163" s="87"/>
      <c r="J1163" s="87"/>
      <c r="K1163" s="256"/>
      <c r="L1163" s="256"/>
      <c r="M1163" s="256"/>
      <c r="N1163" s="256"/>
      <c r="O1163" s="256"/>
      <c r="P1163" s="256"/>
      <c r="Q1163" s="256"/>
      <c r="R1163" s="129"/>
      <c r="S1163" s="265"/>
      <c r="T1163" s="101"/>
      <c r="U1163" s="256"/>
      <c r="V1163" s="215"/>
      <c r="W1163" s="106"/>
      <c r="X1163" s="285"/>
      <c r="Y1163" s="215"/>
      <c r="Z1163" s="198"/>
    </row>
    <row r="1164" spans="1:26" ht="15.75" customHeight="1" x14ac:dyDescent="0.25">
      <c r="A1164" s="84">
        <v>2901</v>
      </c>
      <c r="B1164" s="87"/>
      <c r="C1164" s="87"/>
      <c r="D1164" s="87"/>
      <c r="E1164" s="87"/>
      <c r="F1164" s="87"/>
      <c r="G1164" s="87"/>
      <c r="H1164" s="87"/>
      <c r="I1164" s="87"/>
      <c r="J1164" s="87"/>
      <c r="K1164" s="256"/>
      <c r="L1164" s="256"/>
      <c r="M1164" s="256"/>
      <c r="N1164" s="256"/>
      <c r="O1164" s="256"/>
      <c r="P1164" s="256"/>
      <c r="Q1164" s="256"/>
      <c r="R1164" s="129"/>
      <c r="S1164" s="265"/>
      <c r="T1164" s="101"/>
      <c r="U1164" s="256"/>
      <c r="V1164" s="215"/>
      <c r="W1164" s="106"/>
      <c r="X1164" s="285"/>
      <c r="Y1164" s="215"/>
      <c r="Z1164" s="198"/>
    </row>
    <row r="1165" spans="1:26" ht="15.75" customHeight="1" x14ac:dyDescent="0.25">
      <c r="A1165" s="84">
        <v>2902</v>
      </c>
      <c r="B1165" s="87"/>
      <c r="C1165" s="87"/>
      <c r="D1165" s="87"/>
      <c r="E1165" s="87"/>
      <c r="F1165" s="87"/>
      <c r="G1165" s="87"/>
      <c r="H1165" s="87"/>
      <c r="I1165" s="87"/>
      <c r="J1165" s="87"/>
      <c r="K1165" s="256"/>
      <c r="L1165" s="256"/>
      <c r="M1165" s="256"/>
      <c r="N1165" s="256"/>
      <c r="O1165" s="256"/>
      <c r="P1165" s="256"/>
      <c r="Q1165" s="256"/>
      <c r="R1165" s="129"/>
      <c r="S1165" s="265"/>
      <c r="T1165" s="101"/>
      <c r="U1165" s="256"/>
      <c r="V1165" s="215"/>
      <c r="W1165" s="106"/>
      <c r="X1165" s="285"/>
      <c r="Y1165" s="215"/>
      <c r="Z1165" s="198"/>
    </row>
    <row r="1166" spans="1:26" ht="15.75" customHeight="1" x14ac:dyDescent="0.25">
      <c r="A1166" s="84">
        <v>3001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256"/>
      <c r="L1166" s="256"/>
      <c r="M1166" s="256"/>
      <c r="N1166" s="256"/>
      <c r="O1166" s="256"/>
      <c r="P1166" s="256"/>
      <c r="Q1166" s="256"/>
      <c r="R1166" s="129"/>
      <c r="S1166" s="265"/>
      <c r="T1166" s="101"/>
      <c r="U1166" s="256"/>
      <c r="V1166" s="101"/>
      <c r="W1166" s="256"/>
      <c r="X1166" s="286"/>
      <c r="Y1166" s="215"/>
      <c r="Z1166" s="198"/>
    </row>
    <row r="1167" spans="1:26" ht="15.75" customHeight="1" x14ac:dyDescent="0.25">
      <c r="A1167" s="84">
        <v>3002</v>
      </c>
      <c r="B1167" s="87"/>
      <c r="C1167" s="87"/>
      <c r="D1167" s="87"/>
      <c r="E1167" s="87"/>
      <c r="F1167" s="87"/>
      <c r="G1167" s="87"/>
      <c r="H1167" s="87"/>
      <c r="I1167" s="87"/>
      <c r="J1167" s="87"/>
      <c r="K1167" s="256"/>
      <c r="L1167" s="256"/>
      <c r="M1167" s="256"/>
      <c r="N1167" s="256"/>
      <c r="O1167" s="256"/>
      <c r="P1167" s="256"/>
      <c r="Q1167" s="256"/>
      <c r="R1167" s="129"/>
      <c r="S1167" s="265"/>
      <c r="T1167" s="101"/>
      <c r="U1167" s="256"/>
      <c r="V1167" s="111" t="s">
        <v>91</v>
      </c>
      <c r="W1167" s="112"/>
      <c r="X1167" s="113" t="str">
        <f>IF(SUM(R1158:R1163)=0,"",SUM(R1158:R1163))</f>
        <v/>
      </c>
      <c r="Y1167" s="114" t="s">
        <v>19</v>
      </c>
      <c r="Z1167" s="198"/>
    </row>
    <row r="1168" spans="1:26" ht="15.75" customHeight="1" x14ac:dyDescent="0.25">
      <c r="A1168" s="84">
        <v>3101</v>
      </c>
      <c r="B1168" s="87"/>
      <c r="C1168" s="87"/>
      <c r="D1168" s="87"/>
      <c r="E1168" s="87"/>
      <c r="F1168" s="87"/>
      <c r="G1168" s="87"/>
      <c r="H1168" s="87"/>
      <c r="I1168" s="87"/>
      <c r="J1168" s="87"/>
      <c r="K1168" s="256"/>
      <c r="L1168" s="256"/>
      <c r="M1168" s="256"/>
      <c r="N1168" s="256"/>
      <c r="O1168" s="256"/>
      <c r="P1168" s="256"/>
      <c r="Q1168" s="256"/>
      <c r="R1168" s="129"/>
      <c r="S1168" s="265"/>
      <c r="T1168" s="101"/>
      <c r="U1168" s="256"/>
      <c r="V1168" s="115" t="s">
        <v>92</v>
      </c>
      <c r="W1168" s="116" t="str">
        <f>IF(W1167/B1154=0,"",W1167/B1154)</f>
        <v/>
      </c>
      <c r="X1168" s="117" t="e">
        <f>IF(W1167/X1167=0,"",W1167/X1167)</f>
        <v>#VALUE!</v>
      </c>
      <c r="Y1168" s="118" t="s">
        <v>93</v>
      </c>
      <c r="Z1168" s="198"/>
    </row>
    <row r="1169" spans="1:26" ht="15.75" customHeight="1" x14ac:dyDescent="0.25">
      <c r="A1169" s="84">
        <v>3102</v>
      </c>
      <c r="B1169" s="87"/>
      <c r="C1169" s="87"/>
      <c r="D1169" s="87"/>
      <c r="E1169" s="87"/>
      <c r="F1169" s="87"/>
      <c r="G1169" s="87"/>
      <c r="H1169" s="87"/>
      <c r="I1169" s="87"/>
      <c r="J1169" s="87"/>
      <c r="K1169" s="256"/>
      <c r="L1169" s="256"/>
      <c r="M1169" s="256"/>
      <c r="N1169" s="256"/>
      <c r="O1169" s="256"/>
      <c r="P1169" s="256"/>
      <c r="Q1169" s="256"/>
      <c r="R1169" s="129"/>
      <c r="S1169" s="267"/>
      <c r="T1169" s="268"/>
      <c r="U1169" s="269"/>
      <c r="V1169" s="120"/>
      <c r="W1169" s="121"/>
      <c r="X1169" s="121"/>
      <c r="Y1169" s="122"/>
      <c r="Z1169" s="198"/>
    </row>
    <row r="1170" spans="1:26" ht="18" x14ac:dyDescent="0.25">
      <c r="A1170" s="46"/>
      <c r="B1170" s="340" t="s">
        <v>111</v>
      </c>
      <c r="C1170" s="340"/>
      <c r="D1170" s="340"/>
      <c r="E1170" s="340"/>
      <c r="F1170" s="340"/>
      <c r="G1170" s="340"/>
      <c r="H1170" s="340"/>
      <c r="I1170" s="340"/>
      <c r="J1170" s="340"/>
      <c r="K1170" s="340"/>
      <c r="L1170" s="340"/>
      <c r="M1170" s="340"/>
      <c r="N1170" s="340"/>
      <c r="O1170" s="340"/>
      <c r="P1170" s="340"/>
      <c r="Q1170" s="340"/>
      <c r="R1170" s="123">
        <f>SUM(R1154:R1166)</f>
        <v>0</v>
      </c>
      <c r="S1170" s="124" t="str">
        <f>IF(R1161=0,"",R1161/B1154)</f>
        <v/>
      </c>
      <c r="T1170" s="124" t="str">
        <f>IF(R1170=0,"",R1170/B1154)</f>
        <v/>
      </c>
      <c r="U1170" s="124" t="str">
        <f>IF(R1161=0,"",T1170-S1170)</f>
        <v/>
      </c>
      <c r="V1170" s="1"/>
      <c r="W1170" s="2"/>
      <c r="X1170" s="36"/>
      <c r="Y1170" s="1"/>
      <c r="Z1170" s="198"/>
    </row>
    <row r="1171" spans="1:26" ht="12.75" customHeight="1" x14ac:dyDescent="0.25">
      <c r="A1171" s="46"/>
      <c r="B1171" s="2"/>
      <c r="C1171" s="2"/>
      <c r="D1171" s="130"/>
      <c r="E1171" s="130"/>
      <c r="F1171" s="130"/>
      <c r="G1171" s="130"/>
      <c r="H1171" s="130"/>
      <c r="I1171" s="130"/>
      <c r="J1171" s="130"/>
      <c r="R1171" s="131"/>
      <c r="S1171" s="132"/>
      <c r="T1171" s="132"/>
      <c r="U1171" s="132"/>
      <c r="V1171" s="1"/>
      <c r="W1171" s="2"/>
      <c r="X1171" s="36"/>
      <c r="Y1171" s="1"/>
    </row>
    <row r="1172" spans="1:26" ht="12.75" customHeight="1" x14ac:dyDescent="0.25">
      <c r="A1172" s="46"/>
      <c r="B1172" s="2"/>
      <c r="C1172" s="2"/>
      <c r="D1172" s="130"/>
      <c r="E1172" s="130"/>
      <c r="F1172" s="130"/>
      <c r="G1172" s="130"/>
      <c r="H1172" s="130"/>
      <c r="I1172" s="130"/>
      <c r="J1172" s="130"/>
      <c r="R1172" s="131"/>
      <c r="S1172" s="132"/>
      <c r="T1172" s="132"/>
      <c r="U1172" s="132"/>
      <c r="V1172" s="1"/>
      <c r="W1172" s="2"/>
      <c r="X1172" s="36"/>
      <c r="Y1172" s="1"/>
    </row>
    <row r="1173" spans="1:26" ht="26.25" x14ac:dyDescent="0.4">
      <c r="A1173" s="235"/>
      <c r="B1173" s="341" t="s">
        <v>101</v>
      </c>
      <c r="C1173" s="341"/>
      <c r="D1173" s="341"/>
      <c r="E1173" s="341"/>
      <c r="F1173" s="341"/>
      <c r="G1173" s="341"/>
      <c r="H1173" s="341"/>
      <c r="I1173" s="341"/>
      <c r="J1173" s="341"/>
      <c r="K1173" s="341"/>
      <c r="L1173" s="341"/>
      <c r="M1173" s="341"/>
      <c r="N1173" s="341"/>
      <c r="O1173" s="341"/>
      <c r="P1173" s="341"/>
      <c r="Q1173" s="341"/>
      <c r="R1173" s="223" t="s">
        <v>157</v>
      </c>
      <c r="S1173" s="1"/>
      <c r="T1173" s="1"/>
      <c r="U1173" s="2"/>
      <c r="V1173" s="1"/>
      <c r="W1173" s="2"/>
      <c r="X1173" s="2"/>
      <c r="Y1173" s="2"/>
      <c r="Z1173" s="202"/>
    </row>
    <row r="1174" spans="1:26" ht="20.25" x14ac:dyDescent="0.2">
      <c r="A1174" s="342" t="s">
        <v>18</v>
      </c>
      <c r="B1174" s="344" t="s">
        <v>102</v>
      </c>
      <c r="C1174" s="345"/>
      <c r="D1174" s="345"/>
      <c r="E1174" s="345"/>
      <c r="F1174" s="345"/>
      <c r="G1174" s="345"/>
      <c r="H1174" s="345"/>
      <c r="I1174" s="345"/>
      <c r="J1174" s="346"/>
      <c r="K1174" s="347"/>
      <c r="L1174" s="347"/>
      <c r="M1174" s="347"/>
      <c r="N1174" s="347"/>
      <c r="O1174" s="347"/>
      <c r="P1174" s="347"/>
      <c r="Q1174" s="347"/>
      <c r="R1174" s="348" t="s">
        <v>19</v>
      </c>
      <c r="S1174" s="339" t="s">
        <v>11</v>
      </c>
      <c r="T1174" s="339" t="s">
        <v>12</v>
      </c>
      <c r="U1174" s="350" t="s">
        <v>13</v>
      </c>
      <c r="V1174" s="339" t="s">
        <v>14</v>
      </c>
      <c r="W1174" s="337" t="s">
        <v>15</v>
      </c>
      <c r="X1174" s="337" t="s">
        <v>16</v>
      </c>
      <c r="Y1174" s="339" t="s">
        <v>103</v>
      </c>
      <c r="Z1174" s="202"/>
    </row>
    <row r="1175" spans="1:26" ht="15.75" x14ac:dyDescent="0.25">
      <c r="A1175" s="343"/>
      <c r="B1175" s="84" t="s">
        <v>104</v>
      </c>
      <c r="C1175" s="84" t="s">
        <v>105</v>
      </c>
      <c r="D1175" s="84" t="s">
        <v>106</v>
      </c>
      <c r="E1175" s="84" t="s">
        <v>107</v>
      </c>
      <c r="F1175" s="84" t="s">
        <v>108</v>
      </c>
      <c r="G1175" s="84" t="s">
        <v>109</v>
      </c>
      <c r="H1175" s="84" t="s">
        <v>110</v>
      </c>
      <c r="I1175" s="84" t="s">
        <v>73</v>
      </c>
      <c r="J1175" s="84" t="s">
        <v>74</v>
      </c>
      <c r="K1175" s="2"/>
      <c r="L1175" s="2"/>
      <c r="M1175" s="2"/>
      <c r="N1175" s="2"/>
      <c r="O1175" s="2"/>
      <c r="P1175" s="2"/>
      <c r="Q1175" s="2"/>
      <c r="R1175" s="349"/>
      <c r="S1175" s="338"/>
      <c r="T1175" s="338"/>
      <c r="U1175" s="338"/>
      <c r="V1175" s="338"/>
      <c r="W1175" s="338"/>
      <c r="X1175" s="338"/>
      <c r="Y1175" s="338"/>
      <c r="Z1175" s="202"/>
    </row>
    <row r="1176" spans="1:26" ht="15.75" customHeight="1" x14ac:dyDescent="0.25">
      <c r="A1176" s="84">
        <v>2402</v>
      </c>
      <c r="B1176" s="87">
        <v>106</v>
      </c>
      <c r="C1176" s="87"/>
      <c r="D1176" s="87"/>
      <c r="E1176" s="87"/>
      <c r="F1176" s="87"/>
      <c r="G1176" s="87"/>
      <c r="H1176" s="87"/>
      <c r="I1176" s="87"/>
      <c r="J1176" s="87"/>
      <c r="K1176" s="256"/>
      <c r="L1176" s="256"/>
      <c r="M1176" s="256"/>
      <c r="N1176" s="256"/>
      <c r="O1176" s="256"/>
      <c r="P1176" s="256"/>
      <c r="Q1176" s="256"/>
      <c r="R1176" s="129"/>
      <c r="S1176" s="262"/>
      <c r="T1176" s="263"/>
      <c r="U1176" s="264"/>
      <c r="V1176" s="278"/>
      <c r="W1176" s="92">
        <f>B1176</f>
        <v>106</v>
      </c>
      <c r="X1176" s="279"/>
      <c r="Y1176" s="278"/>
      <c r="Z1176" s="202"/>
    </row>
    <row r="1177" spans="1:26" ht="15.75" customHeight="1" x14ac:dyDescent="0.25">
      <c r="A1177" s="84">
        <v>2501</v>
      </c>
      <c r="B1177" s="87"/>
      <c r="C1177" s="87">
        <v>102</v>
      </c>
      <c r="D1177" s="87"/>
      <c r="E1177" s="87"/>
      <c r="F1177" s="87"/>
      <c r="G1177" s="87"/>
      <c r="H1177" s="87"/>
      <c r="I1177" s="87"/>
      <c r="J1177" s="87"/>
      <c r="K1177" s="256"/>
      <c r="L1177" s="256"/>
      <c r="M1177" s="256"/>
      <c r="N1177" s="256"/>
      <c r="O1177" s="256"/>
      <c r="P1177" s="256"/>
      <c r="Q1177" s="256"/>
      <c r="R1177" s="129"/>
      <c r="S1177" s="265"/>
      <c r="T1177" s="101"/>
      <c r="U1177" s="266"/>
      <c r="V1177" s="96">
        <f>IF(C1177=0,"",C1177/B1176)</f>
        <v>0.96226415094339623</v>
      </c>
      <c r="W1177" s="97">
        <v>105</v>
      </c>
      <c r="X1177" s="280">
        <f t="shared" ref="X1177:X1183" si="200">IF(W1177=0,"",W1177/W1176)</f>
        <v>0.99056603773584906</v>
      </c>
      <c r="Y1177" s="280">
        <f t="shared" ref="Y1177:Y1183" si="201">IF(W1177=0,"",100%-X1177)</f>
        <v>9.4339622641509413E-3</v>
      </c>
      <c r="Z1177" s="202"/>
    </row>
    <row r="1178" spans="1:26" ht="15.75" customHeight="1" x14ac:dyDescent="0.25">
      <c r="A1178" s="84">
        <v>2502</v>
      </c>
      <c r="B1178" s="87"/>
      <c r="C1178" s="87"/>
      <c r="D1178" s="87">
        <v>97</v>
      </c>
      <c r="E1178" s="87"/>
      <c r="F1178" s="87"/>
      <c r="G1178" s="87"/>
      <c r="H1178" s="87"/>
      <c r="I1178" s="87"/>
      <c r="J1178" s="87"/>
      <c r="K1178" s="256"/>
      <c r="L1178" s="256"/>
      <c r="M1178" s="256"/>
      <c r="N1178" s="256"/>
      <c r="O1178" s="256"/>
      <c r="P1178" s="256"/>
      <c r="Q1178" s="256"/>
      <c r="R1178" s="129"/>
      <c r="S1178" s="265"/>
      <c r="T1178" s="101"/>
      <c r="U1178" s="266"/>
      <c r="V1178" s="96">
        <f>IF(D1178=0,"",D1178/C1177)</f>
        <v>0.9509803921568627</v>
      </c>
      <c r="W1178" s="97">
        <v>98</v>
      </c>
      <c r="X1178" s="280">
        <f t="shared" si="200"/>
        <v>0.93333333333333335</v>
      </c>
      <c r="Y1178" s="280">
        <f t="shared" si="201"/>
        <v>6.6666666666666652E-2</v>
      </c>
      <c r="Z1178" s="128">
        <f>W1178/W1176</f>
        <v>0.92452830188679247</v>
      </c>
    </row>
    <row r="1179" spans="1:26" ht="15.75" customHeight="1" x14ac:dyDescent="0.25">
      <c r="A1179" s="84">
        <v>2601</v>
      </c>
      <c r="B1179" s="87"/>
      <c r="C1179" s="87"/>
      <c r="D1179" s="87"/>
      <c r="E1179" s="87"/>
      <c r="F1179" s="87"/>
      <c r="G1179" s="87"/>
      <c r="H1179" s="87"/>
      <c r="I1179" s="87"/>
      <c r="J1179" s="87"/>
      <c r="K1179" s="256"/>
      <c r="L1179" s="256"/>
      <c r="M1179" s="256"/>
      <c r="N1179" s="256"/>
      <c r="O1179" s="256"/>
      <c r="P1179" s="256"/>
      <c r="Q1179" s="256"/>
      <c r="R1179" s="129"/>
      <c r="S1179" s="265"/>
      <c r="T1179" s="101"/>
      <c r="U1179" s="266"/>
      <c r="V1179" s="96" t="str">
        <f>IF(E1179=0,"",E1179/D1178)</f>
        <v/>
      </c>
      <c r="W1179" s="97"/>
      <c r="X1179" s="280" t="str">
        <f t="shared" si="200"/>
        <v/>
      </c>
      <c r="Y1179" s="280" t="str">
        <f t="shared" si="201"/>
        <v/>
      </c>
      <c r="Z1179" s="202"/>
    </row>
    <row r="1180" spans="1:26" ht="15.75" customHeight="1" x14ac:dyDescent="0.25">
      <c r="A1180" s="84">
        <v>2602</v>
      </c>
      <c r="B1180" s="87"/>
      <c r="C1180" s="87"/>
      <c r="D1180" s="87"/>
      <c r="E1180" s="87"/>
      <c r="F1180" s="87"/>
      <c r="G1180" s="87"/>
      <c r="H1180" s="87"/>
      <c r="I1180" s="87"/>
      <c r="J1180" s="87"/>
      <c r="K1180" s="256"/>
      <c r="L1180" s="256"/>
      <c r="M1180" s="256"/>
      <c r="N1180" s="256"/>
      <c r="O1180" s="256"/>
      <c r="P1180" s="256"/>
      <c r="Q1180" s="256"/>
      <c r="R1180" s="129"/>
      <c r="S1180" s="265"/>
      <c r="T1180" s="101"/>
      <c r="U1180" s="266"/>
      <c r="V1180" s="96" t="str">
        <f>IF(G1180=0,"",G1180/#REF!)</f>
        <v/>
      </c>
      <c r="W1180" s="97"/>
      <c r="X1180" s="280" t="str">
        <f t="shared" si="200"/>
        <v/>
      </c>
      <c r="Y1180" s="280" t="str">
        <f t="shared" si="201"/>
        <v/>
      </c>
      <c r="Z1180" s="202"/>
    </row>
    <row r="1181" spans="1:26" ht="15.75" customHeight="1" x14ac:dyDescent="0.25">
      <c r="A1181" s="84">
        <v>2701</v>
      </c>
      <c r="B1181" s="87"/>
      <c r="C1181" s="87"/>
      <c r="D1181" s="87"/>
      <c r="E1181" s="87"/>
      <c r="F1181" s="87"/>
      <c r="G1181" s="87"/>
      <c r="H1181" s="87"/>
      <c r="I1181" s="87"/>
      <c r="J1181" s="87"/>
      <c r="K1181" s="256"/>
      <c r="L1181" s="256"/>
      <c r="M1181" s="256"/>
      <c r="N1181" s="256"/>
      <c r="O1181" s="256"/>
      <c r="P1181" s="256"/>
      <c r="Q1181" s="256"/>
      <c r="R1181" s="129"/>
      <c r="S1181" s="265"/>
      <c r="T1181" s="101"/>
      <c r="U1181" s="266"/>
      <c r="V1181" s="96" t="str">
        <f>IF(H1181=0,"",H1181/G1180)</f>
        <v/>
      </c>
      <c r="W1181" s="97"/>
      <c r="X1181" s="280" t="str">
        <f t="shared" si="200"/>
        <v/>
      </c>
      <c r="Y1181" s="280" t="str">
        <f t="shared" si="201"/>
        <v/>
      </c>
      <c r="Z1181" s="202"/>
    </row>
    <row r="1182" spans="1:26" ht="15.75" customHeight="1" x14ac:dyDescent="0.25">
      <c r="A1182" s="84">
        <v>2702</v>
      </c>
      <c r="B1182" s="87"/>
      <c r="C1182" s="87"/>
      <c r="D1182" s="87"/>
      <c r="E1182" s="87"/>
      <c r="F1182" s="87"/>
      <c r="G1182" s="87"/>
      <c r="H1182" s="87"/>
      <c r="I1182" s="87"/>
      <c r="J1182" s="87"/>
      <c r="K1182" s="256"/>
      <c r="L1182" s="256"/>
      <c r="M1182" s="256"/>
      <c r="N1182" s="256"/>
      <c r="O1182" s="256"/>
      <c r="P1182" s="256"/>
      <c r="Q1182" s="256"/>
      <c r="R1182" s="129"/>
      <c r="S1182" s="265"/>
      <c r="T1182" s="101"/>
      <c r="U1182" s="266"/>
      <c r="V1182" s="96" t="str">
        <f>IF(I1182=0,"",I1182/H1181)</f>
        <v/>
      </c>
      <c r="W1182" s="97"/>
      <c r="X1182" s="280" t="str">
        <f t="shared" si="200"/>
        <v/>
      </c>
      <c r="Y1182" s="280" t="str">
        <f t="shared" si="201"/>
        <v/>
      </c>
      <c r="Z1182" s="202"/>
    </row>
    <row r="1183" spans="1:26" ht="15.75" customHeight="1" x14ac:dyDescent="0.25">
      <c r="A1183" s="84">
        <v>2801</v>
      </c>
      <c r="B1183" s="87"/>
      <c r="C1183" s="87"/>
      <c r="D1183" s="87"/>
      <c r="E1183" s="87"/>
      <c r="F1183" s="87"/>
      <c r="G1183" s="87"/>
      <c r="H1183" s="87"/>
      <c r="I1183" s="87"/>
      <c r="J1183" s="87"/>
      <c r="K1183" s="256"/>
      <c r="L1183" s="256"/>
      <c r="M1183" s="256"/>
      <c r="N1183" s="256"/>
      <c r="O1183" s="256"/>
      <c r="P1183" s="256"/>
      <c r="Q1183" s="256"/>
      <c r="R1183" s="129"/>
      <c r="S1183" s="265"/>
      <c r="T1183" s="101"/>
      <c r="U1183" s="266"/>
      <c r="V1183" s="126" t="str">
        <f>IF(J1183=0,"",J1183/I1182)</f>
        <v/>
      </c>
      <c r="W1183" s="97"/>
      <c r="X1183" s="280" t="str">
        <f t="shared" si="200"/>
        <v/>
      </c>
      <c r="Y1183" s="126" t="str">
        <f t="shared" si="201"/>
        <v/>
      </c>
      <c r="Z1183" s="202"/>
    </row>
    <row r="1184" spans="1:26" ht="15.75" customHeight="1" x14ac:dyDescent="0.25">
      <c r="A1184" s="84">
        <v>2802</v>
      </c>
      <c r="B1184" s="87"/>
      <c r="C1184" s="87"/>
      <c r="D1184" s="87"/>
      <c r="E1184" s="87"/>
      <c r="F1184" s="87"/>
      <c r="G1184" s="87"/>
      <c r="H1184" s="87"/>
      <c r="I1184" s="87"/>
      <c r="J1184" s="87"/>
      <c r="K1184" s="256"/>
      <c r="L1184" s="256"/>
      <c r="M1184" s="256"/>
      <c r="N1184" s="256"/>
      <c r="O1184" s="256"/>
      <c r="P1184" s="256"/>
      <c r="Q1184" s="256"/>
      <c r="R1184" s="129"/>
      <c r="S1184" s="265"/>
      <c r="T1184" s="101"/>
      <c r="U1184" s="256"/>
      <c r="V1184" s="101"/>
      <c r="W1184" s="97"/>
      <c r="X1184" s="101"/>
      <c r="Y1184" s="287"/>
      <c r="Z1184" s="202"/>
    </row>
    <row r="1185" spans="1:26" ht="15.75" customHeight="1" x14ac:dyDescent="0.25">
      <c r="A1185" s="84">
        <v>2901</v>
      </c>
      <c r="B1185" s="87"/>
      <c r="C1185" s="87"/>
      <c r="D1185" s="87"/>
      <c r="E1185" s="87"/>
      <c r="F1185" s="87"/>
      <c r="G1185" s="87"/>
      <c r="H1185" s="87"/>
      <c r="I1185" s="87"/>
      <c r="J1185" s="87"/>
      <c r="K1185" s="256"/>
      <c r="L1185" s="256"/>
      <c r="M1185" s="256"/>
      <c r="N1185" s="256"/>
      <c r="O1185" s="256"/>
      <c r="P1185" s="256"/>
      <c r="Q1185" s="256"/>
      <c r="R1185" s="129"/>
      <c r="S1185" s="265"/>
      <c r="T1185" s="101"/>
      <c r="U1185" s="256"/>
      <c r="V1185" s="215"/>
      <c r="W1185" s="106"/>
      <c r="X1185" s="285"/>
      <c r="Y1185" s="215"/>
      <c r="Z1185" s="202"/>
    </row>
    <row r="1186" spans="1:26" ht="15.75" customHeight="1" x14ac:dyDescent="0.25">
      <c r="A1186" s="84">
        <v>2902</v>
      </c>
      <c r="B1186" s="87"/>
      <c r="C1186" s="87"/>
      <c r="D1186" s="87"/>
      <c r="E1186" s="87"/>
      <c r="F1186" s="87"/>
      <c r="G1186" s="87"/>
      <c r="H1186" s="87"/>
      <c r="I1186" s="87"/>
      <c r="J1186" s="87"/>
      <c r="K1186" s="256"/>
      <c r="L1186" s="256"/>
      <c r="M1186" s="256"/>
      <c r="N1186" s="256"/>
      <c r="O1186" s="256"/>
      <c r="P1186" s="256"/>
      <c r="Q1186" s="256"/>
      <c r="R1186" s="129"/>
      <c r="S1186" s="265"/>
      <c r="T1186" s="101"/>
      <c r="U1186" s="256"/>
      <c r="V1186" s="215"/>
      <c r="W1186" s="106"/>
      <c r="X1186" s="285"/>
      <c r="Y1186" s="215"/>
      <c r="Z1186" s="202"/>
    </row>
    <row r="1187" spans="1:26" ht="15.75" customHeight="1" x14ac:dyDescent="0.25">
      <c r="A1187" s="84">
        <v>3001</v>
      </c>
      <c r="B1187" s="87"/>
      <c r="C1187" s="87"/>
      <c r="D1187" s="87"/>
      <c r="E1187" s="87"/>
      <c r="F1187" s="87"/>
      <c r="G1187" s="87"/>
      <c r="H1187" s="87"/>
      <c r="I1187" s="87"/>
      <c r="J1187" s="87"/>
      <c r="K1187" s="256"/>
      <c r="L1187" s="256"/>
      <c r="M1187" s="256"/>
      <c r="N1187" s="256"/>
      <c r="O1187" s="256"/>
      <c r="P1187" s="256"/>
      <c r="Q1187" s="256"/>
      <c r="R1187" s="129"/>
      <c r="S1187" s="265"/>
      <c r="T1187" s="101"/>
      <c r="U1187" s="256"/>
      <c r="V1187" s="215"/>
      <c r="W1187" s="106"/>
      <c r="X1187" s="285"/>
      <c r="Y1187" s="215"/>
      <c r="Z1187" s="202"/>
    </row>
    <row r="1188" spans="1:26" ht="15.75" customHeight="1" x14ac:dyDescent="0.25">
      <c r="A1188" s="84">
        <v>3002</v>
      </c>
      <c r="B1188" s="87"/>
      <c r="C1188" s="87"/>
      <c r="D1188" s="87"/>
      <c r="E1188" s="87"/>
      <c r="F1188" s="87"/>
      <c r="G1188" s="87"/>
      <c r="H1188" s="87"/>
      <c r="I1188" s="87"/>
      <c r="J1188" s="87"/>
      <c r="K1188" s="256"/>
      <c r="L1188" s="256"/>
      <c r="M1188" s="256"/>
      <c r="N1188" s="256"/>
      <c r="O1188" s="256"/>
      <c r="P1188" s="256"/>
      <c r="Q1188" s="256"/>
      <c r="R1188" s="129"/>
      <c r="S1188" s="265"/>
      <c r="T1188" s="101"/>
      <c r="U1188" s="256"/>
      <c r="V1188" s="101"/>
      <c r="W1188" s="256"/>
      <c r="X1188" s="286"/>
      <c r="Y1188" s="215"/>
      <c r="Z1188" s="202"/>
    </row>
    <row r="1189" spans="1:26" ht="15.75" customHeight="1" x14ac:dyDescent="0.25">
      <c r="A1189" s="84">
        <v>3101</v>
      </c>
      <c r="B1189" s="87"/>
      <c r="C1189" s="87"/>
      <c r="D1189" s="87"/>
      <c r="E1189" s="87"/>
      <c r="F1189" s="87"/>
      <c r="G1189" s="87"/>
      <c r="H1189" s="87"/>
      <c r="I1189" s="87"/>
      <c r="J1189" s="87"/>
      <c r="K1189" s="256"/>
      <c r="L1189" s="256"/>
      <c r="M1189" s="256"/>
      <c r="N1189" s="256"/>
      <c r="O1189" s="256"/>
      <c r="P1189" s="256"/>
      <c r="Q1189" s="256"/>
      <c r="R1189" s="129"/>
      <c r="S1189" s="265"/>
      <c r="T1189" s="101"/>
      <c r="U1189" s="256"/>
      <c r="V1189" s="111" t="s">
        <v>91</v>
      </c>
      <c r="W1189" s="112"/>
      <c r="X1189" s="113" t="str">
        <f>IF(SUM(R1180:R1185)=0,"",SUM(R1180:R1185))</f>
        <v/>
      </c>
      <c r="Y1189" s="114" t="s">
        <v>19</v>
      </c>
      <c r="Z1189" s="202"/>
    </row>
    <row r="1190" spans="1:26" ht="15.75" customHeight="1" x14ac:dyDescent="0.25">
      <c r="A1190" s="84">
        <v>3102</v>
      </c>
      <c r="B1190" s="87"/>
      <c r="C1190" s="87"/>
      <c r="D1190" s="87"/>
      <c r="E1190" s="87"/>
      <c r="F1190" s="87"/>
      <c r="G1190" s="87"/>
      <c r="H1190" s="87"/>
      <c r="I1190" s="87"/>
      <c r="J1190" s="87"/>
      <c r="K1190" s="256"/>
      <c r="L1190" s="256"/>
      <c r="M1190" s="256"/>
      <c r="N1190" s="256"/>
      <c r="O1190" s="256"/>
      <c r="P1190" s="256"/>
      <c r="Q1190" s="256"/>
      <c r="R1190" s="129"/>
      <c r="S1190" s="265"/>
      <c r="T1190" s="101"/>
      <c r="U1190" s="256"/>
      <c r="V1190" s="115" t="s">
        <v>92</v>
      </c>
      <c r="W1190" s="116" t="str">
        <f>IF(W1189/B1176=0,"",W1189/B1176)</f>
        <v/>
      </c>
      <c r="X1190" s="117" t="e">
        <f>IF(W1189/X1189=0,"",W1189/X1189)</f>
        <v>#VALUE!</v>
      </c>
      <c r="Y1190" s="118" t="s">
        <v>93</v>
      </c>
      <c r="Z1190" s="202"/>
    </row>
    <row r="1191" spans="1:26" ht="15.75" x14ac:dyDescent="0.25">
      <c r="A1191" s="84">
        <v>3201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256"/>
      <c r="L1191" s="256"/>
      <c r="M1191" s="256"/>
      <c r="N1191" s="256"/>
      <c r="O1191" s="256"/>
      <c r="P1191" s="256"/>
      <c r="Q1191" s="256"/>
      <c r="R1191" s="129"/>
      <c r="S1191" s="267"/>
      <c r="T1191" s="268"/>
      <c r="U1191" s="269"/>
      <c r="V1191" s="120"/>
      <c r="W1191" s="121"/>
      <c r="X1191" s="121"/>
      <c r="Y1191" s="122"/>
      <c r="Z1191" s="202"/>
    </row>
    <row r="1192" spans="1:26" ht="18" x14ac:dyDescent="0.25">
      <c r="A1192" s="46"/>
      <c r="B1192" s="340" t="s">
        <v>111</v>
      </c>
      <c r="C1192" s="340"/>
      <c r="D1192" s="340"/>
      <c r="E1192" s="340"/>
      <c r="F1192" s="340"/>
      <c r="G1192" s="340"/>
      <c r="H1192" s="340"/>
      <c r="I1192" s="340"/>
      <c r="J1192" s="340"/>
      <c r="K1192" s="340"/>
      <c r="L1192" s="340"/>
      <c r="M1192" s="340"/>
      <c r="N1192" s="340"/>
      <c r="O1192" s="340"/>
      <c r="P1192" s="340"/>
      <c r="Q1192" s="340"/>
      <c r="R1192" s="123">
        <f>SUM(R1176:R1188)</f>
        <v>0</v>
      </c>
      <c r="S1192" s="124" t="str">
        <f>IF(R1183=0,"",R1183/B1176)</f>
        <v/>
      </c>
      <c r="T1192" s="124" t="str">
        <f>IF(R1192=0,"",R1192/B1176)</f>
        <v/>
      </c>
      <c r="U1192" s="124" t="str">
        <f>IF(R1183=0,"",T1192-S1192)</f>
        <v/>
      </c>
      <c r="V1192" s="1"/>
      <c r="W1192" s="2"/>
      <c r="X1192" s="36"/>
      <c r="Y1192" s="1"/>
      <c r="Z1192" s="202"/>
    </row>
    <row r="1193" spans="1:26" ht="12.75" customHeight="1" x14ac:dyDescent="0.2"/>
    <row r="1194" spans="1:26" ht="12.75" customHeight="1" x14ac:dyDescent="0.2"/>
    <row r="1195" spans="1:26" ht="26.25" x14ac:dyDescent="0.4">
      <c r="A1195" s="235"/>
      <c r="B1195" s="341" t="s">
        <v>101</v>
      </c>
      <c r="C1195" s="341"/>
      <c r="D1195" s="341"/>
      <c r="E1195" s="341"/>
      <c r="F1195" s="341"/>
      <c r="G1195" s="341"/>
      <c r="H1195" s="341"/>
      <c r="I1195" s="341"/>
      <c r="J1195" s="341"/>
      <c r="K1195" s="341"/>
      <c r="L1195" s="341"/>
      <c r="M1195" s="341"/>
      <c r="N1195" s="341"/>
      <c r="O1195" s="341"/>
      <c r="P1195" s="341"/>
      <c r="Q1195" s="341"/>
      <c r="R1195" s="223" t="s">
        <v>158</v>
      </c>
      <c r="S1195" s="1"/>
      <c r="T1195" s="1"/>
      <c r="U1195" s="2"/>
      <c r="V1195" s="1"/>
      <c r="W1195" s="2"/>
      <c r="X1195" s="2"/>
      <c r="Y1195" s="2"/>
      <c r="Z1195" s="206"/>
    </row>
    <row r="1196" spans="1:26" ht="20.25" x14ac:dyDescent="0.2">
      <c r="A1196" s="342" t="s">
        <v>18</v>
      </c>
      <c r="B1196" s="344" t="s">
        <v>102</v>
      </c>
      <c r="C1196" s="345"/>
      <c r="D1196" s="345"/>
      <c r="E1196" s="345"/>
      <c r="F1196" s="345"/>
      <c r="G1196" s="345"/>
      <c r="H1196" s="345"/>
      <c r="I1196" s="345"/>
      <c r="J1196" s="346"/>
      <c r="K1196" s="347"/>
      <c r="L1196" s="347"/>
      <c r="M1196" s="347"/>
      <c r="N1196" s="347"/>
      <c r="O1196" s="347"/>
      <c r="P1196" s="347"/>
      <c r="Q1196" s="347"/>
      <c r="R1196" s="348" t="s">
        <v>19</v>
      </c>
      <c r="S1196" s="339" t="s">
        <v>11</v>
      </c>
      <c r="T1196" s="339" t="s">
        <v>12</v>
      </c>
      <c r="U1196" s="350" t="s">
        <v>13</v>
      </c>
      <c r="V1196" s="339" t="s">
        <v>14</v>
      </c>
      <c r="W1196" s="337" t="s">
        <v>15</v>
      </c>
      <c r="X1196" s="337" t="s">
        <v>16</v>
      </c>
      <c r="Y1196" s="339" t="s">
        <v>103</v>
      </c>
      <c r="Z1196" s="206"/>
    </row>
    <row r="1197" spans="1:26" ht="15.75" x14ac:dyDescent="0.25">
      <c r="A1197" s="343"/>
      <c r="B1197" s="84" t="s">
        <v>104</v>
      </c>
      <c r="C1197" s="84" t="s">
        <v>105</v>
      </c>
      <c r="D1197" s="84" t="s">
        <v>106</v>
      </c>
      <c r="E1197" s="84" t="s">
        <v>107</v>
      </c>
      <c r="F1197" s="84" t="s">
        <v>108</v>
      </c>
      <c r="G1197" s="84" t="s">
        <v>109</v>
      </c>
      <c r="H1197" s="84" t="s">
        <v>110</v>
      </c>
      <c r="I1197" s="84" t="s">
        <v>73</v>
      </c>
      <c r="J1197" s="84" t="s">
        <v>74</v>
      </c>
      <c r="K1197" s="2"/>
      <c r="L1197" s="2"/>
      <c r="M1197" s="2"/>
      <c r="N1197" s="2"/>
      <c r="O1197" s="2"/>
      <c r="P1197" s="2"/>
      <c r="Q1197" s="2"/>
      <c r="R1197" s="349"/>
      <c r="S1197" s="338"/>
      <c r="T1197" s="338"/>
      <c r="U1197" s="338"/>
      <c r="V1197" s="338"/>
      <c r="W1197" s="338"/>
      <c r="X1197" s="338"/>
      <c r="Y1197" s="338"/>
      <c r="Z1197" s="206"/>
    </row>
    <row r="1198" spans="1:26" ht="15.75" customHeight="1" x14ac:dyDescent="0.25">
      <c r="A1198" s="84">
        <v>2501</v>
      </c>
      <c r="B1198" s="218">
        <v>115</v>
      </c>
      <c r="C1198" s="87"/>
      <c r="D1198" s="87"/>
      <c r="E1198" s="87"/>
      <c r="F1198" s="87"/>
      <c r="G1198" s="87"/>
      <c r="H1198" s="87"/>
      <c r="I1198" s="87"/>
      <c r="J1198" s="87"/>
      <c r="K1198" s="256"/>
      <c r="L1198" s="256"/>
      <c r="M1198" s="256"/>
      <c r="N1198" s="256"/>
      <c r="O1198" s="256"/>
      <c r="P1198" s="256"/>
      <c r="Q1198" s="256"/>
      <c r="R1198" s="129"/>
      <c r="S1198" s="262"/>
      <c r="T1198" s="263"/>
      <c r="U1198" s="264"/>
      <c r="V1198" s="278"/>
      <c r="W1198" s="92">
        <f>B1198</f>
        <v>115</v>
      </c>
      <c r="X1198" s="279"/>
      <c r="Y1198" s="278"/>
      <c r="Z1198" s="206"/>
    </row>
    <row r="1199" spans="1:26" ht="15.75" customHeight="1" x14ac:dyDescent="0.25">
      <c r="A1199" s="84">
        <v>2502</v>
      </c>
      <c r="B1199" s="218"/>
      <c r="C1199" s="87">
        <v>103</v>
      </c>
      <c r="D1199" s="87"/>
      <c r="E1199" s="87"/>
      <c r="F1199" s="87"/>
      <c r="G1199" s="87"/>
      <c r="H1199" s="87"/>
      <c r="I1199" s="87"/>
      <c r="J1199" s="87"/>
      <c r="K1199" s="256"/>
      <c r="L1199" s="256"/>
      <c r="M1199" s="256"/>
      <c r="N1199" s="256"/>
      <c r="O1199" s="256"/>
      <c r="P1199" s="256"/>
      <c r="Q1199" s="256"/>
      <c r="R1199" s="129"/>
      <c r="S1199" s="265"/>
      <c r="T1199" s="101"/>
      <c r="U1199" s="266"/>
      <c r="V1199" s="96">
        <f>IF(C1199=0,"",C1199/B1198)</f>
        <v>0.89565217391304353</v>
      </c>
      <c r="W1199" s="97">
        <v>106</v>
      </c>
      <c r="X1199" s="280">
        <f t="shared" ref="X1199:X1206" si="202">IF(W1199=0,"",W1199/W1198)</f>
        <v>0.92173913043478262</v>
      </c>
      <c r="Y1199" s="280">
        <f t="shared" ref="Y1199:Y1206" si="203">IF(W1199=0,"",100%-X1199)</f>
        <v>7.8260869565217384E-2</v>
      </c>
      <c r="Z1199" s="206"/>
    </row>
    <row r="1200" spans="1:26" ht="15.75" customHeight="1" x14ac:dyDescent="0.25">
      <c r="A1200" s="84">
        <v>2601</v>
      </c>
      <c r="B1200" s="87"/>
      <c r="C1200" s="87"/>
      <c r="D1200" s="87"/>
      <c r="E1200" s="87"/>
      <c r="F1200" s="87"/>
      <c r="G1200" s="87"/>
      <c r="H1200" s="87"/>
      <c r="I1200" s="87"/>
      <c r="J1200" s="87"/>
      <c r="K1200" s="256"/>
      <c r="L1200" s="256"/>
      <c r="M1200" s="256"/>
      <c r="N1200" s="256"/>
      <c r="O1200" s="256"/>
      <c r="P1200" s="256"/>
      <c r="Q1200" s="256"/>
      <c r="R1200" s="129"/>
      <c r="S1200" s="265"/>
      <c r="T1200" s="101"/>
      <c r="U1200" s="266"/>
      <c r="V1200" s="96" t="str">
        <f>IF(D1200=0,"",D1200/C1199)</f>
        <v/>
      </c>
      <c r="W1200" s="97"/>
      <c r="X1200" s="280" t="str">
        <f t="shared" si="202"/>
        <v/>
      </c>
      <c r="Y1200" s="280" t="str">
        <f t="shared" si="203"/>
        <v/>
      </c>
      <c r="Z1200" s="128">
        <f>W1200/W1198</f>
        <v>0</v>
      </c>
    </row>
    <row r="1201" spans="1:31" ht="15.75" customHeight="1" x14ac:dyDescent="0.25">
      <c r="A1201" s="84">
        <v>2602</v>
      </c>
      <c r="B1201" s="87"/>
      <c r="C1201" s="87"/>
      <c r="D1201" s="87"/>
      <c r="E1201" s="87"/>
      <c r="F1201" s="87"/>
      <c r="G1201" s="87"/>
      <c r="H1201" s="87"/>
      <c r="I1201" s="87"/>
      <c r="J1201" s="87"/>
      <c r="K1201" s="256"/>
      <c r="L1201" s="256"/>
      <c r="M1201" s="256"/>
      <c r="N1201" s="256"/>
      <c r="O1201" s="256"/>
      <c r="P1201" s="256"/>
      <c r="Q1201" s="256"/>
      <c r="R1201" s="129"/>
      <c r="S1201" s="265"/>
      <c r="T1201" s="101"/>
      <c r="U1201" s="266"/>
      <c r="V1201" s="96" t="str">
        <f>IF(E1201=0,"",E1201/D1200)</f>
        <v/>
      </c>
      <c r="W1201" s="97"/>
      <c r="X1201" s="280" t="str">
        <f t="shared" si="202"/>
        <v/>
      </c>
      <c r="Y1201" s="280" t="str">
        <f t="shared" si="203"/>
        <v/>
      </c>
      <c r="Z1201" s="206"/>
    </row>
    <row r="1202" spans="1:31" ht="15.75" customHeight="1" x14ac:dyDescent="0.25">
      <c r="A1202" s="84">
        <v>2701</v>
      </c>
      <c r="B1202" s="87"/>
      <c r="C1202" s="87"/>
      <c r="D1202" s="87"/>
      <c r="E1202" s="87"/>
      <c r="F1202" s="87"/>
      <c r="G1202" s="87"/>
      <c r="H1202" s="87"/>
      <c r="I1202" s="87"/>
      <c r="J1202" s="87"/>
      <c r="K1202" s="256"/>
      <c r="L1202" s="256"/>
      <c r="M1202" s="256"/>
      <c r="N1202" s="256"/>
      <c r="O1202" s="256"/>
      <c r="P1202" s="256"/>
      <c r="Q1202" s="256"/>
      <c r="R1202" s="129"/>
      <c r="S1202" s="265"/>
      <c r="T1202" s="101"/>
      <c r="U1202" s="266"/>
      <c r="V1202" s="96" t="e">
        <f>F1202/E1201</f>
        <v>#DIV/0!</v>
      </c>
      <c r="W1202" s="97"/>
      <c r="X1202" s="280" t="str">
        <f t="shared" si="202"/>
        <v/>
      </c>
      <c r="Y1202" s="280" t="str">
        <f t="shared" si="203"/>
        <v/>
      </c>
      <c r="Z1202" s="206"/>
    </row>
    <row r="1203" spans="1:31" ht="15.75" customHeight="1" x14ac:dyDescent="0.25">
      <c r="A1203" s="84">
        <v>2702</v>
      </c>
      <c r="B1203" s="87"/>
      <c r="C1203" s="87"/>
      <c r="D1203" s="87"/>
      <c r="E1203" s="87"/>
      <c r="F1203" s="87"/>
      <c r="G1203" s="87"/>
      <c r="H1203" s="87"/>
      <c r="I1203" s="87"/>
      <c r="J1203" s="87"/>
      <c r="K1203" s="256"/>
      <c r="L1203" s="256"/>
      <c r="M1203" s="256"/>
      <c r="N1203" s="256"/>
      <c r="O1203" s="256"/>
      <c r="P1203" s="256"/>
      <c r="Q1203" s="256"/>
      <c r="R1203" s="129"/>
      <c r="S1203" s="265"/>
      <c r="T1203" s="101"/>
      <c r="U1203" s="266"/>
      <c r="V1203" s="96" t="e">
        <f>G1203/F1202</f>
        <v>#DIV/0!</v>
      </c>
      <c r="W1203" s="97"/>
      <c r="X1203" s="280" t="str">
        <f t="shared" si="202"/>
        <v/>
      </c>
      <c r="Y1203" s="280" t="str">
        <f t="shared" si="203"/>
        <v/>
      </c>
      <c r="Z1203" s="206"/>
      <c r="AA1203" s="298"/>
      <c r="AB1203" s="298"/>
      <c r="AC1203" s="298"/>
      <c r="AD1203" s="298"/>
      <c r="AE1203" s="298"/>
    </row>
    <row r="1204" spans="1:31" ht="15.75" customHeight="1" x14ac:dyDescent="0.25">
      <c r="A1204" s="84">
        <v>2801</v>
      </c>
      <c r="B1204" s="87"/>
      <c r="C1204" s="87"/>
      <c r="D1204" s="87"/>
      <c r="E1204" s="87"/>
      <c r="F1204" s="87"/>
      <c r="G1204" s="87"/>
      <c r="H1204" s="87"/>
      <c r="I1204" s="87"/>
      <c r="J1204" s="87"/>
      <c r="K1204" s="256"/>
      <c r="L1204" s="256"/>
      <c r="M1204" s="256"/>
      <c r="N1204" s="256"/>
      <c r="O1204" s="256"/>
      <c r="P1204" s="256"/>
      <c r="Q1204" s="256"/>
      <c r="R1204" s="129"/>
      <c r="S1204" s="265"/>
      <c r="T1204" s="101"/>
      <c r="U1204" s="266"/>
      <c r="V1204" s="96" t="str">
        <f>IF(H1204=0,"",H1204/G1203)</f>
        <v/>
      </c>
      <c r="W1204" s="97"/>
      <c r="X1204" s="280" t="str">
        <f t="shared" si="202"/>
        <v/>
      </c>
      <c r="Y1204" s="280" t="str">
        <f t="shared" si="203"/>
        <v/>
      </c>
      <c r="Z1204" s="206"/>
      <c r="AA1204" s="298"/>
      <c r="AB1204" s="298"/>
      <c r="AC1204" s="298"/>
      <c r="AD1204" s="298"/>
      <c r="AE1204" s="298"/>
    </row>
    <row r="1205" spans="1:31" ht="15.75" customHeight="1" x14ac:dyDescent="0.25">
      <c r="A1205" s="84">
        <v>2802</v>
      </c>
      <c r="B1205" s="87"/>
      <c r="C1205" s="87"/>
      <c r="D1205" s="87"/>
      <c r="E1205" s="87"/>
      <c r="F1205" s="87"/>
      <c r="G1205" s="87"/>
      <c r="H1205" s="87"/>
      <c r="I1205" s="87"/>
      <c r="J1205" s="87"/>
      <c r="K1205" s="256"/>
      <c r="L1205" s="256"/>
      <c r="M1205" s="256"/>
      <c r="N1205" s="256"/>
      <c r="O1205" s="256"/>
      <c r="P1205" s="256"/>
      <c r="Q1205" s="256"/>
      <c r="R1205" s="129"/>
      <c r="S1205" s="265"/>
      <c r="T1205" s="101"/>
      <c r="U1205" s="266"/>
      <c r="V1205" s="126" t="str">
        <f>IF(I1205=0,"",I1205/H1204)</f>
        <v/>
      </c>
      <c r="W1205" s="97"/>
      <c r="X1205" s="280" t="str">
        <f t="shared" si="202"/>
        <v/>
      </c>
      <c r="Y1205" s="126" t="str">
        <f t="shared" si="203"/>
        <v/>
      </c>
      <c r="Z1205" s="206"/>
      <c r="AA1205" s="298"/>
      <c r="AB1205" s="298"/>
      <c r="AC1205" s="298"/>
      <c r="AD1205" s="298"/>
      <c r="AE1205" s="298"/>
    </row>
    <row r="1206" spans="1:31" ht="15.75" customHeight="1" x14ac:dyDescent="0.25">
      <c r="A1206" s="84">
        <v>2901</v>
      </c>
      <c r="B1206" s="87"/>
      <c r="C1206" s="87"/>
      <c r="D1206" s="87"/>
      <c r="E1206" s="87"/>
      <c r="F1206" s="87"/>
      <c r="G1206" s="87"/>
      <c r="H1206" s="87"/>
      <c r="I1206" s="87"/>
      <c r="J1206" s="87"/>
      <c r="K1206" s="256"/>
      <c r="L1206" s="256"/>
      <c r="M1206" s="256"/>
      <c r="N1206" s="256"/>
      <c r="O1206" s="256"/>
      <c r="P1206" s="256"/>
      <c r="Q1206" s="256"/>
      <c r="R1206" s="129"/>
      <c r="S1206" s="265"/>
      <c r="T1206" s="101"/>
      <c r="U1206" s="256"/>
      <c r="V1206" s="126" t="str">
        <f>IF(J1206=0,"",J1206/I1205)</f>
        <v/>
      </c>
      <c r="W1206" s="97"/>
      <c r="X1206" s="280" t="str">
        <f t="shared" si="202"/>
        <v/>
      </c>
      <c r="Y1206" s="126" t="str">
        <f t="shared" si="203"/>
        <v/>
      </c>
      <c r="Z1206" s="206"/>
      <c r="AA1206" s="298"/>
      <c r="AB1206" s="298"/>
      <c r="AC1206" s="298"/>
      <c r="AD1206" s="298"/>
      <c r="AE1206" s="298"/>
    </row>
    <row r="1207" spans="1:31" ht="15.75" customHeight="1" x14ac:dyDescent="0.25">
      <c r="A1207" s="84">
        <v>2902</v>
      </c>
      <c r="B1207" s="87"/>
      <c r="C1207" s="87"/>
      <c r="D1207" s="87"/>
      <c r="E1207" s="87"/>
      <c r="F1207" s="87"/>
      <c r="G1207" s="87"/>
      <c r="H1207" s="87"/>
      <c r="I1207" s="87"/>
      <c r="J1207" s="87"/>
      <c r="K1207" s="256"/>
      <c r="L1207" s="256"/>
      <c r="M1207" s="256"/>
      <c r="N1207" s="256"/>
      <c r="O1207" s="256"/>
      <c r="P1207" s="256"/>
      <c r="Q1207" s="256"/>
      <c r="R1207" s="129"/>
      <c r="S1207" s="265"/>
      <c r="T1207" s="101"/>
      <c r="U1207" s="256"/>
      <c r="V1207" s="215"/>
      <c r="W1207" s="106"/>
      <c r="X1207" s="285"/>
      <c r="Y1207" s="215"/>
      <c r="Z1207" s="206"/>
      <c r="AA1207" s="298"/>
      <c r="AB1207" s="298"/>
      <c r="AC1207" s="298"/>
      <c r="AD1207" s="298"/>
      <c r="AE1207" s="298"/>
    </row>
    <row r="1208" spans="1:31" ht="15.75" customHeight="1" x14ac:dyDescent="0.25">
      <c r="A1208" s="84">
        <v>3001</v>
      </c>
      <c r="B1208" s="87"/>
      <c r="C1208" s="87"/>
      <c r="D1208" s="87"/>
      <c r="E1208" s="87"/>
      <c r="F1208" s="87"/>
      <c r="G1208" s="87"/>
      <c r="H1208" s="87"/>
      <c r="I1208" s="87"/>
      <c r="J1208" s="87"/>
      <c r="K1208" s="256"/>
      <c r="L1208" s="256"/>
      <c r="M1208" s="256"/>
      <c r="N1208" s="256"/>
      <c r="O1208" s="256"/>
      <c r="P1208" s="256"/>
      <c r="Q1208" s="256"/>
      <c r="R1208" s="129"/>
      <c r="S1208" s="265"/>
      <c r="T1208" s="101"/>
      <c r="U1208" s="256"/>
      <c r="V1208" s="215"/>
      <c r="W1208" s="106"/>
      <c r="X1208" s="285"/>
      <c r="Y1208" s="215"/>
      <c r="Z1208" s="206"/>
      <c r="AA1208" s="298"/>
      <c r="AB1208" s="298"/>
      <c r="AC1208" s="298"/>
      <c r="AD1208" s="298"/>
      <c r="AE1208" s="298"/>
    </row>
    <row r="1209" spans="1:31" ht="15.75" customHeight="1" x14ac:dyDescent="0.25">
      <c r="A1209" s="84">
        <v>3002</v>
      </c>
      <c r="B1209" s="87"/>
      <c r="C1209" s="87"/>
      <c r="D1209" s="87"/>
      <c r="E1209" s="87"/>
      <c r="F1209" s="87"/>
      <c r="G1209" s="87"/>
      <c r="H1209" s="87"/>
      <c r="I1209" s="87"/>
      <c r="J1209" s="87"/>
      <c r="K1209" s="256"/>
      <c r="L1209" s="256"/>
      <c r="M1209" s="256"/>
      <c r="N1209" s="256"/>
      <c r="O1209" s="256"/>
      <c r="P1209" s="256"/>
      <c r="Q1209" s="256"/>
      <c r="R1209" s="129"/>
      <c r="S1209" s="265"/>
      <c r="T1209" s="101"/>
      <c r="U1209" s="256"/>
      <c r="V1209" s="215"/>
      <c r="W1209" s="106"/>
      <c r="X1209" s="285"/>
      <c r="Y1209" s="215"/>
      <c r="Z1209" s="206"/>
      <c r="AA1209" s="298"/>
      <c r="AB1209" s="298"/>
      <c r="AC1209" s="298"/>
      <c r="AD1209" s="298"/>
      <c r="AE1209" s="298"/>
    </row>
    <row r="1210" spans="1:31" ht="15.75" customHeight="1" x14ac:dyDescent="0.25">
      <c r="A1210" s="84">
        <v>3101</v>
      </c>
      <c r="B1210" s="87"/>
      <c r="C1210" s="87"/>
      <c r="D1210" s="87"/>
      <c r="E1210" s="87"/>
      <c r="F1210" s="87"/>
      <c r="G1210" s="87"/>
      <c r="H1210" s="87"/>
      <c r="I1210" s="87"/>
      <c r="J1210" s="218"/>
      <c r="K1210" s="256"/>
      <c r="L1210" s="256"/>
      <c r="M1210" s="256"/>
      <c r="N1210" s="256"/>
      <c r="O1210" s="256"/>
      <c r="P1210" s="256"/>
      <c r="Q1210" s="256"/>
      <c r="R1210" s="129"/>
      <c r="S1210" s="265"/>
      <c r="T1210" s="101"/>
      <c r="U1210" s="256"/>
      <c r="V1210" s="101"/>
      <c r="W1210" s="256"/>
      <c r="X1210" s="286"/>
      <c r="Y1210" s="215"/>
      <c r="Z1210" s="206"/>
      <c r="AA1210" s="298"/>
      <c r="AB1210" s="298"/>
      <c r="AC1210" s="298"/>
      <c r="AD1210" s="298"/>
      <c r="AE1210" s="298"/>
    </row>
    <row r="1211" spans="1:31" ht="15.75" customHeight="1" x14ac:dyDescent="0.25">
      <c r="A1211" s="84">
        <v>3102</v>
      </c>
      <c r="B1211" s="87"/>
      <c r="C1211" s="87"/>
      <c r="D1211" s="87"/>
      <c r="E1211" s="87"/>
      <c r="F1211" s="87"/>
      <c r="G1211" s="87"/>
      <c r="H1211" s="87"/>
      <c r="I1211" s="87"/>
      <c r="J1211" s="87"/>
      <c r="K1211" s="256"/>
      <c r="L1211" s="256"/>
      <c r="M1211" s="256"/>
      <c r="N1211" s="256"/>
      <c r="O1211" s="256"/>
      <c r="P1211" s="256"/>
      <c r="Q1211" s="256"/>
      <c r="R1211" s="129"/>
      <c r="S1211" s="265"/>
      <c r="T1211" s="101"/>
      <c r="U1211" s="256"/>
      <c r="V1211" s="111" t="s">
        <v>91</v>
      </c>
      <c r="W1211" s="112"/>
      <c r="X1211" s="113">
        <f>R1214</f>
        <v>0</v>
      </c>
      <c r="Y1211" s="114" t="s">
        <v>19</v>
      </c>
      <c r="Z1211" s="206"/>
      <c r="AA1211" s="298"/>
      <c r="AB1211" s="298"/>
      <c r="AC1211" s="298"/>
      <c r="AD1211" s="298"/>
      <c r="AE1211" s="298"/>
    </row>
    <row r="1212" spans="1:31" ht="15.75" x14ac:dyDescent="0.25">
      <c r="A1212" s="84">
        <v>3201</v>
      </c>
      <c r="B1212" s="87"/>
      <c r="C1212" s="87"/>
      <c r="D1212" s="87"/>
      <c r="E1212" s="87"/>
      <c r="F1212" s="87"/>
      <c r="G1212" s="87"/>
      <c r="H1212" s="87"/>
      <c r="I1212" s="87"/>
      <c r="J1212" s="87"/>
      <c r="K1212" s="256"/>
      <c r="L1212" s="256"/>
      <c r="M1212" s="256"/>
      <c r="N1212" s="256"/>
      <c r="O1212" s="256"/>
      <c r="P1212" s="256"/>
      <c r="Q1212" s="256"/>
      <c r="R1212" s="129"/>
      <c r="S1212" s="265"/>
      <c r="T1212" s="101"/>
      <c r="U1212" s="256"/>
      <c r="V1212" s="115" t="s">
        <v>92</v>
      </c>
      <c r="W1212" s="116" t="str">
        <f>IF(W1211/B1198=0,"",W1211/B1198)</f>
        <v/>
      </c>
      <c r="X1212" s="117" t="e">
        <f>IF(W1211/X1211=0,"",W1211/X1211)</f>
        <v>#DIV/0!</v>
      </c>
      <c r="Y1212" s="118" t="s">
        <v>93</v>
      </c>
      <c r="Z1212" s="206"/>
      <c r="AA1212" s="298"/>
      <c r="AB1212" s="298"/>
      <c r="AC1212" s="298"/>
      <c r="AD1212" s="298"/>
      <c r="AE1212" s="298"/>
    </row>
    <row r="1213" spans="1:31" ht="15.75" x14ac:dyDescent="0.25">
      <c r="A1213" s="84">
        <v>3202</v>
      </c>
      <c r="B1213" s="251"/>
      <c r="C1213" s="251"/>
      <c r="D1213" s="251"/>
      <c r="E1213" s="251"/>
      <c r="F1213" s="251"/>
      <c r="G1213" s="251"/>
      <c r="H1213" s="251"/>
      <c r="I1213" s="251"/>
      <c r="J1213" s="251"/>
      <c r="K1213" s="297"/>
      <c r="L1213" s="297"/>
      <c r="M1213" s="297"/>
      <c r="N1213" s="297"/>
      <c r="O1213" s="297"/>
      <c r="P1213" s="297"/>
      <c r="Q1213" s="297"/>
      <c r="R1213" s="129"/>
      <c r="S1213" s="267"/>
      <c r="T1213" s="268"/>
      <c r="U1213" s="269"/>
      <c r="V1213" s="120"/>
      <c r="W1213" s="121"/>
      <c r="X1213" s="121"/>
      <c r="Y1213" s="122"/>
      <c r="Z1213" s="206"/>
      <c r="AA1213" s="298"/>
      <c r="AB1213" s="298"/>
      <c r="AC1213" s="298"/>
      <c r="AD1213" s="298"/>
      <c r="AE1213" s="298"/>
    </row>
    <row r="1214" spans="1:31" ht="18" x14ac:dyDescent="0.25">
      <c r="A1214" s="46"/>
      <c r="B1214" s="340" t="s">
        <v>111</v>
      </c>
      <c r="C1214" s="340"/>
      <c r="D1214" s="340"/>
      <c r="E1214" s="340"/>
      <c r="F1214" s="340"/>
      <c r="G1214" s="340"/>
      <c r="H1214" s="340"/>
      <c r="I1214" s="340"/>
      <c r="J1214" s="340"/>
      <c r="K1214" s="340"/>
      <c r="L1214" s="340"/>
      <c r="M1214" s="340"/>
      <c r="N1214" s="340"/>
      <c r="O1214" s="340"/>
      <c r="P1214" s="340"/>
      <c r="Q1214" s="340"/>
      <c r="R1214" s="226">
        <f>SUM(R1198:R1210)</f>
        <v>0</v>
      </c>
      <c r="S1214" s="124" t="str">
        <f>IF(R1206=0,"",R1206/B1198)</f>
        <v/>
      </c>
      <c r="T1214" s="124" t="str">
        <f>IF(R1214=0,"",R1214/B1198)</f>
        <v/>
      </c>
      <c r="U1214" s="124" t="e">
        <f>T1214-S1214</f>
        <v>#VALUE!</v>
      </c>
      <c r="V1214" s="1"/>
      <c r="W1214" s="2"/>
      <c r="X1214" s="36"/>
      <c r="Y1214" s="1"/>
      <c r="Z1214" s="206"/>
      <c r="AA1214" s="298"/>
      <c r="AB1214" s="298"/>
      <c r="AC1214" s="298"/>
      <c r="AD1214" s="298"/>
      <c r="AE1214" s="298"/>
    </row>
    <row r="1215" spans="1:31" ht="12.75" x14ac:dyDescent="0.2">
      <c r="AA1215" s="298"/>
      <c r="AB1215" s="298"/>
      <c r="AC1215" s="298"/>
      <c r="AD1215" s="298"/>
      <c r="AE1215" s="298"/>
    </row>
    <row r="1216" spans="1:31" ht="12.75" x14ac:dyDescent="0.2">
      <c r="AA1216" s="298"/>
      <c r="AB1216" s="298"/>
      <c r="AC1216" s="298"/>
      <c r="AD1216" s="298"/>
      <c r="AE1216" s="298"/>
    </row>
    <row r="1217" spans="1:26" s="326" customFormat="1" ht="26.25" x14ac:dyDescent="0.4">
      <c r="A1217" s="235"/>
      <c r="B1217" s="341" t="s">
        <v>101</v>
      </c>
      <c r="C1217" s="341"/>
      <c r="D1217" s="341"/>
      <c r="E1217" s="341"/>
      <c r="F1217" s="341"/>
      <c r="G1217" s="341"/>
      <c r="H1217" s="341"/>
      <c r="I1217" s="341"/>
      <c r="J1217" s="341"/>
      <c r="K1217" s="341"/>
      <c r="L1217" s="341"/>
      <c r="M1217" s="341"/>
      <c r="N1217" s="341"/>
      <c r="O1217" s="341"/>
      <c r="P1217" s="341"/>
      <c r="Q1217" s="341"/>
      <c r="R1217" s="225" t="s">
        <v>159</v>
      </c>
      <c r="S1217" s="1"/>
      <c r="T1217" s="1"/>
      <c r="U1217" s="2"/>
      <c r="V1217" s="1"/>
      <c r="W1217" s="2"/>
      <c r="X1217" s="2"/>
      <c r="Y1217" s="2"/>
    </row>
    <row r="1218" spans="1:26" s="326" customFormat="1" ht="20.25" x14ac:dyDescent="0.2">
      <c r="A1218" s="342" t="s">
        <v>18</v>
      </c>
      <c r="B1218" s="344" t="s">
        <v>102</v>
      </c>
      <c r="C1218" s="345"/>
      <c r="D1218" s="345"/>
      <c r="E1218" s="345"/>
      <c r="F1218" s="345"/>
      <c r="G1218" s="345"/>
      <c r="H1218" s="345"/>
      <c r="I1218" s="345"/>
      <c r="J1218" s="346"/>
      <c r="K1218" s="347"/>
      <c r="L1218" s="347"/>
      <c r="M1218" s="347"/>
      <c r="N1218" s="347"/>
      <c r="O1218" s="347"/>
      <c r="P1218" s="347"/>
      <c r="Q1218" s="347"/>
      <c r="R1218" s="348" t="s">
        <v>19</v>
      </c>
      <c r="S1218" s="339" t="s">
        <v>11</v>
      </c>
      <c r="T1218" s="339" t="s">
        <v>12</v>
      </c>
      <c r="U1218" s="350" t="s">
        <v>13</v>
      </c>
      <c r="V1218" s="339" t="s">
        <v>14</v>
      </c>
      <c r="W1218" s="337" t="s">
        <v>15</v>
      </c>
      <c r="X1218" s="337" t="s">
        <v>16</v>
      </c>
      <c r="Y1218" s="339" t="s">
        <v>103</v>
      </c>
    </row>
    <row r="1219" spans="1:26" s="326" customFormat="1" ht="15.75" x14ac:dyDescent="0.25">
      <c r="A1219" s="343"/>
      <c r="B1219" s="84" t="s">
        <v>104</v>
      </c>
      <c r="C1219" s="84" t="s">
        <v>105</v>
      </c>
      <c r="D1219" s="84" t="s">
        <v>106</v>
      </c>
      <c r="E1219" s="84" t="s">
        <v>107</v>
      </c>
      <c r="F1219" s="84" t="s">
        <v>108</v>
      </c>
      <c r="G1219" s="84" t="s">
        <v>109</v>
      </c>
      <c r="H1219" s="84" t="s">
        <v>110</v>
      </c>
      <c r="I1219" s="84" t="s">
        <v>73</v>
      </c>
      <c r="J1219" s="84" t="s">
        <v>74</v>
      </c>
      <c r="K1219" s="2"/>
      <c r="L1219" s="2"/>
      <c r="M1219" s="2"/>
      <c r="N1219" s="2"/>
      <c r="O1219" s="2"/>
      <c r="P1219" s="2"/>
      <c r="Q1219" s="2"/>
      <c r="R1219" s="349"/>
      <c r="S1219" s="338"/>
      <c r="T1219" s="338"/>
      <c r="U1219" s="338"/>
      <c r="V1219" s="338"/>
      <c r="W1219" s="338"/>
      <c r="X1219" s="338"/>
      <c r="Y1219" s="338"/>
    </row>
    <row r="1220" spans="1:26" s="326" customFormat="1" ht="15.75" customHeight="1" x14ac:dyDescent="0.25">
      <c r="A1220" s="84">
        <v>2502</v>
      </c>
      <c r="B1220" s="87">
        <v>145</v>
      </c>
      <c r="C1220" s="87"/>
      <c r="D1220" s="87"/>
      <c r="E1220" s="87"/>
      <c r="F1220" s="87"/>
      <c r="G1220" s="87"/>
      <c r="H1220" s="87"/>
      <c r="I1220" s="87"/>
      <c r="J1220" s="87"/>
      <c r="K1220" s="256"/>
      <c r="L1220" s="256"/>
      <c r="M1220" s="256"/>
      <c r="N1220" s="256"/>
      <c r="O1220" s="256"/>
      <c r="P1220" s="256"/>
      <c r="Q1220" s="256"/>
      <c r="R1220" s="129"/>
      <c r="S1220" s="262"/>
      <c r="T1220" s="263"/>
      <c r="U1220" s="264"/>
      <c r="V1220" s="278"/>
      <c r="W1220" s="92">
        <f>B1220</f>
        <v>145</v>
      </c>
      <c r="X1220" s="279"/>
      <c r="Y1220" s="278"/>
    </row>
    <row r="1221" spans="1:26" s="326" customFormat="1" ht="15.75" customHeight="1" x14ac:dyDescent="0.25">
      <c r="A1221" s="84">
        <v>2601</v>
      </c>
      <c r="B1221" s="87"/>
      <c r="C1221" s="87"/>
      <c r="D1221" s="87"/>
      <c r="E1221" s="87"/>
      <c r="F1221" s="87"/>
      <c r="G1221" s="87"/>
      <c r="H1221" s="87"/>
      <c r="I1221" s="87"/>
      <c r="J1221" s="87"/>
      <c r="K1221" s="256"/>
      <c r="L1221" s="256"/>
      <c r="M1221" s="256"/>
      <c r="N1221" s="256"/>
      <c r="O1221" s="256"/>
      <c r="P1221" s="256"/>
      <c r="Q1221" s="256"/>
      <c r="R1221" s="129"/>
      <c r="S1221" s="265"/>
      <c r="T1221" s="101"/>
      <c r="U1221" s="266"/>
      <c r="V1221" s="96" t="str">
        <f>IF(C1221=0,"",C1221/B1220)</f>
        <v/>
      </c>
      <c r="W1221" s="97"/>
      <c r="X1221" s="280" t="str">
        <f t="shared" ref="X1221:X1228" si="204">IF(W1221=0,"",W1221/W1220)</f>
        <v/>
      </c>
      <c r="Y1221" s="280" t="str">
        <f t="shared" ref="Y1221:Y1228" si="205">IF(W1221=0,"",100%-X1221)</f>
        <v/>
      </c>
    </row>
    <row r="1222" spans="1:26" s="326" customFormat="1" ht="15.75" customHeight="1" x14ac:dyDescent="0.25">
      <c r="A1222" s="84">
        <v>2602</v>
      </c>
      <c r="B1222" s="87"/>
      <c r="C1222" s="87"/>
      <c r="D1222" s="87"/>
      <c r="E1222" s="87"/>
      <c r="F1222" s="87"/>
      <c r="G1222" s="87"/>
      <c r="H1222" s="87"/>
      <c r="I1222" s="87"/>
      <c r="J1222" s="87"/>
      <c r="K1222" s="256"/>
      <c r="L1222" s="256"/>
      <c r="M1222" s="256"/>
      <c r="N1222" s="256"/>
      <c r="O1222" s="256"/>
      <c r="P1222" s="256"/>
      <c r="Q1222" s="256"/>
      <c r="R1222" s="129"/>
      <c r="S1222" s="265"/>
      <c r="T1222" s="101"/>
      <c r="U1222" s="266"/>
      <c r="V1222" s="96" t="str">
        <f>IF(D1222=0,"",D1222/C1221)</f>
        <v/>
      </c>
      <c r="W1222" s="97"/>
      <c r="X1222" s="280" t="str">
        <f t="shared" si="204"/>
        <v/>
      </c>
      <c r="Y1222" s="280" t="str">
        <f t="shared" si="205"/>
        <v/>
      </c>
      <c r="Z1222" s="128">
        <f>W1222/W1220</f>
        <v>0</v>
      </c>
    </row>
    <row r="1223" spans="1:26" s="326" customFormat="1" ht="15.75" customHeight="1" x14ac:dyDescent="0.25">
      <c r="A1223" s="84">
        <v>2701</v>
      </c>
      <c r="B1223" s="87"/>
      <c r="C1223" s="87"/>
      <c r="D1223" s="87"/>
      <c r="E1223" s="87"/>
      <c r="F1223" s="87"/>
      <c r="G1223" s="87"/>
      <c r="H1223" s="87"/>
      <c r="I1223" s="87"/>
      <c r="J1223" s="87"/>
      <c r="K1223" s="256"/>
      <c r="L1223" s="256"/>
      <c r="M1223" s="256"/>
      <c r="N1223" s="256"/>
      <c r="O1223" s="256"/>
      <c r="P1223" s="256"/>
      <c r="Q1223" s="256"/>
      <c r="R1223" s="129"/>
      <c r="S1223" s="265"/>
      <c r="T1223" s="101"/>
      <c r="U1223" s="266"/>
      <c r="V1223" s="96" t="str">
        <f>IF(E1223=0,"",E1223/D1222)</f>
        <v/>
      </c>
      <c r="W1223" s="97"/>
      <c r="X1223" s="280" t="str">
        <f t="shared" si="204"/>
        <v/>
      </c>
      <c r="Y1223" s="280" t="str">
        <f t="shared" si="205"/>
        <v/>
      </c>
    </row>
    <row r="1224" spans="1:26" s="326" customFormat="1" ht="15.75" customHeight="1" x14ac:dyDescent="0.25">
      <c r="A1224" s="84">
        <v>2702</v>
      </c>
      <c r="B1224" s="87"/>
      <c r="C1224" s="87"/>
      <c r="D1224" s="87"/>
      <c r="E1224" s="87"/>
      <c r="F1224" s="87"/>
      <c r="G1224" s="87"/>
      <c r="H1224" s="87"/>
      <c r="I1224" s="87"/>
      <c r="J1224" s="87"/>
      <c r="K1224" s="256"/>
      <c r="L1224" s="256"/>
      <c r="M1224" s="256"/>
      <c r="N1224" s="256"/>
      <c r="O1224" s="256"/>
      <c r="P1224" s="256"/>
      <c r="Q1224" s="256"/>
      <c r="R1224" s="129"/>
      <c r="S1224" s="265"/>
      <c r="T1224" s="101"/>
      <c r="U1224" s="266"/>
      <c r="V1224" s="96" t="e">
        <f>F1224/E1223</f>
        <v>#DIV/0!</v>
      </c>
      <c r="W1224" s="97"/>
      <c r="X1224" s="280" t="str">
        <f t="shared" si="204"/>
        <v/>
      </c>
      <c r="Y1224" s="280" t="str">
        <f t="shared" si="205"/>
        <v/>
      </c>
    </row>
    <row r="1225" spans="1:26" s="326" customFormat="1" ht="15.75" customHeight="1" x14ac:dyDescent="0.25">
      <c r="A1225" s="84">
        <v>2801</v>
      </c>
      <c r="B1225" s="87"/>
      <c r="C1225" s="87"/>
      <c r="D1225" s="87"/>
      <c r="E1225" s="87"/>
      <c r="F1225" s="87"/>
      <c r="G1225" s="87"/>
      <c r="H1225" s="87"/>
      <c r="I1225" s="87"/>
      <c r="J1225" s="87"/>
      <c r="K1225" s="256"/>
      <c r="L1225" s="256"/>
      <c r="M1225" s="256"/>
      <c r="N1225" s="256"/>
      <c r="O1225" s="256"/>
      <c r="P1225" s="256"/>
      <c r="Q1225" s="256"/>
      <c r="R1225" s="129"/>
      <c r="S1225" s="265"/>
      <c r="T1225" s="101"/>
      <c r="U1225" s="266"/>
      <c r="V1225" s="96" t="str">
        <f>IF(G1225=0,"",G1225/F1224)</f>
        <v/>
      </c>
      <c r="W1225" s="97"/>
      <c r="X1225" s="280" t="str">
        <f t="shared" si="204"/>
        <v/>
      </c>
      <c r="Y1225" s="280" t="str">
        <f t="shared" si="205"/>
        <v/>
      </c>
    </row>
    <row r="1226" spans="1:26" s="326" customFormat="1" ht="15.75" customHeight="1" x14ac:dyDescent="0.25">
      <c r="A1226" s="84">
        <v>2802</v>
      </c>
      <c r="B1226" s="87"/>
      <c r="C1226" s="87"/>
      <c r="D1226" s="87"/>
      <c r="E1226" s="87"/>
      <c r="F1226" s="87"/>
      <c r="G1226" s="87"/>
      <c r="H1226" s="87"/>
      <c r="I1226" s="87"/>
      <c r="J1226" s="87"/>
      <c r="K1226" s="256"/>
      <c r="L1226" s="256"/>
      <c r="M1226" s="256"/>
      <c r="N1226" s="256"/>
      <c r="O1226" s="256"/>
      <c r="P1226" s="256"/>
      <c r="Q1226" s="256"/>
      <c r="R1226" s="129"/>
      <c r="S1226" s="265"/>
      <c r="T1226" s="101"/>
      <c r="U1226" s="266"/>
      <c r="V1226" s="96" t="str">
        <f>IF(H1226=0,"",H1226/G1225)</f>
        <v/>
      </c>
      <c r="W1226" s="97"/>
      <c r="X1226" s="280" t="str">
        <f t="shared" si="204"/>
        <v/>
      </c>
      <c r="Y1226" s="280" t="str">
        <f t="shared" si="205"/>
        <v/>
      </c>
    </row>
    <row r="1227" spans="1:26" s="326" customFormat="1" ht="15.75" customHeight="1" x14ac:dyDescent="0.25">
      <c r="A1227" s="84">
        <v>2901</v>
      </c>
      <c r="B1227" s="87"/>
      <c r="C1227" s="87"/>
      <c r="D1227" s="87"/>
      <c r="E1227" s="87"/>
      <c r="F1227" s="87"/>
      <c r="G1227" s="87"/>
      <c r="H1227" s="87"/>
      <c r="I1227" s="87"/>
      <c r="J1227" s="87"/>
      <c r="K1227" s="256"/>
      <c r="L1227" s="256"/>
      <c r="M1227" s="256"/>
      <c r="N1227" s="256"/>
      <c r="O1227" s="256"/>
      <c r="P1227" s="256"/>
      <c r="Q1227" s="256"/>
      <c r="R1227" s="129"/>
      <c r="S1227" s="265"/>
      <c r="T1227" s="101"/>
      <c r="U1227" s="266"/>
      <c r="V1227" s="126" t="str">
        <f>IF(I1227=0,"",I1227/H1226)</f>
        <v/>
      </c>
      <c r="W1227" s="97"/>
      <c r="X1227" s="280" t="str">
        <f t="shared" si="204"/>
        <v/>
      </c>
      <c r="Y1227" s="126" t="str">
        <f t="shared" si="205"/>
        <v/>
      </c>
    </row>
    <row r="1228" spans="1:26" s="326" customFormat="1" ht="15.75" customHeight="1" x14ac:dyDescent="0.25">
      <c r="A1228" s="84">
        <v>2902</v>
      </c>
      <c r="B1228" s="87"/>
      <c r="C1228" s="87"/>
      <c r="D1228" s="87"/>
      <c r="E1228" s="87"/>
      <c r="F1228" s="87"/>
      <c r="G1228" s="87"/>
      <c r="H1228" s="87"/>
      <c r="I1228" s="87"/>
      <c r="J1228" s="87"/>
      <c r="K1228" s="256"/>
      <c r="L1228" s="256"/>
      <c r="M1228" s="256"/>
      <c r="N1228" s="256"/>
      <c r="O1228" s="256"/>
      <c r="P1228" s="256"/>
      <c r="Q1228" s="256"/>
      <c r="R1228" s="129"/>
      <c r="S1228" s="265"/>
      <c r="T1228" s="101"/>
      <c r="U1228" s="256"/>
      <c r="V1228" s="126" t="str">
        <f>IF(J1228=0,"",J1228/I1227)</f>
        <v/>
      </c>
      <c r="W1228" s="97"/>
      <c r="X1228" s="280" t="str">
        <f t="shared" si="204"/>
        <v/>
      </c>
      <c r="Y1228" s="126" t="str">
        <f t="shared" si="205"/>
        <v/>
      </c>
    </row>
    <row r="1229" spans="1:26" s="326" customFormat="1" ht="15.75" customHeight="1" x14ac:dyDescent="0.25">
      <c r="A1229" s="84">
        <v>3001</v>
      </c>
      <c r="B1229" s="87"/>
      <c r="C1229" s="87"/>
      <c r="D1229" s="87"/>
      <c r="E1229" s="87"/>
      <c r="F1229" s="87"/>
      <c r="G1229" s="87"/>
      <c r="H1229" s="87"/>
      <c r="I1229" s="87"/>
      <c r="J1229" s="87"/>
      <c r="K1229" s="256"/>
      <c r="L1229" s="256"/>
      <c r="M1229" s="256"/>
      <c r="N1229" s="256"/>
      <c r="O1229" s="256"/>
      <c r="P1229" s="256"/>
      <c r="Q1229" s="256"/>
      <c r="R1229" s="129"/>
      <c r="S1229" s="265"/>
      <c r="T1229" s="101"/>
      <c r="U1229" s="256"/>
      <c r="V1229" s="215"/>
      <c r="W1229" s="106"/>
      <c r="X1229" s="285"/>
      <c r="Y1229" s="215"/>
    </row>
    <row r="1230" spans="1:26" s="326" customFormat="1" ht="15.75" customHeight="1" x14ac:dyDescent="0.25">
      <c r="A1230" s="84">
        <v>3002</v>
      </c>
      <c r="B1230" s="87"/>
      <c r="C1230" s="87"/>
      <c r="D1230" s="87"/>
      <c r="E1230" s="87"/>
      <c r="F1230" s="87"/>
      <c r="G1230" s="87"/>
      <c r="H1230" s="87"/>
      <c r="I1230" s="87"/>
      <c r="J1230" s="87"/>
      <c r="K1230" s="256"/>
      <c r="L1230" s="256"/>
      <c r="M1230" s="256"/>
      <c r="N1230" s="256"/>
      <c r="O1230" s="256"/>
      <c r="P1230" s="256"/>
      <c r="Q1230" s="256"/>
      <c r="R1230" s="129"/>
      <c r="S1230" s="265"/>
      <c r="T1230" s="101"/>
      <c r="U1230" s="256"/>
      <c r="V1230" s="215"/>
      <c r="W1230" s="106"/>
      <c r="X1230" s="285"/>
      <c r="Y1230" s="215"/>
    </row>
    <row r="1231" spans="1:26" s="326" customFormat="1" ht="15.75" customHeight="1" x14ac:dyDescent="0.25">
      <c r="A1231" s="84">
        <v>3101</v>
      </c>
      <c r="B1231" s="87"/>
      <c r="C1231" s="87"/>
      <c r="D1231" s="87"/>
      <c r="E1231" s="87"/>
      <c r="F1231" s="87"/>
      <c r="G1231" s="87"/>
      <c r="H1231" s="87"/>
      <c r="I1231" s="87"/>
      <c r="J1231" s="87"/>
      <c r="K1231" s="256"/>
      <c r="L1231" s="256"/>
      <c r="M1231" s="256"/>
      <c r="N1231" s="256"/>
      <c r="O1231" s="256"/>
      <c r="P1231" s="256"/>
      <c r="Q1231" s="256"/>
      <c r="R1231" s="129"/>
      <c r="S1231" s="265"/>
      <c r="T1231" s="101"/>
      <c r="U1231" s="256"/>
      <c r="V1231" s="215"/>
      <c r="W1231" s="106"/>
      <c r="X1231" s="285"/>
      <c r="Y1231" s="215"/>
    </row>
    <row r="1232" spans="1:26" s="326" customFormat="1" ht="15.75" customHeight="1" x14ac:dyDescent="0.25">
      <c r="A1232" s="84">
        <v>3102</v>
      </c>
      <c r="B1232" s="87"/>
      <c r="C1232" s="87"/>
      <c r="D1232" s="87"/>
      <c r="E1232" s="87"/>
      <c r="F1232" s="87"/>
      <c r="G1232" s="87"/>
      <c r="H1232" s="87"/>
      <c r="I1232" s="87"/>
      <c r="J1232" s="87"/>
      <c r="K1232" s="256"/>
      <c r="L1232" s="256"/>
      <c r="M1232" s="256"/>
      <c r="N1232" s="256"/>
      <c r="O1232" s="256"/>
      <c r="P1232" s="256"/>
      <c r="Q1232" s="256"/>
      <c r="R1232" s="129"/>
      <c r="S1232" s="265"/>
      <c r="T1232" s="101"/>
      <c r="U1232" s="256"/>
      <c r="V1232" s="101"/>
      <c r="W1232" s="256"/>
      <c r="X1232" s="286"/>
      <c r="Y1232" s="215"/>
    </row>
    <row r="1233" spans="1:25" s="326" customFormat="1" ht="15.75" customHeight="1" x14ac:dyDescent="0.25">
      <c r="A1233" s="84">
        <v>3201</v>
      </c>
      <c r="B1233" s="87"/>
      <c r="C1233" s="87"/>
      <c r="D1233" s="87"/>
      <c r="E1233" s="87"/>
      <c r="F1233" s="87"/>
      <c r="G1233" s="87"/>
      <c r="H1233" s="87"/>
      <c r="I1233" s="87"/>
      <c r="J1233" s="87"/>
      <c r="K1233" s="256"/>
      <c r="L1233" s="256"/>
      <c r="M1233" s="256"/>
      <c r="N1233" s="256"/>
      <c r="O1233" s="256"/>
      <c r="P1233" s="256"/>
      <c r="Q1233" s="256"/>
      <c r="R1233" s="129"/>
      <c r="S1233" s="265"/>
      <c r="T1233" s="101"/>
      <c r="U1233" s="256"/>
      <c r="V1233" s="111" t="s">
        <v>91</v>
      </c>
      <c r="W1233" s="112"/>
      <c r="X1233" s="113">
        <f>R1236</f>
        <v>0</v>
      </c>
      <c r="Y1233" s="114" t="s">
        <v>19</v>
      </c>
    </row>
    <row r="1234" spans="1:25" s="326" customFormat="1" ht="15.75" x14ac:dyDescent="0.25">
      <c r="A1234" s="84">
        <v>3202</v>
      </c>
      <c r="B1234" s="87"/>
      <c r="C1234" s="87"/>
      <c r="D1234" s="87"/>
      <c r="E1234" s="87"/>
      <c r="F1234" s="87"/>
      <c r="G1234" s="87"/>
      <c r="H1234" s="87"/>
      <c r="I1234" s="87"/>
      <c r="J1234" s="87"/>
      <c r="K1234" s="256"/>
      <c r="L1234" s="256"/>
      <c r="M1234" s="256"/>
      <c r="N1234" s="256"/>
      <c r="O1234" s="256"/>
      <c r="P1234" s="256"/>
      <c r="Q1234" s="256"/>
      <c r="R1234" s="129"/>
      <c r="S1234" s="265"/>
      <c r="T1234" s="101"/>
      <c r="U1234" s="256"/>
      <c r="V1234" s="115" t="s">
        <v>92</v>
      </c>
      <c r="W1234" s="116" t="str">
        <f>IF(W1233/B1220=0,"",W1233/B1220)</f>
        <v/>
      </c>
      <c r="X1234" s="117" t="e">
        <f>IF(W1233/X1233=0,"",W1233/X1233)</f>
        <v>#DIV/0!</v>
      </c>
      <c r="Y1234" s="118" t="s">
        <v>93</v>
      </c>
    </row>
    <row r="1235" spans="1:25" s="326" customFormat="1" ht="15.75" x14ac:dyDescent="0.25">
      <c r="A1235" s="84">
        <v>3301</v>
      </c>
      <c r="B1235" s="87"/>
      <c r="C1235" s="87"/>
      <c r="D1235" s="87"/>
      <c r="E1235" s="87"/>
      <c r="F1235" s="87"/>
      <c r="G1235" s="87"/>
      <c r="H1235" s="87"/>
      <c r="I1235" s="87"/>
      <c r="J1235" s="87"/>
      <c r="K1235" s="256"/>
      <c r="L1235" s="256"/>
      <c r="M1235" s="256"/>
      <c r="N1235" s="256"/>
      <c r="O1235" s="256"/>
      <c r="P1235" s="256"/>
      <c r="Q1235" s="256"/>
      <c r="R1235" s="129"/>
      <c r="S1235" s="267"/>
      <c r="T1235" s="268"/>
      <c r="U1235" s="269"/>
      <c r="V1235" s="120"/>
      <c r="W1235" s="121"/>
      <c r="X1235" s="121"/>
      <c r="Y1235" s="122"/>
    </row>
    <row r="1236" spans="1:25" s="326" customFormat="1" ht="18" customHeight="1" x14ac:dyDescent="0.25">
      <c r="A1236" s="46"/>
      <c r="B1236" s="340" t="s">
        <v>111</v>
      </c>
      <c r="C1236" s="340"/>
      <c r="D1236" s="340"/>
      <c r="E1236" s="340"/>
      <c r="F1236" s="340"/>
      <c r="G1236" s="340"/>
      <c r="H1236" s="340"/>
      <c r="I1236" s="340"/>
      <c r="J1236" s="340"/>
      <c r="K1236" s="340"/>
      <c r="L1236" s="340"/>
      <c r="M1236" s="340"/>
      <c r="N1236" s="340"/>
      <c r="O1236" s="340"/>
      <c r="P1236" s="340"/>
      <c r="Q1236" s="340"/>
      <c r="R1236" s="123">
        <f>SUM(R1220:R1232)</f>
        <v>0</v>
      </c>
      <c r="S1236" s="124" t="str">
        <f>IF(R1228=0,"",R1228/B1220)</f>
        <v/>
      </c>
      <c r="T1236" s="124" t="str">
        <f>IF(R1236=0,"",R1236/B1220)</f>
        <v/>
      </c>
      <c r="U1236" s="124" t="str">
        <f>IF(R1228=0,"",T1236-S1236)</f>
        <v/>
      </c>
      <c r="V1236" s="1"/>
      <c r="W1236" s="2"/>
      <c r="X1236" s="36"/>
      <c r="Y1236" s="1"/>
    </row>
  </sheetData>
  <mergeCells count="477">
    <mergeCell ref="X1196:X1197"/>
    <mergeCell ref="Y1196:Y1197"/>
    <mergeCell ref="A1196:A1197"/>
    <mergeCell ref="B1196:J1196"/>
    <mergeCell ref="R1196:R1197"/>
    <mergeCell ref="S1196:S1197"/>
    <mergeCell ref="T1196:T1197"/>
    <mergeCell ref="U1196:U1197"/>
    <mergeCell ref="V1196:V1197"/>
    <mergeCell ref="W1196:W1197"/>
    <mergeCell ref="K1196:Q1196"/>
    <mergeCell ref="X1174:X1175"/>
    <mergeCell ref="Y1174:Y1175"/>
    <mergeCell ref="A1174:A1175"/>
    <mergeCell ref="B1174:J1174"/>
    <mergeCell ref="R1174:R1175"/>
    <mergeCell ref="S1174:S1175"/>
    <mergeCell ref="T1174:T1175"/>
    <mergeCell ref="U1174:U1175"/>
    <mergeCell ref="V1174:V1175"/>
    <mergeCell ref="W1174:W1175"/>
    <mergeCell ref="K1174:Q1174"/>
    <mergeCell ref="X1152:X1153"/>
    <mergeCell ref="Y1152:Y1153"/>
    <mergeCell ref="A1152:A1153"/>
    <mergeCell ref="B1152:J1152"/>
    <mergeCell ref="R1152:R1153"/>
    <mergeCell ref="S1152:S1153"/>
    <mergeCell ref="T1152:T1153"/>
    <mergeCell ref="U1152:U1153"/>
    <mergeCell ref="V1152:V1153"/>
    <mergeCell ref="W1152:W1153"/>
    <mergeCell ref="K1152:Q1152"/>
    <mergeCell ref="X1108:X1109"/>
    <mergeCell ref="Y1108:Y1109"/>
    <mergeCell ref="A1108:A1109"/>
    <mergeCell ref="B1108:J1108"/>
    <mergeCell ref="R1108:R1109"/>
    <mergeCell ref="S1108:S1109"/>
    <mergeCell ref="T1108:T1109"/>
    <mergeCell ref="U1108:U1109"/>
    <mergeCell ref="V1108:V1109"/>
    <mergeCell ref="W1108:W1109"/>
    <mergeCell ref="K1108:Q1108"/>
    <mergeCell ref="U1064:U1065"/>
    <mergeCell ref="V1064:V1065"/>
    <mergeCell ref="W1064:W1065"/>
    <mergeCell ref="X1064:X1065"/>
    <mergeCell ref="Y1064:Y1065"/>
    <mergeCell ref="A1064:A1065"/>
    <mergeCell ref="B1064:J1064"/>
    <mergeCell ref="R1064:R1065"/>
    <mergeCell ref="S1064:S1065"/>
    <mergeCell ref="T1064:T1065"/>
    <mergeCell ref="K1064:Q1064"/>
    <mergeCell ref="U1042:U1043"/>
    <mergeCell ref="V1042:V1043"/>
    <mergeCell ref="W1042:W1043"/>
    <mergeCell ref="X1042:X1043"/>
    <mergeCell ref="Y1042:Y1043"/>
    <mergeCell ref="A1042:A1043"/>
    <mergeCell ref="B1042:J1042"/>
    <mergeCell ref="R1042:R1043"/>
    <mergeCell ref="S1042:S1043"/>
    <mergeCell ref="T1042:T1043"/>
    <mergeCell ref="K1042:Q1042"/>
    <mergeCell ref="T1020:T1021"/>
    <mergeCell ref="U998:U999"/>
    <mergeCell ref="V998:V999"/>
    <mergeCell ref="W998:W999"/>
    <mergeCell ref="X998:X999"/>
    <mergeCell ref="Y998:Y999"/>
    <mergeCell ref="A998:A999"/>
    <mergeCell ref="B998:J998"/>
    <mergeCell ref="R998:R999"/>
    <mergeCell ref="S998:S999"/>
    <mergeCell ref="T998:T999"/>
    <mergeCell ref="K998:Q998"/>
    <mergeCell ref="B1019:Q1019"/>
    <mergeCell ref="K1020:Q1020"/>
    <mergeCell ref="B1016:Q1016"/>
    <mergeCell ref="U1020:U1021"/>
    <mergeCell ref="V1020:V1021"/>
    <mergeCell ref="W1020:W1021"/>
    <mergeCell ref="X1020:X1021"/>
    <mergeCell ref="Y1020:Y1021"/>
    <mergeCell ref="A1020:A1021"/>
    <mergeCell ref="B1020:J1020"/>
    <mergeCell ref="R1020:R1021"/>
    <mergeCell ref="S1020:S1021"/>
    <mergeCell ref="U954:U955"/>
    <mergeCell ref="V954:V955"/>
    <mergeCell ref="W954:W955"/>
    <mergeCell ref="X954:X955"/>
    <mergeCell ref="Y954:Y955"/>
    <mergeCell ref="A954:A955"/>
    <mergeCell ref="B954:J954"/>
    <mergeCell ref="R954:R955"/>
    <mergeCell ref="S954:S955"/>
    <mergeCell ref="T954:T955"/>
    <mergeCell ref="T910:T911"/>
    <mergeCell ref="U932:U933"/>
    <mergeCell ref="V932:V933"/>
    <mergeCell ref="W932:W933"/>
    <mergeCell ref="X932:X933"/>
    <mergeCell ref="Y932:Y933"/>
    <mergeCell ref="A932:A933"/>
    <mergeCell ref="B932:J932"/>
    <mergeCell ref="R932:R933"/>
    <mergeCell ref="S932:S933"/>
    <mergeCell ref="T932:T933"/>
    <mergeCell ref="B611:Q611"/>
    <mergeCell ref="K612:Q612"/>
    <mergeCell ref="B608:Q608"/>
    <mergeCell ref="U1086:U1087"/>
    <mergeCell ref="V1086:V1087"/>
    <mergeCell ref="W1086:W1087"/>
    <mergeCell ref="X1086:X1087"/>
    <mergeCell ref="Y1086:Y1087"/>
    <mergeCell ref="A1086:A1087"/>
    <mergeCell ref="B1086:J1086"/>
    <mergeCell ref="R1086:R1087"/>
    <mergeCell ref="S1086:S1087"/>
    <mergeCell ref="T1086:T1087"/>
    <mergeCell ref="B1085:Q1085"/>
    <mergeCell ref="K1086:Q1086"/>
    <mergeCell ref="U910:U911"/>
    <mergeCell ref="V910:V911"/>
    <mergeCell ref="W910:W911"/>
    <mergeCell ref="X910:X911"/>
    <mergeCell ref="Y910:Y911"/>
    <mergeCell ref="A910:A911"/>
    <mergeCell ref="B910:J910"/>
    <mergeCell ref="R910:R911"/>
    <mergeCell ref="S910:S911"/>
    <mergeCell ref="U612:U613"/>
    <mergeCell ref="V612:V613"/>
    <mergeCell ref="W612:W613"/>
    <mergeCell ref="X612:X613"/>
    <mergeCell ref="Y612:Y613"/>
    <mergeCell ref="A612:A613"/>
    <mergeCell ref="B612:J612"/>
    <mergeCell ref="R612:R613"/>
    <mergeCell ref="S612:S613"/>
    <mergeCell ref="T612:T613"/>
    <mergeCell ref="Y589:Y590"/>
    <mergeCell ref="A589:A590"/>
    <mergeCell ref="B589:J589"/>
    <mergeCell ref="R589:R590"/>
    <mergeCell ref="S589:S590"/>
    <mergeCell ref="T589:T590"/>
    <mergeCell ref="B588:Q588"/>
    <mergeCell ref="K589:Q589"/>
    <mergeCell ref="B585:Q585"/>
    <mergeCell ref="S566:S567"/>
    <mergeCell ref="T566:T567"/>
    <mergeCell ref="B565:Q565"/>
    <mergeCell ref="K566:Q566"/>
    <mergeCell ref="B562:Q562"/>
    <mergeCell ref="U589:U590"/>
    <mergeCell ref="V589:V590"/>
    <mergeCell ref="W589:W590"/>
    <mergeCell ref="X589:X590"/>
    <mergeCell ref="U976:U977"/>
    <mergeCell ref="V976:V977"/>
    <mergeCell ref="W976:W977"/>
    <mergeCell ref="X976:X977"/>
    <mergeCell ref="Y976:Y977"/>
    <mergeCell ref="A976:A977"/>
    <mergeCell ref="B976:J976"/>
    <mergeCell ref="R976:R977"/>
    <mergeCell ref="S976:S977"/>
    <mergeCell ref="T976:T977"/>
    <mergeCell ref="U888:U889"/>
    <mergeCell ref="V888:V889"/>
    <mergeCell ref="W888:W889"/>
    <mergeCell ref="X888:X889"/>
    <mergeCell ref="Y888:Y889"/>
    <mergeCell ref="A888:A889"/>
    <mergeCell ref="B888:J888"/>
    <mergeCell ref="R888:R889"/>
    <mergeCell ref="S888:S889"/>
    <mergeCell ref="T888:T889"/>
    <mergeCell ref="K888:Q888"/>
    <mergeCell ref="U865:U866"/>
    <mergeCell ref="V865:V866"/>
    <mergeCell ref="W865:W866"/>
    <mergeCell ref="X865:X866"/>
    <mergeCell ref="Y865:Y866"/>
    <mergeCell ref="A865:A866"/>
    <mergeCell ref="B865:J865"/>
    <mergeCell ref="R865:R866"/>
    <mergeCell ref="S865:S866"/>
    <mergeCell ref="T865:T866"/>
    <mergeCell ref="K865:Q865"/>
    <mergeCell ref="U842:U843"/>
    <mergeCell ref="V842:V843"/>
    <mergeCell ref="W842:W843"/>
    <mergeCell ref="X842:X843"/>
    <mergeCell ref="Y842:Y843"/>
    <mergeCell ref="A842:A843"/>
    <mergeCell ref="B842:J842"/>
    <mergeCell ref="R842:R843"/>
    <mergeCell ref="S842:S843"/>
    <mergeCell ref="T842:T843"/>
    <mergeCell ref="K842:Q842"/>
    <mergeCell ref="U819:U820"/>
    <mergeCell ref="V819:V820"/>
    <mergeCell ref="W819:W820"/>
    <mergeCell ref="X819:X820"/>
    <mergeCell ref="Y819:Y820"/>
    <mergeCell ref="A819:A820"/>
    <mergeCell ref="B819:J819"/>
    <mergeCell ref="R819:R820"/>
    <mergeCell ref="S819:S820"/>
    <mergeCell ref="T819:T820"/>
    <mergeCell ref="K819:Q819"/>
    <mergeCell ref="U796:U797"/>
    <mergeCell ref="V796:V797"/>
    <mergeCell ref="W796:W797"/>
    <mergeCell ref="X796:X797"/>
    <mergeCell ref="Y796:Y797"/>
    <mergeCell ref="A796:A797"/>
    <mergeCell ref="B796:J796"/>
    <mergeCell ref="R796:R797"/>
    <mergeCell ref="S796:S797"/>
    <mergeCell ref="T796:T797"/>
    <mergeCell ref="K796:Q796"/>
    <mergeCell ref="U773:U774"/>
    <mergeCell ref="V773:V774"/>
    <mergeCell ref="W773:W774"/>
    <mergeCell ref="X773:X774"/>
    <mergeCell ref="Y773:Y774"/>
    <mergeCell ref="A773:A774"/>
    <mergeCell ref="B773:J773"/>
    <mergeCell ref="R773:R774"/>
    <mergeCell ref="S773:S774"/>
    <mergeCell ref="T773:T774"/>
    <mergeCell ref="K773:Q773"/>
    <mergeCell ref="A704:A705"/>
    <mergeCell ref="B704:J704"/>
    <mergeCell ref="R704:R705"/>
    <mergeCell ref="S704:S705"/>
    <mergeCell ref="U750:U751"/>
    <mergeCell ref="V750:V751"/>
    <mergeCell ref="W750:W751"/>
    <mergeCell ref="X750:X751"/>
    <mergeCell ref="Y750:Y751"/>
    <mergeCell ref="A750:A751"/>
    <mergeCell ref="B750:J750"/>
    <mergeCell ref="R750:R751"/>
    <mergeCell ref="S750:S751"/>
    <mergeCell ref="T750:T751"/>
    <mergeCell ref="K750:Q750"/>
    <mergeCell ref="U727:U728"/>
    <mergeCell ref="V727:V728"/>
    <mergeCell ref="W727:W728"/>
    <mergeCell ref="X727:X728"/>
    <mergeCell ref="Y727:Y728"/>
    <mergeCell ref="A727:A728"/>
    <mergeCell ref="B727:J727"/>
    <mergeCell ref="R727:R728"/>
    <mergeCell ref="S727:S728"/>
    <mergeCell ref="T727:T728"/>
    <mergeCell ref="K727:Q727"/>
    <mergeCell ref="T704:T705"/>
    <mergeCell ref="B657:Q657"/>
    <mergeCell ref="K658:Q658"/>
    <mergeCell ref="B654:Q654"/>
    <mergeCell ref="U681:U682"/>
    <mergeCell ref="V681:V682"/>
    <mergeCell ref="W681:W682"/>
    <mergeCell ref="X681:X682"/>
    <mergeCell ref="Y681:Y682"/>
    <mergeCell ref="V658:V659"/>
    <mergeCell ref="W658:W659"/>
    <mergeCell ref="X658:X659"/>
    <mergeCell ref="Y658:Y659"/>
    <mergeCell ref="B703:Q703"/>
    <mergeCell ref="K704:Q704"/>
    <mergeCell ref="B700:Q700"/>
    <mergeCell ref="U704:U705"/>
    <mergeCell ref="V704:V705"/>
    <mergeCell ref="W704:W705"/>
    <mergeCell ref="X704:X705"/>
    <mergeCell ref="Y704:Y705"/>
    <mergeCell ref="A681:A682"/>
    <mergeCell ref="B681:J681"/>
    <mergeCell ref="R681:R682"/>
    <mergeCell ref="S681:S682"/>
    <mergeCell ref="T681:T682"/>
    <mergeCell ref="B680:Q680"/>
    <mergeCell ref="K681:Q681"/>
    <mergeCell ref="B677:Q677"/>
    <mergeCell ref="U658:U659"/>
    <mergeCell ref="A658:A659"/>
    <mergeCell ref="B658:J658"/>
    <mergeCell ref="R658:R659"/>
    <mergeCell ref="S658:S659"/>
    <mergeCell ref="T658:T659"/>
    <mergeCell ref="B542:Q542"/>
    <mergeCell ref="K543:Q543"/>
    <mergeCell ref="B539:Q539"/>
    <mergeCell ref="U635:U636"/>
    <mergeCell ref="V635:V636"/>
    <mergeCell ref="W635:W636"/>
    <mergeCell ref="X635:X636"/>
    <mergeCell ref="Y635:Y636"/>
    <mergeCell ref="A635:A636"/>
    <mergeCell ref="B635:J635"/>
    <mergeCell ref="R635:R636"/>
    <mergeCell ref="S635:S636"/>
    <mergeCell ref="T635:T636"/>
    <mergeCell ref="B634:Q634"/>
    <mergeCell ref="K635:Q635"/>
    <mergeCell ref="B631:Q631"/>
    <mergeCell ref="U566:U567"/>
    <mergeCell ref="V566:V567"/>
    <mergeCell ref="W566:W567"/>
    <mergeCell ref="X566:X567"/>
    <mergeCell ref="Y566:Y567"/>
    <mergeCell ref="A566:A567"/>
    <mergeCell ref="B566:J566"/>
    <mergeCell ref="R566:R567"/>
    <mergeCell ref="U543:U544"/>
    <mergeCell ref="V543:V544"/>
    <mergeCell ref="W543:W544"/>
    <mergeCell ref="X543:X544"/>
    <mergeCell ref="Y543:Y544"/>
    <mergeCell ref="A543:A544"/>
    <mergeCell ref="B543:J543"/>
    <mergeCell ref="R543:R544"/>
    <mergeCell ref="S543:S544"/>
    <mergeCell ref="T543:T544"/>
    <mergeCell ref="W520:W521"/>
    <mergeCell ref="X520:X521"/>
    <mergeCell ref="Y520:Y521"/>
    <mergeCell ref="B501:K501"/>
    <mergeCell ref="A520:A521"/>
    <mergeCell ref="B520:J520"/>
    <mergeCell ref="R520:R521"/>
    <mergeCell ref="S520:S521"/>
    <mergeCell ref="T520:T521"/>
    <mergeCell ref="B381:K381"/>
    <mergeCell ref="B400:K400"/>
    <mergeCell ref="B418:K418"/>
    <mergeCell ref="B434:K434"/>
    <mergeCell ref="B449:K449"/>
    <mergeCell ref="B466:K466"/>
    <mergeCell ref="B482:K482"/>
    <mergeCell ref="U520:U521"/>
    <mergeCell ref="V520:V521"/>
    <mergeCell ref="B519:Q519"/>
    <mergeCell ref="K520:Q520"/>
    <mergeCell ref="L145:N145"/>
    <mergeCell ref="A161:D161"/>
    <mergeCell ref="A163:G163"/>
    <mergeCell ref="B167:K167"/>
    <mergeCell ref="L168:N168"/>
    <mergeCell ref="L185:N185"/>
    <mergeCell ref="B344:K344"/>
    <mergeCell ref="B363:K363"/>
    <mergeCell ref="B184:K184"/>
    <mergeCell ref="B201:K201"/>
    <mergeCell ref="L202:N202"/>
    <mergeCell ref="B217:K217"/>
    <mergeCell ref="L218:N218"/>
    <mergeCell ref="B232:K232"/>
    <mergeCell ref="L233:N233"/>
    <mergeCell ref="B250:K250"/>
    <mergeCell ref="L251:N251"/>
    <mergeCell ref="B272:K272"/>
    <mergeCell ref="L273:N273"/>
    <mergeCell ref="B291:K291"/>
    <mergeCell ref="B309:K309"/>
    <mergeCell ref="B326:K326"/>
    <mergeCell ref="L97:N97"/>
    <mergeCell ref="A89:D89"/>
    <mergeCell ref="A114:D114"/>
    <mergeCell ref="A116:G116"/>
    <mergeCell ref="B121:K121"/>
    <mergeCell ref="L122:N122"/>
    <mergeCell ref="A138:D138"/>
    <mergeCell ref="A140:G140"/>
    <mergeCell ref="B144:K144"/>
    <mergeCell ref="A64:D64"/>
    <mergeCell ref="A66:G66"/>
    <mergeCell ref="O70:Q70"/>
    <mergeCell ref="L70:N70"/>
    <mergeCell ref="B71:K71"/>
    <mergeCell ref="L72:N72"/>
    <mergeCell ref="Z82:AA82"/>
    <mergeCell ref="A91:G91"/>
    <mergeCell ref="B96:K96"/>
    <mergeCell ref="AH42:AQ42"/>
    <mergeCell ref="AH62:AQ62"/>
    <mergeCell ref="L15:N15"/>
    <mergeCell ref="O15:Q15"/>
    <mergeCell ref="B16:K16"/>
    <mergeCell ref="AH17:AQ17"/>
    <mergeCell ref="A35:D35"/>
    <mergeCell ref="A37:G37"/>
    <mergeCell ref="B45:K45"/>
    <mergeCell ref="L17:N17"/>
    <mergeCell ref="L44:N44"/>
    <mergeCell ref="O44:Q44"/>
    <mergeCell ref="L46:N46"/>
    <mergeCell ref="X1130:X1131"/>
    <mergeCell ref="Y1130:Y1131"/>
    <mergeCell ref="A1130:A1131"/>
    <mergeCell ref="B1130:J1130"/>
    <mergeCell ref="R1130:R1131"/>
    <mergeCell ref="S1130:S1131"/>
    <mergeCell ref="T1130:T1131"/>
    <mergeCell ref="U1130:U1131"/>
    <mergeCell ref="V1130:V1131"/>
    <mergeCell ref="W1130:W1131"/>
    <mergeCell ref="K1130:Q1130"/>
    <mergeCell ref="B909:Q909"/>
    <mergeCell ref="K910:Q910"/>
    <mergeCell ref="B931:Q931"/>
    <mergeCell ref="K932:Q932"/>
    <mergeCell ref="B953:Q953"/>
    <mergeCell ref="K954:Q954"/>
    <mergeCell ref="B975:Q975"/>
    <mergeCell ref="K976:Q976"/>
    <mergeCell ref="B997:Q997"/>
    <mergeCell ref="B994:Q994"/>
    <mergeCell ref="B972:Q972"/>
    <mergeCell ref="B950:Q950"/>
    <mergeCell ref="B928:Q928"/>
    <mergeCell ref="B1214:Q1214"/>
    <mergeCell ref="B1192:Q1192"/>
    <mergeCell ref="B1170:Q1170"/>
    <mergeCell ref="B1148:Q1148"/>
    <mergeCell ref="B1126:Q1126"/>
    <mergeCell ref="B1104:Q1104"/>
    <mergeCell ref="B1082:Q1082"/>
    <mergeCell ref="B1060:Q1060"/>
    <mergeCell ref="B1038:Q1038"/>
    <mergeCell ref="B1129:Q1129"/>
    <mergeCell ref="B1063:Q1063"/>
    <mergeCell ref="B1107:Q1107"/>
    <mergeCell ref="B1151:Q1151"/>
    <mergeCell ref="B1173:Q1173"/>
    <mergeCell ref="B1195:Q1195"/>
    <mergeCell ref="B1041:Q1041"/>
    <mergeCell ref="B906:Q906"/>
    <mergeCell ref="B884:Q884"/>
    <mergeCell ref="B861:Q861"/>
    <mergeCell ref="B838:Q838"/>
    <mergeCell ref="B815:Q815"/>
    <mergeCell ref="B792:Q792"/>
    <mergeCell ref="B769:Q769"/>
    <mergeCell ref="B746:Q746"/>
    <mergeCell ref="B723:Q723"/>
    <mergeCell ref="B749:Q749"/>
    <mergeCell ref="B772:Q772"/>
    <mergeCell ref="B795:Q795"/>
    <mergeCell ref="B818:Q818"/>
    <mergeCell ref="B841:Q841"/>
    <mergeCell ref="B864:Q864"/>
    <mergeCell ref="B887:Q887"/>
    <mergeCell ref="B726:Q726"/>
    <mergeCell ref="W1218:W1219"/>
    <mergeCell ref="X1218:X1219"/>
    <mergeCell ref="Y1218:Y1219"/>
    <mergeCell ref="B1236:Q1236"/>
    <mergeCell ref="B1217:Q1217"/>
    <mergeCell ref="A1218:A1219"/>
    <mergeCell ref="B1218:J1218"/>
    <mergeCell ref="K1218:Q1218"/>
    <mergeCell ref="R1218:R1219"/>
    <mergeCell ref="S1218:S1219"/>
    <mergeCell ref="T1218:T1219"/>
    <mergeCell ref="U1218:U1219"/>
    <mergeCell ref="V1218:V1219"/>
  </mergeCells>
  <pageMargins left="0.7" right="0.7" top="0.75" bottom="0.75" header="0" footer="0"/>
  <pageSetup orientation="landscape"/>
  <ignoredErrors>
    <ignoredError sqref="A527 A549 A571 A593 A615 A637 A684 A706 A752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BJ20761"/>
  <sheetViews>
    <sheetView topLeftCell="A711" zoomScaleNormal="100" workbookViewId="0">
      <selection activeCell="AB715" sqref="AB715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22" width="3" hidden="1" customWidth="1"/>
    <col min="23" max="23" width="15.7109375" style="236" customWidth="1"/>
    <col min="24" max="30" width="12.85546875" customWidth="1"/>
    <col min="31" max="62" width="10" customWidth="1"/>
  </cols>
  <sheetData>
    <row r="1" spans="1:48" s="324" customFormat="1" ht="15" customHeight="1" x14ac:dyDescent="0.2">
      <c r="Y1" s="236"/>
    </row>
    <row r="2" spans="1:48" s="324" customFormat="1" ht="15" customHeight="1" x14ac:dyDescent="0.2">
      <c r="Y2" s="236"/>
    </row>
    <row r="3" spans="1:48" s="324" customFormat="1" ht="15" customHeight="1" x14ac:dyDescent="0.2">
      <c r="Y3" s="236"/>
    </row>
    <row r="4" spans="1:48" s="324" customFormat="1" ht="15" customHeight="1" x14ac:dyDescent="0.2">
      <c r="Y4" s="236"/>
    </row>
    <row r="5" spans="1:48" s="324" customFormat="1" ht="15" customHeight="1" x14ac:dyDescent="0.2">
      <c r="Y5" s="236"/>
    </row>
    <row r="6" spans="1:48" s="324" customFormat="1" ht="15" customHeight="1" x14ac:dyDescent="0.2">
      <c r="Y6" s="236"/>
    </row>
    <row r="7" spans="1:48" s="324" customFormat="1" ht="15" customHeight="1" x14ac:dyDescent="0.2">
      <c r="Y7" s="236"/>
    </row>
    <row r="8" spans="1:48" s="324" customFormat="1" ht="15" customHeight="1" x14ac:dyDescent="0.2">
      <c r="Y8" s="236"/>
    </row>
    <row r="9" spans="1:48" s="324" customFormat="1" ht="15" customHeight="1" x14ac:dyDescent="0.2">
      <c r="Y9" s="236"/>
    </row>
    <row r="10" spans="1:48" s="324" customFormat="1" ht="15" customHeight="1" x14ac:dyDescent="0.2">
      <c r="Y10" s="236"/>
    </row>
    <row r="11" spans="1:48" s="324" customFormat="1" ht="15" customHeight="1" x14ac:dyDescent="0.2">
      <c r="Y11" s="236"/>
    </row>
    <row r="12" spans="1:48" s="324" customFormat="1" ht="15" customHeight="1" x14ac:dyDescent="0.2">
      <c r="Y12" s="236"/>
    </row>
    <row r="13" spans="1:48" s="324" customFormat="1" ht="15" customHeight="1" x14ac:dyDescent="0.2">
      <c r="Y13" s="236"/>
    </row>
    <row r="14" spans="1:48" ht="12.75" customHeight="1" x14ac:dyDescent="0.2">
      <c r="X14" s="1"/>
      <c r="Y14" s="1"/>
      <c r="AA14" s="1"/>
    </row>
    <row r="15" spans="1:48" ht="12.75" customHeight="1" x14ac:dyDescent="0.2">
      <c r="A15" s="3" t="s">
        <v>0</v>
      </c>
      <c r="K15" s="354" t="s">
        <v>1</v>
      </c>
      <c r="L15" s="352"/>
      <c r="M15" s="352"/>
      <c r="N15" s="4"/>
      <c r="O15" s="4"/>
      <c r="P15" s="4"/>
      <c r="Q15" s="4"/>
      <c r="R15" s="4"/>
      <c r="S15" s="4"/>
      <c r="T15" s="20" t="s">
        <v>2</v>
      </c>
      <c r="U15" s="20"/>
      <c r="V15" s="5"/>
      <c r="W15" s="138"/>
      <c r="X15" s="1"/>
      <c r="Y15" s="1"/>
      <c r="AA15" s="1"/>
    </row>
    <row r="16" spans="1:48" ht="114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J16" s="359"/>
      <c r="K16" s="360" t="s">
        <v>131</v>
      </c>
      <c r="L16" s="352"/>
      <c r="M16" s="360" t="s">
        <v>132</v>
      </c>
      <c r="N16" s="352"/>
      <c r="O16" s="360" t="s">
        <v>133</v>
      </c>
      <c r="P16" s="352"/>
      <c r="Q16" s="360" t="s">
        <v>8</v>
      </c>
      <c r="R16" s="352"/>
      <c r="S16" s="352"/>
      <c r="T16" s="9" t="s">
        <v>131</v>
      </c>
      <c r="U16" s="9" t="s">
        <v>132</v>
      </c>
      <c r="V16" s="9" t="s">
        <v>134</v>
      </c>
      <c r="W16" s="237" t="s">
        <v>10</v>
      </c>
      <c r="X16" s="10" t="s">
        <v>11</v>
      </c>
      <c r="Y16" s="10" t="s">
        <v>12</v>
      </c>
      <c r="Z16" s="11" t="s">
        <v>13</v>
      </c>
      <c r="AA16" s="10" t="s">
        <v>14</v>
      </c>
      <c r="AB16" s="12" t="s">
        <v>15</v>
      </c>
      <c r="AC16" s="12" t="s">
        <v>16</v>
      </c>
      <c r="AD16" s="13" t="s">
        <v>17</v>
      </c>
      <c r="AM16" s="14" t="s">
        <v>14</v>
      </c>
      <c r="AN16" s="14"/>
      <c r="AO16" s="14"/>
      <c r="AP16" s="14"/>
      <c r="AQ16" s="14"/>
      <c r="AR16" s="14"/>
      <c r="AS16" s="14"/>
      <c r="AT16" s="14"/>
      <c r="AU16" s="14"/>
      <c r="AV16" s="14"/>
    </row>
    <row r="17" spans="1:54" ht="12.75" customHeight="1" x14ac:dyDescent="0.2">
      <c r="A17" s="15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7" t="s">
        <v>19</v>
      </c>
      <c r="K17" s="18">
        <v>9</v>
      </c>
      <c r="L17" s="19">
        <v>10</v>
      </c>
      <c r="M17" s="19">
        <v>9</v>
      </c>
      <c r="N17" s="20">
        <v>10</v>
      </c>
      <c r="O17" s="19">
        <v>9</v>
      </c>
      <c r="P17" s="20">
        <v>10</v>
      </c>
      <c r="Q17" s="19">
        <v>9</v>
      </c>
      <c r="R17" s="20"/>
      <c r="S17" s="20">
        <v>10</v>
      </c>
      <c r="T17" s="45"/>
      <c r="U17" s="45"/>
      <c r="V17" s="45"/>
      <c r="W17" s="249"/>
      <c r="X17" s="21"/>
      <c r="Y17" s="21"/>
      <c r="Z17" s="22"/>
      <c r="AA17" s="23"/>
      <c r="AB17" s="24"/>
      <c r="AC17" s="24"/>
      <c r="AD17" s="1"/>
      <c r="AM17" s="353" t="s">
        <v>20</v>
      </c>
      <c r="AN17" s="352"/>
      <c r="AO17" s="352"/>
      <c r="AP17" s="352"/>
      <c r="AQ17" s="352"/>
      <c r="AR17" s="352"/>
      <c r="AS17" s="352"/>
      <c r="AT17" s="352"/>
      <c r="AU17" s="352"/>
      <c r="AV17" s="352"/>
    </row>
    <row r="18" spans="1:54" ht="12.75" customHeight="1" x14ac:dyDescent="0.2">
      <c r="A18" s="25">
        <v>9701</v>
      </c>
      <c r="B18" s="25">
        <v>32</v>
      </c>
      <c r="C18" s="25"/>
      <c r="D18" s="25"/>
      <c r="E18" s="25"/>
      <c r="F18" s="25"/>
      <c r="G18" s="25"/>
      <c r="H18" s="25"/>
      <c r="I18" s="25"/>
      <c r="J18" s="26"/>
      <c r="K18" s="22"/>
      <c r="L18" s="22"/>
      <c r="M18" s="22"/>
      <c r="N18" s="27"/>
      <c r="O18" s="27"/>
      <c r="P18" s="27"/>
      <c r="Q18" s="27"/>
      <c r="R18" s="27"/>
      <c r="S18" s="27"/>
      <c r="T18" s="28"/>
      <c r="U18" s="28"/>
      <c r="V18" s="28"/>
      <c r="W18" s="238"/>
      <c r="X18" s="21"/>
      <c r="Y18" s="21"/>
      <c r="Z18" s="22"/>
      <c r="AA18" s="23"/>
      <c r="AB18" s="29">
        <f>B18</f>
        <v>32</v>
      </c>
      <c r="AC18" s="24"/>
      <c r="AD18" s="1"/>
      <c r="AL18" s="31" t="s">
        <v>21</v>
      </c>
      <c r="AM18" s="4">
        <v>9701</v>
      </c>
      <c r="AN18" s="32">
        <v>9702</v>
      </c>
      <c r="AO18" s="32">
        <v>9801</v>
      </c>
      <c r="AP18" s="32">
        <v>9802</v>
      </c>
      <c r="AQ18" s="32">
        <v>9901</v>
      </c>
      <c r="AR18" s="32">
        <v>9902</v>
      </c>
      <c r="AS18" s="33" t="s">
        <v>22</v>
      </c>
      <c r="AT18" s="33" t="s">
        <v>23</v>
      </c>
      <c r="AU18" s="33" t="s">
        <v>24</v>
      </c>
      <c r="AV18" s="33" t="s">
        <v>25</v>
      </c>
      <c r="AW18" s="33" t="s">
        <v>26</v>
      </c>
      <c r="AX18" s="33" t="s">
        <v>27</v>
      </c>
      <c r="AY18" s="33" t="s">
        <v>28</v>
      </c>
      <c r="AZ18" s="33" t="s">
        <v>29</v>
      </c>
      <c r="BA18" s="33" t="s">
        <v>30</v>
      </c>
      <c r="BB18" s="33" t="s">
        <v>31</v>
      </c>
    </row>
    <row r="19" spans="1:54" ht="12.75" customHeight="1" x14ac:dyDescent="0.2">
      <c r="A19" s="25">
        <v>9702</v>
      </c>
      <c r="B19" s="25"/>
      <c r="C19" s="25">
        <v>29</v>
      </c>
      <c r="D19" s="25"/>
      <c r="E19" s="25"/>
      <c r="F19" s="25"/>
      <c r="G19" s="25"/>
      <c r="H19" s="25"/>
      <c r="I19" s="25"/>
      <c r="J19" s="26"/>
      <c r="K19" s="22"/>
      <c r="L19" s="22"/>
      <c r="M19" s="22"/>
      <c r="N19" s="22"/>
      <c r="O19" s="22"/>
      <c r="P19" s="22"/>
      <c r="Q19" s="22"/>
      <c r="R19" s="22"/>
      <c r="S19" s="22"/>
      <c r="T19" s="34"/>
      <c r="U19" s="34"/>
      <c r="V19" s="34"/>
      <c r="W19" s="239"/>
      <c r="X19" s="21"/>
      <c r="Y19" s="21"/>
      <c r="Z19" s="22"/>
      <c r="AA19" s="23">
        <f>C19/B18</f>
        <v>0.90625</v>
      </c>
      <c r="AB19" s="35">
        <v>29</v>
      </c>
      <c r="AC19" s="36">
        <f t="shared" ref="AC19:AC29" si="0">AB19/AB18</f>
        <v>0.90625</v>
      </c>
      <c r="AD19" s="1">
        <f t="shared" ref="AD19:AD29" si="1">100%-AC19</f>
        <v>9.375E-2</v>
      </c>
      <c r="AE19" s="3" t="s">
        <v>11</v>
      </c>
      <c r="AL19" s="37" t="s">
        <v>32</v>
      </c>
      <c r="AM19" s="36">
        <f t="shared" ref="AM19:AM25" si="2">AA19</f>
        <v>0.90625</v>
      </c>
      <c r="AN19" s="36">
        <f t="shared" ref="AN19:AN25" si="3">AA46</f>
        <v>0.92500000000000004</v>
      </c>
      <c r="AO19" s="36">
        <f t="shared" ref="AO19:AO25" si="4">AA71</f>
        <v>0.66666666666666663</v>
      </c>
      <c r="AP19" s="36">
        <f t="shared" ref="AP19:AP25" si="5">AA96</f>
        <v>0.76086956521739135</v>
      </c>
      <c r="AQ19" s="36">
        <f t="shared" ref="AQ19:AQ25" si="6">AA118</f>
        <v>0.47619047619047616</v>
      </c>
      <c r="AR19" s="38">
        <f t="shared" ref="AR19:AR25" si="7">AA139</f>
        <v>0.70909090909090911</v>
      </c>
      <c r="AS19" s="38">
        <f t="shared" ref="AS19:AS25" si="8">AA161</f>
        <v>0.6097560975609756</v>
      </c>
      <c r="AT19" s="38">
        <f t="shared" ref="AT19:AT25" si="9">AA179</f>
        <v>0.77358490566037741</v>
      </c>
      <c r="AU19" s="38">
        <f t="shared" ref="AU19:AU25" si="10">AA196</f>
        <v>0.80851063829787229</v>
      </c>
      <c r="AV19" s="38">
        <f t="shared" ref="AV19:AV25" si="11">AA213</f>
        <v>0.66666666666666663</v>
      </c>
      <c r="AW19" s="1">
        <f t="shared" ref="AW19:AW24" si="12">AA230</f>
        <v>0.75</v>
      </c>
      <c r="AX19" s="1">
        <f t="shared" ref="AX19:AX23" si="13">AA246</f>
        <v>0.34482758620689657</v>
      </c>
      <c r="AY19" s="1">
        <f t="shared" ref="AY19:AY22" si="14">AA266</f>
        <v>0.66666666666666663</v>
      </c>
      <c r="AZ19" s="1">
        <f t="shared" ref="AZ19:AZ21" si="15">AA285</f>
        <v>0.78</v>
      </c>
      <c r="BA19" s="1">
        <f t="shared" ref="BA19:BA20" si="16">AA303</f>
        <v>0.65714285714285714</v>
      </c>
      <c r="BB19" s="1">
        <f>AA319</f>
        <v>0.76315789473684215</v>
      </c>
    </row>
    <row r="20" spans="1:54" ht="12.75" customHeight="1" x14ac:dyDescent="0.2">
      <c r="A20" s="25">
        <v>9801</v>
      </c>
      <c r="B20" s="25"/>
      <c r="C20" s="25"/>
      <c r="D20" s="25">
        <v>23</v>
      </c>
      <c r="E20" s="25"/>
      <c r="F20" s="25"/>
      <c r="G20" s="25"/>
      <c r="H20" s="25"/>
      <c r="I20" s="25"/>
      <c r="J20" s="26"/>
      <c r="K20" s="22"/>
      <c r="L20" s="22"/>
      <c r="M20" s="22"/>
      <c r="N20" s="22"/>
      <c r="O20" s="22"/>
      <c r="P20" s="22"/>
      <c r="Q20" s="22"/>
      <c r="R20" s="22"/>
      <c r="S20" s="22"/>
      <c r="T20" s="34"/>
      <c r="U20" s="34"/>
      <c r="V20" s="34"/>
      <c r="W20" s="239"/>
      <c r="X20" s="21"/>
      <c r="Y20" s="21"/>
      <c r="Z20" s="22"/>
      <c r="AA20" s="23">
        <f>D20/C19</f>
        <v>0.7931034482758621</v>
      </c>
      <c r="AB20" s="35">
        <v>28</v>
      </c>
      <c r="AC20" s="36">
        <f t="shared" si="0"/>
        <v>0.96551724137931039</v>
      </c>
      <c r="AD20" s="1">
        <f t="shared" si="1"/>
        <v>3.4482758620689613E-2</v>
      </c>
      <c r="AE20" s="25">
        <v>9701</v>
      </c>
      <c r="AF20" s="1">
        <f>X32</f>
        <v>0.375</v>
      </c>
      <c r="AL20" s="37" t="s">
        <v>33</v>
      </c>
      <c r="AM20" s="36">
        <f t="shared" si="2"/>
        <v>0.7931034482758621</v>
      </c>
      <c r="AN20" s="36">
        <f t="shared" si="3"/>
        <v>0.78378378378378377</v>
      </c>
      <c r="AO20" s="36">
        <f t="shared" si="4"/>
        <v>0.61111111111111116</v>
      </c>
      <c r="AP20" s="36">
        <f t="shared" si="5"/>
        <v>0.65714285714285714</v>
      </c>
      <c r="AQ20" s="36">
        <f t="shared" si="6"/>
        <v>0.55000000000000004</v>
      </c>
      <c r="AR20" s="38">
        <f t="shared" si="7"/>
        <v>0.69230769230769229</v>
      </c>
      <c r="AS20" s="38">
        <f t="shared" si="8"/>
        <v>0.52</v>
      </c>
      <c r="AT20" s="38">
        <f t="shared" si="9"/>
        <v>0.63414634146341464</v>
      </c>
      <c r="AU20" s="38">
        <f t="shared" si="10"/>
        <v>0.73684210526315785</v>
      </c>
      <c r="AV20" s="38">
        <f t="shared" si="11"/>
        <v>0.61764705882352944</v>
      </c>
      <c r="AW20" s="1">
        <f t="shared" si="12"/>
        <v>0.21212121212121213</v>
      </c>
      <c r="AX20" s="1">
        <f t="shared" si="13"/>
        <v>0.65</v>
      </c>
      <c r="AY20" s="1">
        <f t="shared" si="14"/>
        <v>0.52941176470588236</v>
      </c>
      <c r="AZ20" s="1">
        <f t="shared" si="15"/>
        <v>0.74358974358974361</v>
      </c>
      <c r="BA20" s="1">
        <f t="shared" si="16"/>
        <v>0.69565217391304346</v>
      </c>
    </row>
    <row r="21" spans="1:54" ht="12.75" customHeight="1" x14ac:dyDescent="0.2">
      <c r="A21" s="25">
        <v>9802</v>
      </c>
      <c r="B21" s="25"/>
      <c r="C21" s="25"/>
      <c r="D21" s="25"/>
      <c r="E21" s="25">
        <v>19</v>
      </c>
      <c r="F21" s="25"/>
      <c r="G21" s="25"/>
      <c r="H21" s="25"/>
      <c r="I21" s="25"/>
      <c r="J21" s="26"/>
      <c r="K21" s="22"/>
      <c r="L21" s="22"/>
      <c r="M21" s="22"/>
      <c r="N21" s="22"/>
      <c r="O21" s="22"/>
      <c r="P21" s="22"/>
      <c r="Q21" s="22"/>
      <c r="R21" s="22"/>
      <c r="S21" s="22"/>
      <c r="T21" s="34"/>
      <c r="U21" s="34"/>
      <c r="V21" s="34"/>
      <c r="W21" s="239"/>
      <c r="X21" s="21"/>
      <c r="Y21" s="21"/>
      <c r="Z21" s="22"/>
      <c r="AA21" s="23">
        <f>E21/D20</f>
        <v>0.82608695652173914</v>
      </c>
      <c r="AB21" s="35">
        <v>24</v>
      </c>
      <c r="AC21" s="36">
        <f t="shared" si="0"/>
        <v>0.8571428571428571</v>
      </c>
      <c r="AD21" s="1">
        <f t="shared" si="1"/>
        <v>0.1428571428571429</v>
      </c>
      <c r="AE21" s="25">
        <v>9702</v>
      </c>
      <c r="AF21" s="1">
        <f>X59</f>
        <v>0.5</v>
      </c>
      <c r="AL21" s="37" t="s">
        <v>34</v>
      </c>
      <c r="AM21" s="36">
        <f t="shared" si="2"/>
        <v>0.82608695652173914</v>
      </c>
      <c r="AN21" s="36">
        <f t="shared" si="3"/>
        <v>0.86206896551724133</v>
      </c>
      <c r="AO21" s="36">
        <f t="shared" si="4"/>
        <v>0.81818181818181823</v>
      </c>
      <c r="AP21" s="36">
        <f t="shared" si="5"/>
        <v>0.47826086956521741</v>
      </c>
      <c r="AQ21" s="36">
        <f t="shared" si="6"/>
        <v>0.36363636363636365</v>
      </c>
      <c r="AR21" s="38">
        <f t="shared" si="7"/>
        <v>0.77777777777777779</v>
      </c>
      <c r="AS21" s="38">
        <f t="shared" si="8"/>
        <v>0.76923076923076927</v>
      </c>
      <c r="AT21" s="38">
        <f t="shared" si="9"/>
        <v>1</v>
      </c>
      <c r="AU21" s="38">
        <f t="shared" si="10"/>
        <v>0.8928571428571429</v>
      </c>
      <c r="AV21" s="38">
        <f t="shared" si="11"/>
        <v>1</v>
      </c>
      <c r="AW21" s="1">
        <f t="shared" si="12"/>
        <v>0.7142857142857143</v>
      </c>
      <c r="AX21" s="1">
        <f t="shared" si="13"/>
        <v>1</v>
      </c>
      <c r="AY21" s="1">
        <f t="shared" si="14"/>
        <v>0.55555555555555558</v>
      </c>
      <c r="AZ21" s="1">
        <f t="shared" si="15"/>
        <v>0.89655172413793105</v>
      </c>
      <c r="BA21" s="1" t="s">
        <v>37</v>
      </c>
    </row>
    <row r="22" spans="1:54" ht="12.75" customHeight="1" x14ac:dyDescent="0.2">
      <c r="A22" s="25">
        <v>9901</v>
      </c>
      <c r="B22" s="25"/>
      <c r="C22" s="25"/>
      <c r="D22" s="25"/>
      <c r="E22" s="25"/>
      <c r="F22" s="25">
        <v>14</v>
      </c>
      <c r="G22" s="25"/>
      <c r="H22" s="25"/>
      <c r="I22" s="25"/>
      <c r="J22" s="26"/>
      <c r="K22" s="22"/>
      <c r="L22" s="22"/>
      <c r="M22" s="22"/>
      <c r="N22" s="22"/>
      <c r="O22" s="22"/>
      <c r="P22" s="22"/>
      <c r="Q22" s="22"/>
      <c r="R22" s="22"/>
      <c r="S22" s="22"/>
      <c r="T22" s="34"/>
      <c r="U22" s="34"/>
      <c r="V22" s="34"/>
      <c r="W22" s="239"/>
      <c r="X22" s="21"/>
      <c r="Y22" s="21"/>
      <c r="Z22" s="22"/>
      <c r="AA22" s="23">
        <f>F22/E21</f>
        <v>0.73684210526315785</v>
      </c>
      <c r="AB22" s="35">
        <v>25</v>
      </c>
      <c r="AC22" s="36">
        <f t="shared" si="0"/>
        <v>1.0416666666666667</v>
      </c>
      <c r="AD22" s="1">
        <f t="shared" si="1"/>
        <v>-4.1666666666666741E-2</v>
      </c>
      <c r="AE22" s="25">
        <v>9801</v>
      </c>
      <c r="AF22" s="1">
        <f>X85</f>
        <v>0.22222222222222221</v>
      </c>
      <c r="AL22" s="37" t="s">
        <v>35</v>
      </c>
      <c r="AM22" s="36">
        <f t="shared" si="2"/>
        <v>0.73684210526315785</v>
      </c>
      <c r="AN22" s="36">
        <f t="shared" si="3"/>
        <v>0.84</v>
      </c>
      <c r="AO22" s="36">
        <f t="shared" si="4"/>
        <v>0.88888888888888884</v>
      </c>
      <c r="AP22" s="36">
        <f t="shared" si="5"/>
        <v>0.90909090909090906</v>
      </c>
      <c r="AQ22" s="36">
        <f t="shared" si="6"/>
        <v>0.5</v>
      </c>
      <c r="AR22" s="38">
        <f t="shared" si="7"/>
        <v>0.23809523809523808</v>
      </c>
      <c r="AS22" s="38">
        <f t="shared" si="8"/>
        <v>1</v>
      </c>
      <c r="AT22" s="38">
        <f t="shared" si="9"/>
        <v>0.96153846153846156</v>
      </c>
      <c r="AU22" s="38">
        <f t="shared" si="10"/>
        <v>0.84</v>
      </c>
      <c r="AV22" s="38">
        <f t="shared" si="11"/>
        <v>0.80952380952380953</v>
      </c>
      <c r="AW22" s="1">
        <f t="shared" si="12"/>
        <v>1</v>
      </c>
      <c r="AX22" s="1">
        <f t="shared" si="13"/>
        <v>1</v>
      </c>
      <c r="AY22" s="1">
        <f t="shared" si="14"/>
        <v>0.9</v>
      </c>
      <c r="AZ22" s="1" t="s">
        <v>37</v>
      </c>
    </row>
    <row r="23" spans="1:54" ht="12.75" customHeight="1" x14ac:dyDescent="0.2">
      <c r="A23" s="25">
        <v>9902</v>
      </c>
      <c r="B23" s="25"/>
      <c r="C23" s="25"/>
      <c r="D23" s="25"/>
      <c r="E23" s="25"/>
      <c r="F23" s="25"/>
      <c r="G23" s="25">
        <v>11</v>
      </c>
      <c r="H23" s="25"/>
      <c r="I23" s="25"/>
      <c r="J23" s="26"/>
      <c r="K23" s="22"/>
      <c r="L23" s="22"/>
      <c r="M23" s="22"/>
      <c r="N23" s="22"/>
      <c r="O23" s="22"/>
      <c r="P23" s="22"/>
      <c r="Q23" s="22"/>
      <c r="R23" s="22"/>
      <c r="S23" s="22"/>
      <c r="T23" s="34"/>
      <c r="U23" s="34"/>
      <c r="V23" s="34"/>
      <c r="W23" s="239"/>
      <c r="X23" s="21"/>
      <c r="Y23" s="21"/>
      <c r="Z23" s="22"/>
      <c r="AA23" s="23">
        <f>G23/F22</f>
        <v>0.7857142857142857</v>
      </c>
      <c r="AB23" s="35">
        <v>18</v>
      </c>
      <c r="AC23" s="36">
        <f t="shared" si="0"/>
        <v>0.72</v>
      </c>
      <c r="AD23" s="1">
        <f t="shared" si="1"/>
        <v>0.28000000000000003</v>
      </c>
      <c r="AE23" s="25">
        <v>9802</v>
      </c>
      <c r="AF23" s="1">
        <f>X108</f>
        <v>0.39130434782608697</v>
      </c>
      <c r="AL23" s="37" t="s">
        <v>36</v>
      </c>
      <c r="AM23" s="36">
        <f t="shared" si="2"/>
        <v>0.7857142857142857</v>
      </c>
      <c r="AN23" s="36">
        <f t="shared" si="3"/>
        <v>1</v>
      </c>
      <c r="AO23" s="36">
        <f t="shared" si="4"/>
        <v>0.75</v>
      </c>
      <c r="AP23" s="36">
        <f t="shared" si="5"/>
        <v>1</v>
      </c>
      <c r="AQ23" s="36">
        <f t="shared" si="6"/>
        <v>1</v>
      </c>
      <c r="AR23" s="38">
        <f t="shared" si="7"/>
        <v>1</v>
      </c>
      <c r="AS23" s="38">
        <f t="shared" si="8"/>
        <v>1</v>
      </c>
      <c r="AT23" s="38">
        <f t="shared" si="9"/>
        <v>1</v>
      </c>
      <c r="AU23" s="38">
        <f t="shared" si="10"/>
        <v>1</v>
      </c>
      <c r="AV23" s="38">
        <f t="shared" si="11"/>
        <v>1</v>
      </c>
      <c r="AW23" s="1">
        <f t="shared" si="12"/>
        <v>1</v>
      </c>
      <c r="AX23" s="1">
        <f t="shared" si="13"/>
        <v>0.84615384615384615</v>
      </c>
      <c r="AY23" s="1"/>
    </row>
    <row r="24" spans="1:54" ht="12.75" customHeight="1" x14ac:dyDescent="0.2">
      <c r="A24" s="40" t="s">
        <v>22</v>
      </c>
      <c r="B24" s="25"/>
      <c r="C24" s="25"/>
      <c r="D24" s="25"/>
      <c r="E24" s="25"/>
      <c r="F24" s="25"/>
      <c r="G24" s="25"/>
      <c r="H24" s="25">
        <v>11</v>
      </c>
      <c r="I24" s="25"/>
      <c r="J24" s="26"/>
      <c r="K24" s="22"/>
      <c r="L24" s="22"/>
      <c r="M24" s="22"/>
      <c r="N24" s="22"/>
      <c r="O24" s="22"/>
      <c r="P24" s="22"/>
      <c r="Q24" s="22"/>
      <c r="R24" s="22"/>
      <c r="S24" s="22"/>
      <c r="T24" s="34"/>
      <c r="U24" s="34"/>
      <c r="V24" s="34"/>
      <c r="W24" s="239"/>
      <c r="X24" s="21"/>
      <c r="Y24" s="21"/>
      <c r="Z24" s="22"/>
      <c r="AA24" s="23">
        <f>H24/G23</f>
        <v>1</v>
      </c>
      <c r="AB24" s="35">
        <v>15</v>
      </c>
      <c r="AC24" s="36">
        <f t="shared" si="0"/>
        <v>0.83333333333333337</v>
      </c>
      <c r="AD24" s="1">
        <f t="shared" si="1"/>
        <v>0.16666666666666663</v>
      </c>
      <c r="AE24" s="25">
        <v>9901</v>
      </c>
      <c r="AF24" s="1">
        <f>X130</f>
        <v>0</v>
      </c>
      <c r="AL24" s="40" t="s">
        <v>38</v>
      </c>
      <c r="AM24" s="36">
        <f t="shared" si="2"/>
        <v>1</v>
      </c>
      <c r="AN24" s="36">
        <f t="shared" si="3"/>
        <v>1</v>
      </c>
      <c r="AO24" s="36">
        <f t="shared" si="4"/>
        <v>1</v>
      </c>
      <c r="AP24" s="36">
        <f t="shared" si="5"/>
        <v>0.9</v>
      </c>
      <c r="AQ24" s="36">
        <f t="shared" si="6"/>
        <v>1</v>
      </c>
      <c r="AR24" s="38">
        <f t="shared" si="7"/>
        <v>1</v>
      </c>
      <c r="AS24" s="38">
        <f t="shared" si="8"/>
        <v>1</v>
      </c>
      <c r="AT24" s="38">
        <f t="shared" si="9"/>
        <v>1</v>
      </c>
      <c r="AU24" s="38">
        <f t="shared" si="10"/>
        <v>0.95238095238095233</v>
      </c>
      <c r="AV24" s="38">
        <f t="shared" si="11"/>
        <v>1</v>
      </c>
      <c r="AW24" s="1">
        <f t="shared" si="12"/>
        <v>1</v>
      </c>
      <c r="AX24" s="1"/>
      <c r="AY24" s="1"/>
    </row>
    <row r="25" spans="1:54" ht="12.75" customHeight="1" x14ac:dyDescent="0.2">
      <c r="A25" s="40" t="s">
        <v>23</v>
      </c>
      <c r="B25" s="25"/>
      <c r="C25" s="25"/>
      <c r="D25" s="25"/>
      <c r="E25" s="25"/>
      <c r="F25" s="25"/>
      <c r="G25" s="25"/>
      <c r="H25" s="25"/>
      <c r="I25" s="25">
        <v>10</v>
      </c>
      <c r="J25" s="26">
        <v>10</v>
      </c>
      <c r="K25" s="22"/>
      <c r="L25" s="22"/>
      <c r="M25" s="22"/>
      <c r="N25" s="22"/>
      <c r="O25" s="22"/>
      <c r="P25" s="22"/>
      <c r="Q25" s="22"/>
      <c r="R25" s="22"/>
      <c r="S25" s="22">
        <v>10</v>
      </c>
      <c r="T25" s="34"/>
      <c r="U25" s="34"/>
      <c r="V25" s="34"/>
      <c r="W25" s="239">
        <f t="shared" ref="W25:W29" si="17">SUM(S25:V25)</f>
        <v>10</v>
      </c>
      <c r="X25" s="21"/>
      <c r="Y25" s="21"/>
      <c r="Z25" s="22"/>
      <c r="AA25" s="23">
        <f>I25/H24</f>
        <v>0.90909090909090906</v>
      </c>
      <c r="AB25" s="35">
        <v>14</v>
      </c>
      <c r="AC25" s="36">
        <f t="shared" si="0"/>
        <v>0.93333333333333335</v>
      </c>
      <c r="AD25" s="1">
        <f t="shared" si="1"/>
        <v>6.6666666666666652E-2</v>
      </c>
      <c r="AE25" s="25">
        <v>9902</v>
      </c>
      <c r="AF25" s="1">
        <f>X150</f>
        <v>7.2727272727272724E-2</v>
      </c>
      <c r="AL25" s="40" t="s">
        <v>39</v>
      </c>
      <c r="AM25" s="36">
        <f t="shared" si="2"/>
        <v>0.90909090909090906</v>
      </c>
      <c r="AN25" s="36">
        <f t="shared" si="3"/>
        <v>0.95238095238095233</v>
      </c>
      <c r="AO25" s="36">
        <f t="shared" si="4"/>
        <v>1</v>
      </c>
      <c r="AP25" s="36">
        <f t="shared" si="5"/>
        <v>1</v>
      </c>
      <c r="AQ25" s="36">
        <f t="shared" si="6"/>
        <v>1</v>
      </c>
      <c r="AR25" s="38">
        <f t="shared" si="7"/>
        <v>1</v>
      </c>
      <c r="AS25" s="38">
        <f t="shared" si="8"/>
        <v>0.9</v>
      </c>
      <c r="AT25" s="38">
        <f t="shared" si="9"/>
        <v>1</v>
      </c>
      <c r="AU25" s="38">
        <f t="shared" si="10"/>
        <v>1</v>
      </c>
      <c r="AV25" s="38">
        <f t="shared" si="11"/>
        <v>0.94117647058823528</v>
      </c>
      <c r="AW25" s="1"/>
      <c r="AX25" s="1"/>
      <c r="AY25" s="1"/>
    </row>
    <row r="26" spans="1:54" ht="12.75" customHeight="1" x14ac:dyDescent="0.2">
      <c r="A26" s="40" t="s">
        <v>24</v>
      </c>
      <c r="B26" s="25"/>
      <c r="C26" s="25"/>
      <c r="D26" s="25"/>
      <c r="E26" s="25"/>
      <c r="F26" s="25"/>
      <c r="G26" s="25"/>
      <c r="H26" s="25"/>
      <c r="I26" s="25">
        <v>10</v>
      </c>
      <c r="J26" s="26">
        <v>2</v>
      </c>
      <c r="K26" s="22">
        <v>5</v>
      </c>
      <c r="L26" s="22"/>
      <c r="M26" s="22">
        <v>5</v>
      </c>
      <c r="N26" s="22"/>
      <c r="O26" s="22"/>
      <c r="P26" s="22"/>
      <c r="Q26" s="22">
        <f>K26+M26+O26</f>
        <v>10</v>
      </c>
      <c r="R26" s="22"/>
      <c r="S26" s="22">
        <v>2</v>
      </c>
      <c r="T26" s="34"/>
      <c r="U26" s="34"/>
      <c r="V26" s="34"/>
      <c r="W26" s="239">
        <f t="shared" si="17"/>
        <v>2</v>
      </c>
      <c r="X26" s="21"/>
      <c r="Y26" s="21"/>
      <c r="Z26" s="22"/>
      <c r="AA26" s="23">
        <f>Q26/I25</f>
        <v>1</v>
      </c>
      <c r="AB26" s="35">
        <v>14</v>
      </c>
      <c r="AC26" s="36">
        <f t="shared" si="0"/>
        <v>1</v>
      </c>
      <c r="AD26" s="1">
        <f t="shared" si="1"/>
        <v>0</v>
      </c>
      <c r="AE26" s="40" t="s">
        <v>22</v>
      </c>
      <c r="AF26" s="1">
        <f>X171</f>
        <v>0.43902439024390244</v>
      </c>
      <c r="AL26" s="40" t="s">
        <v>40</v>
      </c>
      <c r="AM26" s="36"/>
      <c r="AN26" s="36"/>
      <c r="AO26" s="36"/>
      <c r="AP26" s="36"/>
      <c r="AQ26" s="36"/>
      <c r="AR26" s="38"/>
      <c r="AS26" s="38"/>
      <c r="AT26" s="38"/>
      <c r="AU26" s="38"/>
      <c r="AV26" s="38"/>
      <c r="AW26" s="1"/>
      <c r="AX26" s="1"/>
      <c r="AY26" s="1"/>
    </row>
    <row r="27" spans="1:54" ht="12.75" customHeight="1" x14ac:dyDescent="0.2">
      <c r="A27" s="40" t="s">
        <v>25</v>
      </c>
      <c r="B27" s="25"/>
      <c r="C27" s="25"/>
      <c r="D27" s="25"/>
      <c r="E27" s="25"/>
      <c r="F27" s="25"/>
      <c r="G27" s="25"/>
      <c r="H27" s="25"/>
      <c r="I27" s="25">
        <v>10</v>
      </c>
      <c r="J27" s="26">
        <v>2</v>
      </c>
      <c r="K27" s="22">
        <v>3</v>
      </c>
      <c r="L27" s="22">
        <v>5</v>
      </c>
      <c r="M27" s="22"/>
      <c r="N27" s="22">
        <v>5</v>
      </c>
      <c r="O27" s="22"/>
      <c r="P27" s="22"/>
      <c r="Q27" s="22"/>
      <c r="R27" s="22">
        <f>L27+N27+P27</f>
        <v>10</v>
      </c>
      <c r="S27" s="2">
        <v>2</v>
      </c>
      <c r="T27" s="34">
        <v>5</v>
      </c>
      <c r="U27" s="34">
        <v>5</v>
      </c>
      <c r="V27" s="34"/>
      <c r="W27" s="239">
        <f t="shared" si="17"/>
        <v>12</v>
      </c>
      <c r="X27" s="21"/>
      <c r="Y27" s="21"/>
      <c r="Z27" s="22"/>
      <c r="AA27" s="23">
        <f>R27/Q26</f>
        <v>1</v>
      </c>
      <c r="AB27" s="35">
        <v>14</v>
      </c>
      <c r="AC27" s="36">
        <f t="shared" si="0"/>
        <v>1</v>
      </c>
      <c r="AD27" s="1">
        <f t="shared" si="1"/>
        <v>0</v>
      </c>
      <c r="AE27" s="40" t="s">
        <v>23</v>
      </c>
      <c r="AF27" s="1">
        <f>X189</f>
        <v>0.47169811320754718</v>
      </c>
    </row>
    <row r="28" spans="1:54" ht="12.75" customHeight="1" x14ac:dyDescent="0.2">
      <c r="A28" s="40" t="s">
        <v>26</v>
      </c>
      <c r="B28" s="25"/>
      <c r="C28" s="25"/>
      <c r="D28" s="25"/>
      <c r="E28" s="25"/>
      <c r="F28" s="25"/>
      <c r="G28" s="25"/>
      <c r="H28" s="25"/>
      <c r="I28" s="25">
        <v>3</v>
      </c>
      <c r="J28" s="26"/>
      <c r="K28" s="22">
        <v>1</v>
      </c>
      <c r="L28" s="22">
        <v>3</v>
      </c>
      <c r="M28" s="22"/>
      <c r="N28" s="22"/>
      <c r="O28" s="22"/>
      <c r="P28" s="22"/>
      <c r="Q28" s="22"/>
      <c r="R28" s="22"/>
      <c r="S28" s="22"/>
      <c r="T28" s="34">
        <v>3</v>
      </c>
      <c r="U28" s="34"/>
      <c r="V28" s="34"/>
      <c r="W28" s="239">
        <f t="shared" si="17"/>
        <v>3</v>
      </c>
      <c r="X28" s="21"/>
      <c r="Y28" s="21"/>
      <c r="Z28" s="22"/>
      <c r="AA28" s="23"/>
      <c r="AB28" s="35">
        <v>4</v>
      </c>
      <c r="AC28" s="36">
        <f t="shared" si="0"/>
        <v>0.2857142857142857</v>
      </c>
      <c r="AD28" s="1">
        <f t="shared" si="1"/>
        <v>0.7142857142857143</v>
      </c>
      <c r="AE28" s="40" t="s">
        <v>24</v>
      </c>
      <c r="AF28" s="1">
        <f>X208</f>
        <v>0.76595744680851063</v>
      </c>
    </row>
    <row r="29" spans="1:54" ht="12.75" customHeight="1" x14ac:dyDescent="0.2">
      <c r="A29" s="40" t="s">
        <v>27</v>
      </c>
      <c r="B29" s="25"/>
      <c r="C29" s="25"/>
      <c r="D29" s="25"/>
      <c r="E29" s="25"/>
      <c r="F29" s="25"/>
      <c r="G29" s="25"/>
      <c r="H29" s="25"/>
      <c r="I29" s="25">
        <v>1</v>
      </c>
      <c r="J29" s="26"/>
      <c r="K29" s="22"/>
      <c r="L29" s="22"/>
      <c r="M29" s="22"/>
      <c r="N29" s="22">
        <v>1</v>
      </c>
      <c r="O29" s="22"/>
      <c r="P29" s="22"/>
      <c r="Q29" s="22"/>
      <c r="R29" s="22"/>
      <c r="S29" s="22"/>
      <c r="T29" s="34">
        <v>1</v>
      </c>
      <c r="U29" s="34"/>
      <c r="V29" s="34"/>
      <c r="W29" s="239">
        <f t="shared" si="17"/>
        <v>1</v>
      </c>
      <c r="X29" s="21"/>
      <c r="Y29" s="21"/>
      <c r="Z29" s="22"/>
      <c r="AA29" s="23"/>
      <c r="AB29" s="35">
        <v>1</v>
      </c>
      <c r="AC29" s="36">
        <f t="shared" si="0"/>
        <v>0.25</v>
      </c>
      <c r="AD29" s="1">
        <f t="shared" si="1"/>
        <v>0.75</v>
      </c>
      <c r="AE29" s="40" t="s">
        <v>25</v>
      </c>
      <c r="AF29" s="1">
        <f>X225</f>
        <v>0.62745098039215685</v>
      </c>
    </row>
    <row r="30" spans="1:54" ht="12.75" customHeight="1" x14ac:dyDescent="0.2">
      <c r="A30" s="46" t="s">
        <v>28</v>
      </c>
      <c r="B30" s="2"/>
      <c r="C30" s="2"/>
      <c r="D30" s="2"/>
      <c r="E30" s="2"/>
      <c r="F30" s="2"/>
      <c r="G30" s="2"/>
      <c r="H30" s="2"/>
      <c r="I30" s="2"/>
      <c r="J30" s="45"/>
      <c r="K30" s="2"/>
      <c r="L30" s="2"/>
      <c r="M30" s="2"/>
      <c r="N30" s="2"/>
      <c r="O30" s="2"/>
      <c r="P30" s="2"/>
      <c r="Q30" s="2"/>
      <c r="R30" s="2"/>
      <c r="S30" s="2"/>
      <c r="T30" s="45"/>
      <c r="U30" s="45"/>
      <c r="V30" s="45"/>
      <c r="W30" s="241"/>
      <c r="X30" s="1"/>
      <c r="Y30" s="1"/>
      <c r="Z30" s="2"/>
      <c r="AA30" s="1"/>
      <c r="AB30" s="35"/>
      <c r="AE30" s="40" t="s">
        <v>26</v>
      </c>
      <c r="AF30" s="1">
        <f>X241</f>
        <v>0.22727272727272727</v>
      </c>
    </row>
    <row r="31" spans="1:54" ht="12.75" customHeight="1" x14ac:dyDescent="0.2">
      <c r="A31" s="46" t="s">
        <v>29</v>
      </c>
      <c r="B31" s="2"/>
      <c r="C31" s="2"/>
      <c r="D31" s="2"/>
      <c r="E31" s="2"/>
      <c r="F31" s="2"/>
      <c r="G31" s="2"/>
      <c r="H31" s="2"/>
      <c r="I31" s="2"/>
      <c r="J31" s="45"/>
      <c r="K31" s="2"/>
      <c r="L31" s="2"/>
      <c r="M31" s="2"/>
      <c r="N31" s="2"/>
      <c r="O31" s="2"/>
      <c r="P31" s="2"/>
      <c r="Q31" s="2"/>
      <c r="R31" s="2"/>
      <c r="S31" s="2"/>
      <c r="T31" s="45"/>
      <c r="U31" s="45"/>
      <c r="V31" s="45"/>
      <c r="W31" s="241"/>
      <c r="X31" s="1"/>
      <c r="Y31" s="1"/>
      <c r="Z31" s="2"/>
      <c r="AA31" s="1"/>
    </row>
    <row r="32" spans="1:54" ht="12.75" customHeight="1" x14ac:dyDescent="0.2">
      <c r="A32" s="46"/>
      <c r="J32" s="2">
        <f>SUM(J26:J29)</f>
        <v>4</v>
      </c>
      <c r="K32" s="2">
        <f>SUM(J27:J29)</f>
        <v>2</v>
      </c>
      <c r="L32" s="2"/>
      <c r="M32" s="2">
        <f>SUM(K27:K29)</f>
        <v>4</v>
      </c>
      <c r="N32" s="2"/>
      <c r="O32" s="2"/>
      <c r="P32" s="2"/>
      <c r="Q32" s="2"/>
      <c r="R32" s="2"/>
      <c r="S32" s="2"/>
      <c r="T32" s="24">
        <f>SUM(T27:T29)</f>
        <v>9</v>
      </c>
      <c r="U32" s="2">
        <f>SUM(T27:T29)</f>
        <v>9</v>
      </c>
      <c r="V32" s="2"/>
      <c r="W32" s="242">
        <f>SUM(W25:W29)</f>
        <v>28</v>
      </c>
      <c r="X32" s="1">
        <f>W27/B18</f>
        <v>0.375</v>
      </c>
      <c r="Y32" s="48">
        <f>W32/B18</f>
        <v>0.875</v>
      </c>
      <c r="Z32" s="48">
        <f>Y32-X32</f>
        <v>0.5</v>
      </c>
      <c r="AA32" s="1"/>
    </row>
    <row r="33" spans="1:54" ht="12.75" customHeight="1" x14ac:dyDescent="0.2">
      <c r="A33" s="362" t="s">
        <v>41</v>
      </c>
      <c r="B33" s="352"/>
      <c r="C33" s="352"/>
      <c r="D33" s="352"/>
      <c r="K33" s="2"/>
      <c r="L33" s="2"/>
      <c r="M33" s="2"/>
      <c r="N33" s="2"/>
      <c r="O33" s="2"/>
      <c r="P33" s="2"/>
      <c r="Q33" s="2"/>
      <c r="R33" s="2"/>
      <c r="S33" s="2"/>
      <c r="T33" s="24"/>
      <c r="U33" s="2"/>
      <c r="V33" s="2"/>
      <c r="W33" s="242"/>
      <c r="X33" s="1"/>
      <c r="Y33" s="48"/>
      <c r="Z33" s="48"/>
      <c r="AA33" s="1"/>
    </row>
    <row r="34" spans="1:54" ht="12.75" customHeight="1" x14ac:dyDescent="0.2">
      <c r="A34" s="46" t="s">
        <v>42</v>
      </c>
      <c r="B34" s="2">
        <v>5</v>
      </c>
      <c r="K34" s="2"/>
      <c r="L34" s="2"/>
      <c r="M34" s="2"/>
      <c r="N34" s="2"/>
      <c r="O34" s="2"/>
      <c r="P34" s="2"/>
      <c r="Q34" s="2"/>
      <c r="R34" s="2"/>
      <c r="S34" s="2"/>
      <c r="T34" s="24"/>
      <c r="U34" s="2"/>
      <c r="V34" s="2"/>
      <c r="W34" s="242"/>
      <c r="X34" s="1"/>
      <c r="Y34" s="48"/>
      <c r="Z34" s="48"/>
      <c r="AA34" s="1"/>
    </row>
    <row r="35" spans="1:54" ht="12.75" customHeight="1" x14ac:dyDescent="0.2">
      <c r="A35" s="363" t="s">
        <v>43</v>
      </c>
      <c r="B35" s="352"/>
      <c r="C35" s="352"/>
      <c r="D35" s="352"/>
      <c r="E35" s="352"/>
      <c r="F35" s="352"/>
      <c r="G35" s="352"/>
      <c r="H35" s="52">
        <f>(B34/W32)*100%</f>
        <v>0.17857142857142858</v>
      </c>
      <c r="K35" s="2"/>
      <c r="L35" s="2"/>
      <c r="M35" s="2"/>
      <c r="N35" s="2"/>
      <c r="O35" s="2"/>
      <c r="P35" s="2"/>
      <c r="Q35" s="2"/>
      <c r="R35" s="2"/>
      <c r="S35" s="2"/>
      <c r="T35" s="24"/>
      <c r="U35" s="2"/>
      <c r="V35" s="2"/>
      <c r="W35" s="242"/>
      <c r="X35" s="1"/>
      <c r="Y35" s="48"/>
      <c r="Z35" s="48"/>
      <c r="AA35" s="1"/>
    </row>
    <row r="36" spans="1:54" ht="12.75" customHeight="1" x14ac:dyDescent="0.2">
      <c r="A36" s="46"/>
      <c r="K36" s="2"/>
      <c r="L36" s="2"/>
      <c r="M36" s="2"/>
      <c r="N36" s="2"/>
      <c r="O36" s="2"/>
      <c r="P36" s="2"/>
      <c r="Q36" s="2"/>
      <c r="R36" s="2"/>
      <c r="S36" s="2"/>
      <c r="T36" s="24"/>
      <c r="U36" s="2"/>
      <c r="V36" s="2"/>
      <c r="W36" s="242"/>
      <c r="X36" s="1"/>
      <c r="Y36" s="48"/>
      <c r="Z36" s="48"/>
      <c r="AA36" s="1"/>
    </row>
    <row r="37" spans="1:54" ht="12.75" customHeight="1" x14ac:dyDescent="0.2">
      <c r="X37" s="1"/>
      <c r="Y37" s="1"/>
      <c r="AA37" s="1"/>
    </row>
    <row r="38" spans="1:54" ht="12.75" customHeight="1" x14ac:dyDescent="0.2">
      <c r="A38" s="53" t="s">
        <v>44</v>
      </c>
      <c r="B38" s="53"/>
      <c r="C38" s="53"/>
      <c r="D38" s="54"/>
      <c r="E38" s="54"/>
      <c r="G38" s="3">
        <f>((W27*10)+(W28*11)+(W29*12))/W32</f>
        <v>5.8928571428571432</v>
      </c>
      <c r="H38" s="50"/>
      <c r="X38" s="1"/>
      <c r="Y38" s="1"/>
      <c r="AA38" s="1"/>
      <c r="AB38" s="55"/>
      <c r="AL38" s="3"/>
      <c r="AM38" s="14" t="s">
        <v>45</v>
      </c>
      <c r="AN38" s="14"/>
      <c r="AO38" s="14"/>
      <c r="AP38" s="14"/>
      <c r="AQ38" s="14"/>
      <c r="AR38" s="14"/>
      <c r="AS38" s="14"/>
      <c r="AT38" s="14"/>
      <c r="AU38" s="14"/>
      <c r="AV38" s="14"/>
    </row>
    <row r="39" spans="1:54" ht="12.75" customHeight="1" x14ac:dyDescent="0.2">
      <c r="A39" s="53"/>
      <c r="B39" s="53"/>
      <c r="C39" s="53"/>
      <c r="D39" s="54"/>
      <c r="E39" s="54"/>
      <c r="G39" s="3"/>
      <c r="H39" s="50"/>
      <c r="X39" s="1"/>
      <c r="Y39" s="1"/>
      <c r="AA39" s="1"/>
      <c r="AM39" s="353" t="s">
        <v>20</v>
      </c>
      <c r="AN39" s="352"/>
      <c r="AO39" s="352"/>
      <c r="AP39" s="352"/>
      <c r="AQ39" s="352"/>
      <c r="AR39" s="352"/>
      <c r="AS39" s="352"/>
      <c r="AT39" s="352"/>
      <c r="AU39" s="352"/>
      <c r="AV39" s="352"/>
    </row>
    <row r="40" spans="1:54" ht="12.75" customHeight="1" x14ac:dyDescent="0.2">
      <c r="X40" s="1"/>
      <c r="Y40" s="1"/>
      <c r="AA40" s="1"/>
      <c r="AL40" s="31" t="s">
        <v>21</v>
      </c>
      <c r="AM40" s="4">
        <v>9701</v>
      </c>
      <c r="AN40" s="32">
        <v>9702</v>
      </c>
      <c r="AO40" s="32">
        <v>9801</v>
      </c>
      <c r="AP40" s="32">
        <v>9802</v>
      </c>
      <c r="AQ40" s="32">
        <v>9901</v>
      </c>
      <c r="AR40" s="32">
        <v>9902</v>
      </c>
      <c r="AS40" s="33" t="s">
        <v>22</v>
      </c>
      <c r="AT40" s="33" t="s">
        <v>23</v>
      </c>
      <c r="AU40" s="33" t="s">
        <v>24</v>
      </c>
      <c r="AV40" s="33" t="s">
        <v>25</v>
      </c>
      <c r="AW40" s="33" t="s">
        <v>26</v>
      </c>
      <c r="AX40" s="33" t="s">
        <v>27</v>
      </c>
      <c r="AY40" s="33" t="s">
        <v>28</v>
      </c>
      <c r="AZ40" s="33" t="s">
        <v>29</v>
      </c>
      <c r="BA40" s="33" t="s">
        <v>30</v>
      </c>
      <c r="BB40" s="33" t="s">
        <v>31</v>
      </c>
    </row>
    <row r="41" spans="1:54" ht="12.75" customHeight="1" x14ac:dyDescent="0.2">
      <c r="A41" s="3" t="s">
        <v>46</v>
      </c>
      <c r="X41" s="1"/>
      <c r="Y41" s="1"/>
      <c r="AA41" s="1"/>
      <c r="AL41" s="37" t="s">
        <v>32</v>
      </c>
      <c r="AM41" s="36">
        <f t="shared" ref="AM41:AM47" si="18">AC19</f>
        <v>0.90625</v>
      </c>
      <c r="AN41" s="36">
        <f t="shared" ref="AN41:AN47" si="19">AC46</f>
        <v>0.92500000000000004</v>
      </c>
      <c r="AO41" s="36">
        <f t="shared" ref="AO41:AO47" si="20">AC71</f>
        <v>0.66666666666666663</v>
      </c>
      <c r="AP41" s="36">
        <f t="shared" ref="AP41:AP47" si="21">AC96</f>
        <v>0.78260869565217395</v>
      </c>
      <c r="AQ41" s="36">
        <f t="shared" ref="AQ41:AQ47" si="22">AC118</f>
        <v>0.5</v>
      </c>
      <c r="AR41" s="36">
        <f t="shared" ref="AR41:AR47" si="23">AC139</f>
        <v>0.72727272727272729</v>
      </c>
      <c r="AS41" s="36">
        <f t="shared" ref="AS41:AS47" si="24">AC161</f>
        <v>0.65853658536585369</v>
      </c>
      <c r="AT41" s="36">
        <f t="shared" ref="AT41:AT47" si="25">AC179</f>
        <v>0.79245283018867929</v>
      </c>
      <c r="AU41" s="36">
        <f t="shared" ref="AU41:AU47" si="26">AC196</f>
        <v>0.80851063829787229</v>
      </c>
      <c r="AV41" s="36">
        <f t="shared" ref="AV41:AV47" si="27">AC213</f>
        <v>0.66666666666666663</v>
      </c>
      <c r="AW41" s="36">
        <f t="shared" ref="AW41:AW46" si="28">AC230</f>
        <v>0.79545454545454541</v>
      </c>
      <c r="AX41" s="36">
        <f t="shared" ref="AX41:AX45" si="29">AC246</f>
        <v>0.37931034482758619</v>
      </c>
      <c r="AY41" s="36">
        <f t="shared" ref="AY41:AY44" si="30">AC266</f>
        <v>0.68627450980392157</v>
      </c>
      <c r="AZ41" s="1">
        <f t="shared" ref="AZ41:AZ43" si="31">AC285</f>
        <v>0.78</v>
      </c>
      <c r="BA41" s="1">
        <f t="shared" ref="BA41:BA42" si="32">AC303</f>
        <v>0.65714285714285714</v>
      </c>
      <c r="BB41" s="1">
        <f>AC319</f>
        <v>0.76315789473684215</v>
      </c>
    </row>
    <row r="42" spans="1:54" ht="38.25" customHeight="1" x14ac:dyDescent="0.2">
      <c r="B42" s="358" t="s">
        <v>3</v>
      </c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  <c r="W42" s="378"/>
      <c r="X42" s="10" t="s">
        <v>11</v>
      </c>
      <c r="Y42" s="10" t="s">
        <v>12</v>
      </c>
      <c r="Z42" s="11" t="s">
        <v>13</v>
      </c>
      <c r="AA42" s="10" t="s">
        <v>14</v>
      </c>
      <c r="AL42" s="37" t="s">
        <v>33</v>
      </c>
      <c r="AM42" s="36">
        <f t="shared" si="18"/>
        <v>0.96551724137931039</v>
      </c>
      <c r="AN42" s="36">
        <f t="shared" si="19"/>
        <v>0.97297297297297303</v>
      </c>
      <c r="AO42" s="36">
        <f t="shared" si="20"/>
        <v>0.94444444444444442</v>
      </c>
      <c r="AP42" s="36">
        <f t="shared" si="21"/>
        <v>1</v>
      </c>
      <c r="AQ42" s="36">
        <f t="shared" si="22"/>
        <v>0.80952380952380953</v>
      </c>
      <c r="AR42" s="36">
        <f t="shared" si="23"/>
        <v>0.82499999999999996</v>
      </c>
      <c r="AS42" s="36">
        <f t="shared" si="24"/>
        <v>0.92592592592592593</v>
      </c>
      <c r="AT42" s="36">
        <f t="shared" si="25"/>
        <v>0.83333333333333337</v>
      </c>
      <c r="AU42" s="36">
        <f t="shared" si="26"/>
        <v>0.76315789473684215</v>
      </c>
      <c r="AV42" s="36">
        <f t="shared" si="27"/>
        <v>1</v>
      </c>
      <c r="AW42" s="36">
        <f t="shared" si="28"/>
        <v>0.68571428571428572</v>
      </c>
      <c r="AX42" s="36">
        <f t="shared" si="29"/>
        <v>0.81818181818181823</v>
      </c>
      <c r="AY42" s="36">
        <f t="shared" si="30"/>
        <v>0.77142857142857146</v>
      </c>
      <c r="AZ42" s="1">
        <f t="shared" si="31"/>
        <v>0.92307692307692313</v>
      </c>
      <c r="BA42" s="1">
        <f t="shared" si="32"/>
        <v>0.73913043478260865</v>
      </c>
    </row>
    <row r="43" spans="1:54" ht="114" customHeight="1" x14ac:dyDescent="0.2">
      <c r="B43" s="358" t="s">
        <v>3</v>
      </c>
      <c r="C43" s="359"/>
      <c r="D43" s="359"/>
      <c r="E43" s="359"/>
      <c r="F43" s="359"/>
      <c r="G43" s="359"/>
      <c r="H43" s="359"/>
      <c r="I43" s="359"/>
      <c r="J43" s="359"/>
      <c r="K43" s="360" t="s">
        <v>131</v>
      </c>
      <c r="L43" s="352"/>
      <c r="M43" s="360" t="s">
        <v>132</v>
      </c>
      <c r="N43" s="352"/>
      <c r="O43" s="360" t="s">
        <v>133</v>
      </c>
      <c r="P43" s="352"/>
      <c r="Q43" s="56"/>
      <c r="R43" s="56"/>
      <c r="S43" s="56"/>
      <c r="T43" s="9" t="s">
        <v>131</v>
      </c>
      <c r="U43" s="9" t="s">
        <v>132</v>
      </c>
      <c r="V43" s="9" t="s">
        <v>134</v>
      </c>
      <c r="W43" s="237" t="s">
        <v>10</v>
      </c>
      <c r="X43" s="10" t="s">
        <v>11</v>
      </c>
      <c r="Y43" s="10" t="s">
        <v>12</v>
      </c>
      <c r="Z43" s="11" t="s">
        <v>13</v>
      </c>
      <c r="AA43" s="10" t="s">
        <v>14</v>
      </c>
      <c r="AB43" s="12" t="s">
        <v>15</v>
      </c>
      <c r="AC43" s="12" t="s">
        <v>16</v>
      </c>
      <c r="AD43" s="13" t="s">
        <v>17</v>
      </c>
      <c r="AL43" s="37" t="s">
        <v>34</v>
      </c>
      <c r="AM43" s="36">
        <f t="shared" si="18"/>
        <v>0.8571428571428571</v>
      </c>
      <c r="AN43" s="36">
        <f t="shared" si="19"/>
        <v>0.91666666666666663</v>
      </c>
      <c r="AO43" s="36">
        <f t="shared" si="20"/>
        <v>0.88235294117647056</v>
      </c>
      <c r="AP43" s="36">
        <f t="shared" si="21"/>
        <v>0.66666666666666663</v>
      </c>
      <c r="AQ43" s="36">
        <f t="shared" si="22"/>
        <v>0.58823529411764708</v>
      </c>
      <c r="AR43" s="36">
        <f t="shared" si="23"/>
        <v>0.93939393939393945</v>
      </c>
      <c r="AS43" s="36">
        <f t="shared" si="24"/>
        <v>0.68</v>
      </c>
      <c r="AT43" s="36">
        <f t="shared" si="25"/>
        <v>0.97142857142857142</v>
      </c>
      <c r="AU43" s="36">
        <f t="shared" si="26"/>
        <v>0.93103448275862066</v>
      </c>
      <c r="AV43" s="36">
        <f t="shared" si="27"/>
        <v>0.94117647058823528</v>
      </c>
      <c r="AW43" s="36">
        <f t="shared" si="28"/>
        <v>0.66666666666666663</v>
      </c>
      <c r="AX43" s="36">
        <f t="shared" si="29"/>
        <v>0.94444444444444442</v>
      </c>
      <c r="AY43" s="36">
        <f t="shared" si="30"/>
        <v>0.7407407407407407</v>
      </c>
      <c r="AZ43" s="1">
        <f t="shared" si="31"/>
        <v>0.94444444444444442</v>
      </c>
      <c r="BA43" s="1" t="s">
        <v>37</v>
      </c>
    </row>
    <row r="44" spans="1:54" ht="12.75" customHeight="1" x14ac:dyDescent="0.2">
      <c r="A44" s="15" t="s">
        <v>18</v>
      </c>
      <c r="B44" s="16">
        <v>1</v>
      </c>
      <c r="C44" s="16">
        <v>2</v>
      </c>
      <c r="D44" s="16">
        <v>3</v>
      </c>
      <c r="E44" s="16">
        <v>4</v>
      </c>
      <c r="F44" s="16">
        <v>5</v>
      </c>
      <c r="G44" s="16">
        <v>6</v>
      </c>
      <c r="H44" s="16">
        <v>7</v>
      </c>
      <c r="I44" s="16">
        <v>8</v>
      </c>
      <c r="J44" s="17" t="s">
        <v>19</v>
      </c>
      <c r="K44" s="18">
        <v>9</v>
      </c>
      <c r="L44" s="19">
        <v>10</v>
      </c>
      <c r="M44" s="19">
        <v>9</v>
      </c>
      <c r="N44" s="20">
        <v>10</v>
      </c>
      <c r="O44" s="19">
        <v>9</v>
      </c>
      <c r="P44" s="20">
        <v>10</v>
      </c>
      <c r="Q44" s="20"/>
      <c r="R44" s="20"/>
      <c r="S44" s="20"/>
      <c r="T44" s="45"/>
      <c r="U44" s="45"/>
      <c r="V44" s="45"/>
      <c r="W44" s="249"/>
      <c r="X44" s="21"/>
      <c r="Y44" s="21"/>
      <c r="Z44" s="22"/>
      <c r="AA44" s="23"/>
      <c r="AL44" s="37" t="s">
        <v>35</v>
      </c>
      <c r="AM44" s="36">
        <f t="shared" si="18"/>
        <v>1.0416666666666667</v>
      </c>
      <c r="AN44" s="36">
        <f t="shared" si="19"/>
        <v>0.93939393939393945</v>
      </c>
      <c r="AO44" s="36">
        <f t="shared" si="20"/>
        <v>1</v>
      </c>
      <c r="AP44" s="36">
        <f t="shared" si="21"/>
        <v>0.79166666666666663</v>
      </c>
      <c r="AQ44" s="36">
        <f t="shared" si="22"/>
        <v>0.7</v>
      </c>
      <c r="AR44" s="36">
        <f t="shared" si="23"/>
        <v>0.77419354838709675</v>
      </c>
      <c r="AS44" s="36">
        <f t="shared" si="24"/>
        <v>1</v>
      </c>
      <c r="AT44" s="36">
        <f t="shared" si="25"/>
        <v>0.97058823529411764</v>
      </c>
      <c r="AU44" s="36">
        <f t="shared" si="26"/>
        <v>0.96296296296296291</v>
      </c>
      <c r="AV44" s="36">
        <f t="shared" si="27"/>
        <v>0.90625</v>
      </c>
      <c r="AW44" s="36">
        <f t="shared" si="28"/>
        <v>0.875</v>
      </c>
      <c r="AX44" s="36">
        <f t="shared" si="29"/>
        <v>0.94117647058823528</v>
      </c>
      <c r="AY44" s="36">
        <f t="shared" si="30"/>
        <v>0.95</v>
      </c>
    </row>
    <row r="45" spans="1:54" ht="12.75" customHeight="1" x14ac:dyDescent="0.2">
      <c r="A45" s="25">
        <v>9702</v>
      </c>
      <c r="B45" s="25">
        <v>40</v>
      </c>
      <c r="C45" s="25"/>
      <c r="D45" s="25"/>
      <c r="E45" s="25"/>
      <c r="F45" s="25"/>
      <c r="G45" s="25"/>
      <c r="H45" s="25"/>
      <c r="I45" s="25"/>
      <c r="J45" s="17"/>
      <c r="K45" s="366"/>
      <c r="L45" s="367"/>
      <c r="M45" s="367"/>
      <c r="N45" s="4"/>
      <c r="O45" s="4"/>
      <c r="P45" s="4"/>
      <c r="Q45" s="4"/>
      <c r="R45" s="4"/>
      <c r="S45" s="4"/>
      <c r="T45" s="20"/>
      <c r="U45" s="20"/>
      <c r="V45" s="20"/>
      <c r="W45" s="138"/>
      <c r="X45" s="21"/>
      <c r="Y45" s="21"/>
      <c r="Z45" s="22"/>
      <c r="AA45" s="23"/>
      <c r="AB45" s="29">
        <f>B45</f>
        <v>40</v>
      </c>
      <c r="AC45" s="24"/>
      <c r="AD45" s="1"/>
      <c r="AL45" s="37" t="s">
        <v>36</v>
      </c>
      <c r="AM45" s="36">
        <f t="shared" si="18"/>
        <v>0.72</v>
      </c>
      <c r="AN45" s="36">
        <f t="shared" si="19"/>
        <v>0.87096774193548387</v>
      </c>
      <c r="AO45" s="36">
        <f t="shared" si="20"/>
        <v>0.8666666666666667</v>
      </c>
      <c r="AP45" s="36">
        <f t="shared" si="21"/>
        <v>0.94736842105263153</v>
      </c>
      <c r="AQ45" s="36">
        <f t="shared" si="22"/>
        <v>1.1428571428571428</v>
      </c>
      <c r="AR45" s="36">
        <f t="shared" si="23"/>
        <v>0.95833333333333337</v>
      </c>
      <c r="AS45" s="36">
        <f t="shared" si="24"/>
        <v>0.94117647058823528</v>
      </c>
      <c r="AT45" s="36">
        <f t="shared" si="25"/>
        <v>0.93939393939393945</v>
      </c>
      <c r="AU45" s="36">
        <f t="shared" si="26"/>
        <v>0.96153846153846156</v>
      </c>
      <c r="AV45" s="36">
        <f t="shared" si="27"/>
        <v>0.96551724137931039</v>
      </c>
      <c r="AW45" s="36">
        <f t="shared" si="28"/>
        <v>0.7857142857142857</v>
      </c>
      <c r="AX45" s="36">
        <f t="shared" si="29"/>
        <v>0.875</v>
      </c>
      <c r="AY45" s="36"/>
    </row>
    <row r="46" spans="1:54" ht="12.75" customHeight="1" x14ac:dyDescent="0.2">
      <c r="A46" s="25">
        <v>9801</v>
      </c>
      <c r="B46" s="25"/>
      <c r="C46" s="25">
        <v>37</v>
      </c>
      <c r="D46" s="25"/>
      <c r="E46" s="25"/>
      <c r="F46" s="25"/>
      <c r="G46" s="25"/>
      <c r="H46" s="25"/>
      <c r="I46" s="25"/>
      <c r="J46" s="26"/>
      <c r="K46" s="57"/>
      <c r="L46" s="22"/>
      <c r="M46" s="22"/>
      <c r="N46" s="22"/>
      <c r="O46" s="22"/>
      <c r="P46" s="22"/>
      <c r="Q46" s="22"/>
      <c r="R46" s="22"/>
      <c r="S46" s="22"/>
      <c r="T46" s="34"/>
      <c r="U46" s="34"/>
      <c r="V46" s="34"/>
      <c r="W46" s="239"/>
      <c r="X46" s="21"/>
      <c r="Y46" s="21"/>
      <c r="Z46" s="22"/>
      <c r="AA46" s="23">
        <f>C46/B45</f>
        <v>0.92500000000000004</v>
      </c>
      <c r="AB46" s="35">
        <v>37</v>
      </c>
      <c r="AC46" s="36">
        <f t="shared" ref="AC46:AC56" si="33">AB46/AB45</f>
        <v>0.92500000000000004</v>
      </c>
      <c r="AD46" s="1">
        <f t="shared" ref="AD46:AD56" si="34">100%-AC46</f>
        <v>7.4999999999999956E-2</v>
      </c>
      <c r="AL46" s="40" t="s">
        <v>38</v>
      </c>
      <c r="AM46" s="36">
        <f t="shared" si="18"/>
        <v>0.83333333333333337</v>
      </c>
      <c r="AN46" s="36">
        <f t="shared" si="19"/>
        <v>1</v>
      </c>
      <c r="AO46" s="36">
        <f t="shared" si="20"/>
        <v>0.84615384615384615</v>
      </c>
      <c r="AP46" s="36">
        <f t="shared" si="21"/>
        <v>0.94444444444444442</v>
      </c>
      <c r="AQ46" s="36">
        <f t="shared" si="22"/>
        <v>0.875</v>
      </c>
      <c r="AR46" s="36">
        <f t="shared" si="23"/>
        <v>1</v>
      </c>
      <c r="AS46" s="36">
        <f t="shared" si="24"/>
        <v>1</v>
      </c>
      <c r="AT46" s="36">
        <f t="shared" si="25"/>
        <v>0.93548387096774188</v>
      </c>
      <c r="AU46" s="36">
        <f t="shared" si="26"/>
        <v>0.92</v>
      </c>
      <c r="AV46" s="36">
        <f t="shared" si="27"/>
        <v>1</v>
      </c>
      <c r="AW46" s="36">
        <f t="shared" si="28"/>
        <v>0.81818181818181823</v>
      </c>
      <c r="AX46" s="36"/>
      <c r="AY46" s="36"/>
    </row>
    <row r="47" spans="1:54" ht="12.75" customHeight="1" x14ac:dyDescent="0.2">
      <c r="A47" s="25">
        <v>9802</v>
      </c>
      <c r="B47" s="25"/>
      <c r="C47" s="25"/>
      <c r="D47" s="25">
        <v>29</v>
      </c>
      <c r="E47" s="25"/>
      <c r="F47" s="25"/>
      <c r="G47" s="25"/>
      <c r="H47" s="25"/>
      <c r="I47" s="25"/>
      <c r="J47" s="26"/>
      <c r="K47" s="57"/>
      <c r="L47" s="22"/>
      <c r="M47" s="22"/>
      <c r="N47" s="22"/>
      <c r="O47" s="22"/>
      <c r="P47" s="22"/>
      <c r="Q47" s="22"/>
      <c r="R47" s="22"/>
      <c r="S47" s="22"/>
      <c r="T47" s="34"/>
      <c r="U47" s="34"/>
      <c r="V47" s="34"/>
      <c r="W47" s="239"/>
      <c r="X47" s="21"/>
      <c r="Y47" s="21"/>
      <c r="Z47" s="22"/>
      <c r="AA47" s="23">
        <f>D47/C46</f>
        <v>0.78378378378378377</v>
      </c>
      <c r="AB47" s="35">
        <v>36</v>
      </c>
      <c r="AC47" s="36">
        <f t="shared" si="33"/>
        <v>0.97297297297297303</v>
      </c>
      <c r="AD47" s="1">
        <f t="shared" si="34"/>
        <v>2.7027027027026973E-2</v>
      </c>
      <c r="AL47" s="40" t="s">
        <v>39</v>
      </c>
      <c r="AM47" s="36">
        <f t="shared" si="18"/>
        <v>0.93333333333333335</v>
      </c>
      <c r="AN47" s="36">
        <f t="shared" si="19"/>
        <v>0.92592592592592593</v>
      </c>
      <c r="AO47" s="36">
        <f t="shared" si="20"/>
        <v>0.90909090909090906</v>
      </c>
      <c r="AP47" s="36">
        <f t="shared" si="21"/>
        <v>1</v>
      </c>
      <c r="AQ47" s="36">
        <f t="shared" si="22"/>
        <v>1</v>
      </c>
      <c r="AR47" s="36">
        <f t="shared" si="23"/>
        <v>1.0434782608695652</v>
      </c>
      <c r="AS47" s="36">
        <f t="shared" si="24"/>
        <v>1</v>
      </c>
      <c r="AT47" s="36">
        <f t="shared" si="25"/>
        <v>0.96551724137931039</v>
      </c>
      <c r="AU47" s="36">
        <f t="shared" si="26"/>
        <v>0.91304347826086951</v>
      </c>
      <c r="AV47" s="36">
        <f t="shared" si="27"/>
        <v>1</v>
      </c>
      <c r="AW47" s="36"/>
      <c r="AX47" s="36"/>
      <c r="AY47" s="36"/>
    </row>
    <row r="48" spans="1:54" ht="12.75" customHeight="1" x14ac:dyDescent="0.2">
      <c r="A48" s="25">
        <v>9901</v>
      </c>
      <c r="B48" s="25"/>
      <c r="C48" s="25"/>
      <c r="D48" s="25"/>
      <c r="E48" s="25">
        <v>25</v>
      </c>
      <c r="F48" s="25"/>
      <c r="G48" s="25"/>
      <c r="H48" s="25"/>
      <c r="I48" s="25"/>
      <c r="J48" s="26"/>
      <c r="K48" s="57"/>
      <c r="L48" s="22"/>
      <c r="M48" s="22"/>
      <c r="N48" s="22"/>
      <c r="O48" s="22"/>
      <c r="P48" s="22"/>
      <c r="Q48" s="22"/>
      <c r="R48" s="22"/>
      <c r="S48" s="22"/>
      <c r="T48" s="34"/>
      <c r="U48" s="34"/>
      <c r="V48" s="34"/>
      <c r="W48" s="239"/>
      <c r="X48" s="21"/>
      <c r="Y48" s="21"/>
      <c r="Z48" s="22"/>
      <c r="AA48" s="23">
        <f>E48/D47</f>
        <v>0.86206896551724133</v>
      </c>
      <c r="AB48" s="35">
        <v>33</v>
      </c>
      <c r="AC48" s="36">
        <f t="shared" si="33"/>
        <v>0.91666666666666663</v>
      </c>
      <c r="AD48" s="1">
        <f t="shared" si="34"/>
        <v>8.333333333333337E-2</v>
      </c>
      <c r="AL48" s="40" t="s">
        <v>40</v>
      </c>
      <c r="AM48" s="36"/>
      <c r="AN48" s="36"/>
      <c r="AO48" s="36"/>
      <c r="AP48" s="36"/>
      <c r="AQ48" s="36"/>
      <c r="AR48" s="36"/>
      <c r="AS48" s="36"/>
      <c r="AT48" s="36"/>
    </row>
    <row r="49" spans="1:54" ht="12.75" customHeight="1" x14ac:dyDescent="0.2">
      <c r="A49" s="25">
        <v>9902</v>
      </c>
      <c r="B49" s="25"/>
      <c r="C49" s="25"/>
      <c r="D49" s="25"/>
      <c r="E49" s="25"/>
      <c r="F49" s="25">
        <v>21</v>
      </c>
      <c r="G49" s="25"/>
      <c r="H49" s="25"/>
      <c r="I49" s="25"/>
      <c r="J49" s="26"/>
      <c r="K49" s="57"/>
      <c r="L49" s="22"/>
      <c r="M49" s="22"/>
      <c r="N49" s="22"/>
      <c r="O49" s="22"/>
      <c r="P49" s="22"/>
      <c r="Q49" s="22"/>
      <c r="R49" s="22"/>
      <c r="S49" s="22"/>
      <c r="T49" s="34"/>
      <c r="U49" s="34"/>
      <c r="V49" s="34"/>
      <c r="W49" s="239"/>
      <c r="X49" s="21"/>
      <c r="Y49" s="21"/>
      <c r="Z49" s="22"/>
      <c r="AA49" s="23">
        <f>F49/E48</f>
        <v>0.84</v>
      </c>
      <c r="AB49" s="35">
        <v>31</v>
      </c>
      <c r="AC49" s="36">
        <f t="shared" si="33"/>
        <v>0.93939393939393945</v>
      </c>
      <c r="AD49" s="1">
        <f t="shared" si="34"/>
        <v>6.0606060606060552E-2</v>
      </c>
      <c r="AE49" s="3" t="s">
        <v>12</v>
      </c>
      <c r="AR49" s="36"/>
    </row>
    <row r="50" spans="1:54" ht="12.75" customHeight="1" x14ac:dyDescent="0.2">
      <c r="A50" s="40" t="s">
        <v>22</v>
      </c>
      <c r="B50" s="25"/>
      <c r="C50" s="25"/>
      <c r="D50" s="25"/>
      <c r="E50" s="25"/>
      <c r="F50" s="25"/>
      <c r="G50" s="25">
        <v>21</v>
      </c>
      <c r="H50" s="25"/>
      <c r="I50" s="25"/>
      <c r="J50" s="26"/>
      <c r="K50" s="57"/>
      <c r="L50" s="22"/>
      <c r="M50" s="22"/>
      <c r="N50" s="22"/>
      <c r="O50" s="22"/>
      <c r="P50" s="22"/>
      <c r="Q50" s="22"/>
      <c r="R50" s="22"/>
      <c r="S50" s="22"/>
      <c r="T50" s="34"/>
      <c r="U50" s="34"/>
      <c r="V50" s="34"/>
      <c r="W50" s="239"/>
      <c r="X50" s="21"/>
      <c r="Y50" s="21"/>
      <c r="Z50" s="22"/>
      <c r="AA50" s="23">
        <f>G50/F49</f>
        <v>1</v>
      </c>
      <c r="AB50" s="35">
        <v>27</v>
      </c>
      <c r="AC50" s="36">
        <f t="shared" si="33"/>
        <v>0.87096774193548387</v>
      </c>
      <c r="AD50" s="1">
        <f t="shared" si="34"/>
        <v>0.12903225806451613</v>
      </c>
      <c r="AE50" s="25">
        <v>9701</v>
      </c>
      <c r="AF50" s="48">
        <f>Y32</f>
        <v>0.875</v>
      </c>
    </row>
    <row r="51" spans="1:54" ht="12.75" customHeight="1" x14ac:dyDescent="0.2">
      <c r="A51" s="40" t="s">
        <v>23</v>
      </c>
      <c r="B51" s="25"/>
      <c r="C51" s="25"/>
      <c r="D51" s="25"/>
      <c r="E51" s="25"/>
      <c r="F51" s="25"/>
      <c r="G51" s="25"/>
      <c r="H51" s="25">
        <v>21</v>
      </c>
      <c r="I51" s="25"/>
      <c r="J51" s="26"/>
      <c r="K51" s="57"/>
      <c r="L51" s="22"/>
      <c r="M51" s="22"/>
      <c r="N51" s="22"/>
      <c r="O51" s="22"/>
      <c r="P51" s="22"/>
      <c r="Q51" s="22"/>
      <c r="R51" s="22"/>
      <c r="S51" s="22"/>
      <c r="T51" s="34"/>
      <c r="U51" s="34"/>
      <c r="V51" s="34"/>
      <c r="W51" s="239"/>
      <c r="X51" s="21"/>
      <c r="Y51" s="21"/>
      <c r="Z51" s="22"/>
      <c r="AA51" s="23">
        <f>H51/G50</f>
        <v>1</v>
      </c>
      <c r="AB51" s="35">
        <v>27</v>
      </c>
      <c r="AC51" s="36">
        <f t="shared" si="33"/>
        <v>1</v>
      </c>
      <c r="AD51" s="1">
        <f t="shared" si="34"/>
        <v>0</v>
      </c>
      <c r="AE51" s="25">
        <v>9702</v>
      </c>
      <c r="AF51" s="48">
        <f>Y59</f>
        <v>1</v>
      </c>
    </row>
    <row r="52" spans="1:54" ht="12.75" customHeight="1" x14ac:dyDescent="0.2">
      <c r="A52" s="40" t="s">
        <v>24</v>
      </c>
      <c r="B52" s="25"/>
      <c r="C52" s="25"/>
      <c r="D52" s="25"/>
      <c r="E52" s="25"/>
      <c r="F52" s="25"/>
      <c r="G52" s="25"/>
      <c r="H52" s="25"/>
      <c r="I52" s="25">
        <v>20</v>
      </c>
      <c r="J52" s="26">
        <v>19</v>
      </c>
      <c r="K52" s="57"/>
      <c r="L52" s="22"/>
      <c r="M52" s="22"/>
      <c r="N52" s="22"/>
      <c r="O52" s="22"/>
      <c r="P52" s="22"/>
      <c r="Q52" s="22"/>
      <c r="R52" s="22"/>
      <c r="S52" s="22">
        <v>19</v>
      </c>
      <c r="T52" s="34"/>
      <c r="U52" s="34"/>
      <c r="V52" s="34"/>
      <c r="W52" s="239">
        <v>15</v>
      </c>
      <c r="X52" s="21"/>
      <c r="Y52" s="21"/>
      <c r="Z52" s="22"/>
      <c r="AA52" s="23">
        <f>I52/H51</f>
        <v>0.95238095238095233</v>
      </c>
      <c r="AB52" s="35">
        <v>25</v>
      </c>
      <c r="AC52" s="36">
        <f t="shared" si="33"/>
        <v>0.92592592592592593</v>
      </c>
      <c r="AD52" s="1">
        <f t="shared" si="34"/>
        <v>7.407407407407407E-2</v>
      </c>
      <c r="AE52" s="25">
        <v>9801</v>
      </c>
      <c r="AF52" s="48">
        <f>Y85</f>
        <v>0.44444444444444442</v>
      </c>
    </row>
    <row r="53" spans="1:54" ht="12.75" customHeight="1" x14ac:dyDescent="0.2">
      <c r="A53" s="40" t="s">
        <v>25</v>
      </c>
      <c r="B53" s="25"/>
      <c r="C53" s="25"/>
      <c r="D53" s="25"/>
      <c r="E53" s="25"/>
      <c r="F53" s="25"/>
      <c r="G53" s="25"/>
      <c r="H53" s="25"/>
      <c r="I53" s="25">
        <v>20</v>
      </c>
      <c r="J53" s="26">
        <v>3</v>
      </c>
      <c r="K53" s="57">
        <v>6</v>
      </c>
      <c r="L53" s="22"/>
      <c r="M53" s="22">
        <v>9</v>
      </c>
      <c r="N53" s="22"/>
      <c r="O53" s="22">
        <v>5</v>
      </c>
      <c r="P53" s="22"/>
      <c r="Q53" s="22">
        <f>K53+M53+O53</f>
        <v>20</v>
      </c>
      <c r="R53" s="22"/>
      <c r="S53" s="22">
        <v>3</v>
      </c>
      <c r="T53" s="34"/>
      <c r="U53" s="34"/>
      <c r="V53" s="34"/>
      <c r="W53" s="239">
        <f>SUM(S53:V53)</f>
        <v>3</v>
      </c>
      <c r="X53" s="21"/>
      <c r="Y53" s="21"/>
      <c r="Z53" s="22"/>
      <c r="AA53" s="23">
        <f>Q53/I52</f>
        <v>1</v>
      </c>
      <c r="AB53" s="35">
        <v>24</v>
      </c>
      <c r="AC53" s="36">
        <f t="shared" si="33"/>
        <v>0.96</v>
      </c>
      <c r="AD53" s="1">
        <f t="shared" si="34"/>
        <v>4.0000000000000036E-2</v>
      </c>
      <c r="AE53" s="25">
        <v>9802</v>
      </c>
      <c r="AF53" s="48">
        <f>Y108</f>
        <v>0.56521739130434778</v>
      </c>
    </row>
    <row r="54" spans="1:54" ht="12.75" customHeight="1" x14ac:dyDescent="0.2">
      <c r="A54" s="40" t="s">
        <v>26</v>
      </c>
      <c r="B54" s="25"/>
      <c r="C54" s="25"/>
      <c r="D54" s="25"/>
      <c r="E54" s="25"/>
      <c r="F54" s="25"/>
      <c r="G54" s="25"/>
      <c r="H54" s="25"/>
      <c r="I54" s="25">
        <v>2</v>
      </c>
      <c r="J54" s="26"/>
      <c r="K54" s="57">
        <v>2</v>
      </c>
      <c r="L54" s="22">
        <v>6</v>
      </c>
      <c r="M54" s="22"/>
      <c r="N54" s="22">
        <v>9</v>
      </c>
      <c r="O54" s="22"/>
      <c r="P54" s="22">
        <v>5</v>
      </c>
      <c r="Q54" s="22"/>
      <c r="R54" s="22">
        <f>L54+N54+P54</f>
        <v>20</v>
      </c>
      <c r="T54" s="34">
        <v>6</v>
      </c>
      <c r="U54" s="34">
        <v>9</v>
      </c>
      <c r="V54" s="34">
        <v>5</v>
      </c>
      <c r="W54" s="239">
        <f t="shared" ref="W54:W55" si="35">SUM(T54:V54)</f>
        <v>20</v>
      </c>
      <c r="X54" s="21"/>
      <c r="Y54" s="21"/>
      <c r="Z54" s="22"/>
      <c r="AA54" s="23">
        <f>R54/Q53</f>
        <v>1</v>
      </c>
      <c r="AB54" s="35">
        <v>23</v>
      </c>
      <c r="AC54" s="36">
        <f t="shared" si="33"/>
        <v>0.95833333333333337</v>
      </c>
      <c r="AD54" s="1">
        <f t="shared" si="34"/>
        <v>4.166666666666663E-2</v>
      </c>
      <c r="AE54" s="25">
        <v>9901</v>
      </c>
      <c r="AF54" s="48">
        <f>Y130</f>
        <v>0.19047619047619047</v>
      </c>
    </row>
    <row r="55" spans="1:54" ht="12.75" customHeight="1" x14ac:dyDescent="0.2">
      <c r="A55" s="40" t="s">
        <v>27</v>
      </c>
      <c r="B55" s="25"/>
      <c r="C55" s="25"/>
      <c r="D55" s="25"/>
      <c r="E55" s="25"/>
      <c r="F55" s="25"/>
      <c r="G55" s="25"/>
      <c r="H55" s="25"/>
      <c r="I55" s="25">
        <v>2</v>
      </c>
      <c r="J55" s="26"/>
      <c r="K55" s="57"/>
      <c r="L55" s="22">
        <v>2</v>
      </c>
      <c r="M55" s="22"/>
      <c r="N55" s="22"/>
      <c r="O55" s="22"/>
      <c r="P55" s="22"/>
      <c r="Q55" s="22"/>
      <c r="R55" s="22"/>
      <c r="S55" s="22"/>
      <c r="T55" s="34">
        <v>2</v>
      </c>
      <c r="U55" s="34"/>
      <c r="V55" s="34"/>
      <c r="W55" s="239">
        <f t="shared" si="35"/>
        <v>2</v>
      </c>
      <c r="X55" s="21"/>
      <c r="Y55" s="21"/>
      <c r="Z55" s="22"/>
      <c r="AA55" s="23"/>
      <c r="AB55" s="35">
        <v>3</v>
      </c>
      <c r="AC55" s="36">
        <f t="shared" si="33"/>
        <v>0.13043478260869565</v>
      </c>
      <c r="AD55" s="1">
        <f t="shared" si="34"/>
        <v>0.86956521739130432</v>
      </c>
      <c r="AE55" s="25">
        <v>9902</v>
      </c>
      <c r="AF55" s="1">
        <f>Y150</f>
        <v>0.61818181818181817</v>
      </c>
    </row>
    <row r="56" spans="1:54" ht="12.75" customHeight="1" x14ac:dyDescent="0.2">
      <c r="A56" s="46" t="s">
        <v>28</v>
      </c>
      <c r="B56" s="2"/>
      <c r="C56" s="2"/>
      <c r="D56" s="2"/>
      <c r="E56" s="2"/>
      <c r="F56" s="2"/>
      <c r="G56" s="2"/>
      <c r="H56" s="2"/>
      <c r="I56" s="133">
        <v>1</v>
      </c>
      <c r="J56" s="26"/>
      <c r="K56" s="57"/>
      <c r="L56" s="22"/>
      <c r="M56" s="22"/>
      <c r="N56" s="22"/>
      <c r="O56" s="22"/>
      <c r="P56" s="22"/>
      <c r="Q56" s="22"/>
      <c r="R56" s="22"/>
      <c r="S56" s="22"/>
      <c r="T56" s="34"/>
      <c r="U56" s="34">
        <v>1</v>
      </c>
      <c r="V56" s="34"/>
      <c r="W56" s="239"/>
      <c r="X56" s="1"/>
      <c r="Y56" s="1"/>
      <c r="Z56" s="2"/>
      <c r="AA56" s="1"/>
      <c r="AB56" s="35">
        <v>1</v>
      </c>
      <c r="AC56" s="36">
        <f t="shared" si="33"/>
        <v>0.33333333333333331</v>
      </c>
      <c r="AD56" s="1">
        <f t="shared" si="34"/>
        <v>0.66666666666666674</v>
      </c>
      <c r="AE56" s="40" t="s">
        <v>22</v>
      </c>
      <c r="AF56" s="1">
        <f>Y171</f>
        <v>0.56097560975609762</v>
      </c>
      <c r="AL56" s="3"/>
      <c r="AM56" s="14" t="s">
        <v>47</v>
      </c>
      <c r="AN56" s="14"/>
      <c r="AO56" s="14"/>
      <c r="AP56" s="14"/>
      <c r="AQ56" s="14"/>
      <c r="AR56" s="14"/>
      <c r="AS56" s="14"/>
      <c r="AT56" s="14"/>
      <c r="AU56" s="14"/>
      <c r="AV56" s="14"/>
    </row>
    <row r="57" spans="1:54" ht="12.75" customHeight="1" x14ac:dyDescent="0.2">
      <c r="A57" s="46" t="s">
        <v>29</v>
      </c>
      <c r="B57" s="2"/>
      <c r="C57" s="2"/>
      <c r="D57" s="2"/>
      <c r="E57" s="2"/>
      <c r="F57" s="2"/>
      <c r="G57" s="2"/>
      <c r="H57" s="2"/>
      <c r="I57" s="133">
        <v>1</v>
      </c>
      <c r="J57" s="26"/>
      <c r="K57" s="57"/>
      <c r="L57" s="22"/>
      <c r="M57" s="22"/>
      <c r="N57" s="22"/>
      <c r="O57" s="22"/>
      <c r="P57" s="22"/>
      <c r="Q57" s="22"/>
      <c r="R57" s="22"/>
      <c r="S57" s="22"/>
      <c r="T57" s="34"/>
      <c r="U57" s="34"/>
      <c r="V57" s="34"/>
      <c r="W57" s="239"/>
      <c r="X57" s="1"/>
      <c r="Y57" s="1"/>
      <c r="Z57" s="2"/>
      <c r="AA57" s="1"/>
      <c r="AB57" s="35">
        <v>1</v>
      </c>
      <c r="AE57" s="40" t="s">
        <v>23</v>
      </c>
      <c r="AF57" s="1">
        <f>Y189</f>
        <v>0.49056603773584906</v>
      </c>
      <c r="AM57" s="353" t="s">
        <v>20</v>
      </c>
      <c r="AN57" s="352"/>
      <c r="AO57" s="352"/>
      <c r="AP57" s="352"/>
      <c r="AQ57" s="352"/>
      <c r="AR57" s="352"/>
      <c r="AS57" s="352"/>
      <c r="AT57" s="352"/>
      <c r="AU57" s="352"/>
      <c r="AV57" s="352"/>
    </row>
    <row r="58" spans="1:54" ht="12.75" customHeight="1" x14ac:dyDescent="0.2">
      <c r="A58" s="46"/>
      <c r="B58" s="2"/>
      <c r="C58" s="2"/>
      <c r="D58" s="2"/>
      <c r="E58" s="2"/>
      <c r="F58" s="2"/>
      <c r="G58" s="2"/>
      <c r="H58" s="2"/>
      <c r="I58" s="2"/>
      <c r="J58" s="26"/>
      <c r="K58" s="57"/>
      <c r="L58" s="22"/>
      <c r="M58" s="22"/>
      <c r="N58" s="22"/>
      <c r="O58" s="22"/>
      <c r="P58" s="22"/>
      <c r="Q58" s="22"/>
      <c r="R58" s="22"/>
      <c r="S58" s="22"/>
      <c r="T58" s="34"/>
      <c r="U58" s="34"/>
      <c r="V58" s="34"/>
      <c r="W58" s="239"/>
      <c r="X58" s="1"/>
      <c r="Y58" s="1"/>
      <c r="Z58" s="2"/>
      <c r="AA58" s="1"/>
      <c r="AE58" s="40" t="s">
        <v>24</v>
      </c>
      <c r="AF58" s="1">
        <f>Y208</f>
        <v>0.82978723404255317</v>
      </c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54" ht="12.75" customHeight="1" x14ac:dyDescent="0.2">
      <c r="J59" s="26"/>
      <c r="K59" s="57"/>
      <c r="L59" s="22"/>
      <c r="M59" s="22"/>
      <c r="N59" s="22"/>
      <c r="O59" s="22"/>
      <c r="P59" s="22"/>
      <c r="Q59" s="22"/>
      <c r="R59" s="22"/>
      <c r="S59" s="22"/>
      <c r="T59" s="34"/>
      <c r="U59" s="34"/>
      <c r="V59" s="34"/>
      <c r="W59" s="240">
        <f>SUM(W52:W55)</f>
        <v>40</v>
      </c>
      <c r="X59" s="1">
        <f>W54/B45</f>
        <v>0.5</v>
      </c>
      <c r="Y59" s="1">
        <f>W59/B45</f>
        <v>1</v>
      </c>
      <c r="Z59" s="1">
        <f>Y59-X59</f>
        <v>0.5</v>
      </c>
      <c r="AA59" s="1"/>
      <c r="AE59" s="40" t="s">
        <v>25</v>
      </c>
      <c r="AF59" s="1">
        <f>Y225</f>
        <v>0.92156862745098034</v>
      </c>
      <c r="AL59" s="31" t="s">
        <v>21</v>
      </c>
      <c r="AM59" s="32">
        <v>9701</v>
      </c>
      <c r="AN59" s="32">
        <v>9702</v>
      </c>
      <c r="AO59" s="32">
        <v>9801</v>
      </c>
      <c r="AP59" s="32">
        <v>9802</v>
      </c>
      <c r="AQ59" s="32">
        <v>9901</v>
      </c>
      <c r="AR59" s="32">
        <v>9902</v>
      </c>
      <c r="AS59" s="33" t="s">
        <v>22</v>
      </c>
      <c r="AT59" s="33" t="s">
        <v>23</v>
      </c>
      <c r="AU59" s="33" t="s">
        <v>24</v>
      </c>
      <c r="AV59" s="33" t="s">
        <v>25</v>
      </c>
      <c r="AW59" s="33" t="s">
        <v>26</v>
      </c>
      <c r="AX59" s="33" t="s">
        <v>27</v>
      </c>
      <c r="AY59" s="33" t="s">
        <v>28</v>
      </c>
      <c r="AZ59" s="33" t="s">
        <v>29</v>
      </c>
      <c r="BA59" s="33" t="s">
        <v>30</v>
      </c>
      <c r="BB59" s="33" t="s">
        <v>31</v>
      </c>
    </row>
    <row r="60" spans="1:54" ht="12.75" customHeight="1" x14ac:dyDescent="0.2">
      <c r="A60" s="362" t="s">
        <v>41</v>
      </c>
      <c r="B60" s="352"/>
      <c r="C60" s="352"/>
      <c r="D60" s="35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42"/>
      <c r="X60" s="1"/>
      <c r="Y60" s="1"/>
      <c r="Z60" s="1"/>
      <c r="AA60" s="1"/>
      <c r="AE60" s="40" t="s">
        <v>26</v>
      </c>
      <c r="AF60" s="1">
        <f>Y241</f>
        <v>0.25</v>
      </c>
      <c r="AL60" s="37" t="s">
        <v>32</v>
      </c>
      <c r="AM60" s="36">
        <f t="shared" ref="AM60:AM66" si="36">AD19</f>
        <v>9.375E-2</v>
      </c>
      <c r="AN60" s="36">
        <f t="shared" ref="AN60:AN66" si="37">AD46</f>
        <v>7.4999999999999956E-2</v>
      </c>
      <c r="AO60" s="36">
        <f t="shared" ref="AO60:AO66" si="38">AD71</f>
        <v>0.33333333333333337</v>
      </c>
      <c r="AP60" s="36">
        <f t="shared" ref="AP60:AP66" si="39">AD96</f>
        <v>0.21739130434782605</v>
      </c>
      <c r="AQ60" s="36">
        <f t="shared" ref="AQ60:AQ66" si="40">AD118</f>
        <v>0.5</v>
      </c>
      <c r="AR60" s="36">
        <f t="shared" ref="AR60:AR66" si="41">AD139</f>
        <v>0.27272727272727271</v>
      </c>
      <c r="AS60" s="36">
        <f t="shared" ref="AS60:AS66" si="42">AD161</f>
        <v>0.34146341463414631</v>
      </c>
      <c r="AT60" s="36">
        <f t="shared" ref="AT60:AT66" si="43">AD179</f>
        <v>0.20754716981132071</v>
      </c>
      <c r="AU60" s="36">
        <f t="shared" ref="AU60:AU66" si="44">AD196</f>
        <v>0.19148936170212771</v>
      </c>
      <c r="AV60" s="36">
        <f t="shared" ref="AV60:AV66" si="45">AD213</f>
        <v>0.33333333333333337</v>
      </c>
      <c r="AW60" s="1">
        <f t="shared" ref="AW60:AW65" si="46">AD230</f>
        <v>0.20454545454545459</v>
      </c>
      <c r="AX60" s="1">
        <f t="shared" ref="AX60:AX64" si="47">AD246</f>
        <v>0.62068965517241381</v>
      </c>
      <c r="AY60" s="1">
        <f t="shared" ref="AY60:AY63" si="48">AD266</f>
        <v>0.31372549019607843</v>
      </c>
      <c r="AZ60" s="1">
        <f t="shared" ref="AZ60:AZ62" si="49">AD285</f>
        <v>0.21999999999999997</v>
      </c>
      <c r="BA60" s="1">
        <f t="shared" ref="BA60:BA61" si="50">AD303</f>
        <v>0.34285714285714286</v>
      </c>
      <c r="BB60" s="36">
        <f>AD319</f>
        <v>0.23684210526315785</v>
      </c>
    </row>
    <row r="61" spans="1:54" ht="12.75" customHeight="1" x14ac:dyDescent="0.2">
      <c r="A61" s="46" t="s">
        <v>42</v>
      </c>
      <c r="B61" s="2">
        <v>7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42"/>
      <c r="X61" s="1"/>
      <c r="Y61" s="1"/>
      <c r="Z61" s="1"/>
      <c r="AA61" s="1"/>
      <c r="AL61" s="37" t="s">
        <v>33</v>
      </c>
      <c r="AM61" s="36">
        <f t="shared" si="36"/>
        <v>3.4482758620689613E-2</v>
      </c>
      <c r="AN61" s="36">
        <f t="shared" si="37"/>
        <v>2.7027027027026973E-2</v>
      </c>
      <c r="AO61" s="36">
        <f t="shared" si="38"/>
        <v>5.555555555555558E-2</v>
      </c>
      <c r="AP61" s="36">
        <f t="shared" si="39"/>
        <v>0</v>
      </c>
      <c r="AQ61" s="36">
        <f t="shared" si="40"/>
        <v>0.19047619047619047</v>
      </c>
      <c r="AR61" s="36">
        <f t="shared" si="41"/>
        <v>0.17500000000000004</v>
      </c>
      <c r="AS61" s="36">
        <f t="shared" si="42"/>
        <v>7.407407407407407E-2</v>
      </c>
      <c r="AT61" s="36">
        <f t="shared" si="43"/>
        <v>0.16666666666666663</v>
      </c>
      <c r="AU61" s="36">
        <f t="shared" si="44"/>
        <v>0.23684210526315785</v>
      </c>
      <c r="AV61" s="36">
        <f t="shared" si="45"/>
        <v>0</v>
      </c>
      <c r="AW61" s="1">
        <f t="shared" si="46"/>
        <v>0.31428571428571428</v>
      </c>
      <c r="AX61" s="1">
        <f t="shared" si="47"/>
        <v>0.18181818181818177</v>
      </c>
      <c r="AY61" s="1">
        <f t="shared" si="48"/>
        <v>0.22857142857142854</v>
      </c>
      <c r="AZ61" s="1">
        <f t="shared" si="49"/>
        <v>7.6923076923076872E-2</v>
      </c>
      <c r="BA61" s="1">
        <f t="shared" si="50"/>
        <v>0.26086956521739135</v>
      </c>
      <c r="BB61" s="36"/>
    </row>
    <row r="62" spans="1:54" ht="12.75" customHeight="1" x14ac:dyDescent="0.2">
      <c r="A62" s="363" t="s">
        <v>43</v>
      </c>
      <c r="B62" s="352"/>
      <c r="C62" s="352"/>
      <c r="D62" s="352"/>
      <c r="E62" s="352"/>
      <c r="F62" s="352"/>
      <c r="G62" s="352"/>
      <c r="H62" s="52">
        <f>(B61/W59)*100%</f>
        <v>0.17499999999999999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42"/>
      <c r="X62" s="1"/>
      <c r="Y62" s="1"/>
      <c r="Z62" s="1"/>
      <c r="AA62" s="1"/>
      <c r="AL62" s="37" t="s">
        <v>34</v>
      </c>
      <c r="AM62" s="36">
        <f t="shared" si="36"/>
        <v>0.1428571428571429</v>
      </c>
      <c r="AN62" s="36">
        <f t="shared" si="37"/>
        <v>8.333333333333337E-2</v>
      </c>
      <c r="AO62" s="36">
        <f t="shared" si="38"/>
        <v>0.11764705882352944</v>
      </c>
      <c r="AP62" s="36">
        <f t="shared" si="39"/>
        <v>0.33333333333333337</v>
      </c>
      <c r="AQ62" s="36">
        <f t="shared" si="40"/>
        <v>0.41176470588235292</v>
      </c>
      <c r="AR62" s="36">
        <f t="shared" si="41"/>
        <v>6.0606060606060552E-2</v>
      </c>
      <c r="AS62" s="36">
        <f t="shared" si="42"/>
        <v>0.31999999999999995</v>
      </c>
      <c r="AT62" s="36">
        <f t="shared" si="43"/>
        <v>2.8571428571428581E-2</v>
      </c>
      <c r="AU62" s="36">
        <f t="shared" si="44"/>
        <v>6.8965517241379337E-2</v>
      </c>
      <c r="AV62" s="36">
        <f t="shared" si="45"/>
        <v>5.8823529411764719E-2</v>
      </c>
      <c r="AW62" s="1">
        <f t="shared" si="46"/>
        <v>0.33333333333333337</v>
      </c>
      <c r="AX62" s="1">
        <f t="shared" si="47"/>
        <v>5.555555555555558E-2</v>
      </c>
      <c r="AY62" s="1">
        <f t="shared" si="48"/>
        <v>0.2592592592592593</v>
      </c>
      <c r="AZ62" s="1">
        <f t="shared" si="49"/>
        <v>5.555555555555558E-2</v>
      </c>
      <c r="BA62" s="1"/>
      <c r="BB62" s="36"/>
    </row>
    <row r="63" spans="1:54" ht="12.75" customHeight="1" x14ac:dyDescent="0.2"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42"/>
      <c r="X63" s="1"/>
      <c r="Y63" s="1"/>
      <c r="Z63" s="1"/>
      <c r="AA63" s="1"/>
      <c r="AL63" s="37" t="s">
        <v>35</v>
      </c>
      <c r="AM63" s="36">
        <f t="shared" si="36"/>
        <v>-4.1666666666666741E-2</v>
      </c>
      <c r="AN63" s="36">
        <f t="shared" si="37"/>
        <v>6.0606060606060552E-2</v>
      </c>
      <c r="AO63" s="36">
        <f t="shared" si="38"/>
        <v>0</v>
      </c>
      <c r="AP63" s="36">
        <f t="shared" si="39"/>
        <v>0.20833333333333337</v>
      </c>
      <c r="AQ63" s="36">
        <f t="shared" si="40"/>
        <v>0.30000000000000004</v>
      </c>
      <c r="AR63" s="36">
        <f t="shared" si="41"/>
        <v>0.22580645161290325</v>
      </c>
      <c r="AS63" s="36">
        <f t="shared" si="42"/>
        <v>0</v>
      </c>
      <c r="AT63" s="36">
        <f t="shared" si="43"/>
        <v>2.9411764705882359E-2</v>
      </c>
      <c r="AU63" s="36">
        <f t="shared" si="44"/>
        <v>3.703703703703709E-2</v>
      </c>
      <c r="AV63" s="36">
        <f t="shared" si="45"/>
        <v>9.375E-2</v>
      </c>
      <c r="AW63" s="1">
        <f t="shared" si="46"/>
        <v>0.125</v>
      </c>
      <c r="AX63" s="1">
        <f t="shared" si="47"/>
        <v>5.8823529411764719E-2</v>
      </c>
      <c r="AY63" s="1">
        <f t="shared" si="48"/>
        <v>5.0000000000000044E-2</v>
      </c>
      <c r="AZ63" s="1"/>
      <c r="BA63" s="1"/>
      <c r="BB63" s="36"/>
    </row>
    <row r="64" spans="1:54" ht="12.75" customHeight="1" x14ac:dyDescent="0.2">
      <c r="A64" s="53" t="s">
        <v>44</v>
      </c>
      <c r="G64" s="3">
        <f>((W54*10)+(W55*11))/W59</f>
        <v>5.55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42"/>
      <c r="X64" s="1"/>
      <c r="Y64" s="1"/>
      <c r="Z64" s="1"/>
      <c r="AA64" s="1"/>
      <c r="AL64" s="37" t="s">
        <v>36</v>
      </c>
      <c r="AM64" s="36">
        <f t="shared" si="36"/>
        <v>0.28000000000000003</v>
      </c>
      <c r="AN64" s="36">
        <f t="shared" si="37"/>
        <v>0.12903225806451613</v>
      </c>
      <c r="AO64" s="36">
        <f t="shared" si="38"/>
        <v>0.1333333333333333</v>
      </c>
      <c r="AP64" s="36">
        <f t="shared" si="39"/>
        <v>5.2631578947368474E-2</v>
      </c>
      <c r="AQ64" s="36">
        <f t="shared" si="40"/>
        <v>-0.14285714285714279</v>
      </c>
      <c r="AR64" s="36">
        <f t="shared" si="41"/>
        <v>4.166666666666663E-2</v>
      </c>
      <c r="AS64" s="36">
        <f t="shared" si="42"/>
        <v>5.8823529411764719E-2</v>
      </c>
      <c r="AT64" s="36">
        <f t="shared" si="43"/>
        <v>6.0606060606060552E-2</v>
      </c>
      <c r="AU64" s="36">
        <f t="shared" si="44"/>
        <v>3.8461538461538436E-2</v>
      </c>
      <c r="AV64" s="36">
        <f t="shared" si="45"/>
        <v>3.4482758620689613E-2</v>
      </c>
      <c r="AW64" s="1">
        <f t="shared" si="46"/>
        <v>0.2142857142857143</v>
      </c>
      <c r="AX64" s="1">
        <f t="shared" si="47"/>
        <v>0.125</v>
      </c>
      <c r="AY64" s="1"/>
      <c r="AZ64" s="1"/>
      <c r="BA64" s="1"/>
      <c r="BB64" s="36"/>
    </row>
    <row r="65" spans="1:62" ht="12.75" customHeight="1" x14ac:dyDescent="0.2"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45"/>
      <c r="X65" s="1"/>
      <c r="Y65" s="1"/>
      <c r="AA65" s="1"/>
      <c r="AL65" s="40" t="s">
        <v>38</v>
      </c>
      <c r="AM65" s="36">
        <f t="shared" si="36"/>
        <v>0.16666666666666663</v>
      </c>
      <c r="AN65" s="36">
        <f t="shared" si="37"/>
        <v>0</v>
      </c>
      <c r="AO65" s="36">
        <f t="shared" si="38"/>
        <v>0.15384615384615385</v>
      </c>
      <c r="AP65" s="36">
        <f t="shared" si="39"/>
        <v>5.555555555555558E-2</v>
      </c>
      <c r="AQ65" s="36">
        <f t="shared" si="40"/>
        <v>0.125</v>
      </c>
      <c r="AR65" s="36">
        <f t="shared" si="41"/>
        <v>0</v>
      </c>
      <c r="AS65" s="36">
        <f t="shared" si="42"/>
        <v>0</v>
      </c>
      <c r="AT65" s="36">
        <f t="shared" si="43"/>
        <v>6.4516129032258118E-2</v>
      </c>
      <c r="AU65" s="36">
        <f t="shared" si="44"/>
        <v>7.999999999999996E-2</v>
      </c>
      <c r="AV65" s="36">
        <f t="shared" si="45"/>
        <v>0</v>
      </c>
      <c r="AW65" s="1">
        <f t="shared" si="46"/>
        <v>0.18181818181818177</v>
      </c>
      <c r="AX65" s="1"/>
      <c r="AY65" s="1"/>
      <c r="AZ65" s="1"/>
      <c r="BA65" s="1"/>
      <c r="BB65" s="36"/>
    </row>
    <row r="66" spans="1:62" ht="12.75" customHeight="1" x14ac:dyDescent="0.3">
      <c r="A66" s="61" t="s">
        <v>48</v>
      </c>
      <c r="X66" s="1"/>
      <c r="Y66" s="1"/>
      <c r="AA66" s="1"/>
      <c r="AL66" s="40" t="s">
        <v>39</v>
      </c>
      <c r="AM66" s="36">
        <f t="shared" si="36"/>
        <v>6.6666666666666652E-2</v>
      </c>
      <c r="AN66" s="36">
        <f t="shared" si="37"/>
        <v>7.407407407407407E-2</v>
      </c>
      <c r="AO66" s="36">
        <f t="shared" si="38"/>
        <v>9.0909090909090939E-2</v>
      </c>
      <c r="AP66" s="36">
        <f t="shared" si="39"/>
        <v>0</v>
      </c>
      <c r="AQ66" s="36">
        <f t="shared" si="40"/>
        <v>0</v>
      </c>
      <c r="AR66" s="36">
        <f t="shared" si="41"/>
        <v>-4.3478260869565188E-2</v>
      </c>
      <c r="AS66" s="36">
        <f t="shared" si="42"/>
        <v>0</v>
      </c>
      <c r="AT66" s="36">
        <f t="shared" si="43"/>
        <v>3.4482758620689613E-2</v>
      </c>
      <c r="AU66" s="36">
        <f t="shared" si="44"/>
        <v>8.6956521739130488E-2</v>
      </c>
      <c r="AV66" s="36">
        <f t="shared" si="45"/>
        <v>0</v>
      </c>
      <c r="AW66" s="1"/>
      <c r="AX66" s="1"/>
      <c r="AY66" s="1"/>
      <c r="AZ66" s="1"/>
      <c r="BA66" s="1"/>
      <c r="BB66" s="36"/>
    </row>
    <row r="67" spans="1:62" ht="12.75" customHeight="1" x14ac:dyDescent="0.2">
      <c r="B67" s="358" t="s">
        <v>3</v>
      </c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10"/>
      <c r="Y67" s="10"/>
      <c r="Z67" s="11"/>
      <c r="AA67" s="10"/>
      <c r="AL67" s="40" t="s">
        <v>40</v>
      </c>
      <c r="AM67" s="36" t="s">
        <v>37</v>
      </c>
      <c r="AN67" s="36" t="s">
        <v>37</v>
      </c>
      <c r="AO67" s="36" t="s">
        <v>37</v>
      </c>
      <c r="AP67" s="36"/>
      <c r="AQ67" s="38"/>
      <c r="AR67" s="38"/>
      <c r="AS67" s="38"/>
      <c r="AT67" s="38"/>
      <c r="AU67" s="38"/>
      <c r="AV67" s="38"/>
    </row>
    <row r="68" spans="1:62" ht="114" customHeight="1" x14ac:dyDescent="0.2">
      <c r="B68" s="358" t="s">
        <v>3</v>
      </c>
      <c r="C68" s="359"/>
      <c r="D68" s="359"/>
      <c r="E68" s="359"/>
      <c r="F68" s="359"/>
      <c r="G68" s="359"/>
      <c r="H68" s="359"/>
      <c r="I68" s="359"/>
      <c r="J68" s="359"/>
      <c r="K68" s="360" t="s">
        <v>131</v>
      </c>
      <c r="L68" s="352"/>
      <c r="M68" s="360" t="s">
        <v>132</v>
      </c>
      <c r="N68" s="352"/>
      <c r="O68" s="360" t="s">
        <v>133</v>
      </c>
      <c r="P68" s="352"/>
      <c r="Q68" s="56"/>
      <c r="R68" s="56"/>
      <c r="S68" s="56"/>
      <c r="T68" s="9" t="s">
        <v>131</v>
      </c>
      <c r="U68" s="9" t="s">
        <v>132</v>
      </c>
      <c r="V68" s="9" t="s">
        <v>134</v>
      </c>
      <c r="W68" s="237" t="s">
        <v>10</v>
      </c>
      <c r="X68" s="10" t="s">
        <v>11</v>
      </c>
      <c r="Y68" s="10" t="s">
        <v>12</v>
      </c>
      <c r="Z68" s="11" t="s">
        <v>13</v>
      </c>
      <c r="AA68" s="10" t="s">
        <v>14</v>
      </c>
      <c r="AB68" s="12" t="s">
        <v>15</v>
      </c>
      <c r="AC68" s="12" t="s">
        <v>16</v>
      </c>
      <c r="AD68" s="13" t="s">
        <v>17</v>
      </c>
    </row>
    <row r="69" spans="1:62" ht="12.75" customHeight="1" x14ac:dyDescent="0.2">
      <c r="A69" s="15" t="s">
        <v>18</v>
      </c>
      <c r="B69" s="16">
        <v>1</v>
      </c>
      <c r="C69" s="16">
        <v>2</v>
      </c>
      <c r="D69" s="16">
        <v>3</v>
      </c>
      <c r="E69" s="16">
        <v>4</v>
      </c>
      <c r="F69" s="16">
        <v>5</v>
      </c>
      <c r="G69" s="16">
        <v>6</v>
      </c>
      <c r="H69" s="16">
        <v>7</v>
      </c>
      <c r="I69" s="16">
        <v>8</v>
      </c>
      <c r="J69" s="17" t="s">
        <v>19</v>
      </c>
      <c r="K69" s="18">
        <v>9</v>
      </c>
      <c r="L69" s="19">
        <v>10</v>
      </c>
      <c r="M69" s="19">
        <v>9</v>
      </c>
      <c r="N69" s="20">
        <v>10</v>
      </c>
      <c r="O69" s="19">
        <v>9</v>
      </c>
      <c r="P69" s="20">
        <v>10</v>
      </c>
      <c r="Q69" s="20"/>
      <c r="R69" s="20"/>
      <c r="S69" s="20"/>
      <c r="T69" s="45"/>
      <c r="U69" s="45"/>
      <c r="V69" s="45"/>
      <c r="W69" s="249"/>
      <c r="X69" s="21"/>
      <c r="Y69" s="21"/>
      <c r="Z69" s="22"/>
      <c r="AA69" s="23"/>
      <c r="AB69" s="24"/>
      <c r="AC69" s="24"/>
      <c r="AD69" s="1"/>
    </row>
    <row r="70" spans="1:62" ht="12.75" customHeight="1" x14ac:dyDescent="0.2">
      <c r="A70" s="25">
        <v>9801</v>
      </c>
      <c r="B70" s="25">
        <v>27</v>
      </c>
      <c r="C70" s="25"/>
      <c r="D70" s="25"/>
      <c r="E70" s="25"/>
      <c r="F70" s="25"/>
      <c r="G70" s="25"/>
      <c r="H70" s="25"/>
      <c r="I70" s="25"/>
      <c r="J70" s="17"/>
      <c r="K70" s="373"/>
      <c r="L70" s="374"/>
      <c r="M70" s="375"/>
      <c r="N70" s="5"/>
      <c r="O70" s="5"/>
      <c r="P70" s="5"/>
      <c r="Q70" s="5"/>
      <c r="R70" s="5"/>
      <c r="S70" s="5"/>
      <c r="T70" s="20"/>
      <c r="U70" s="20"/>
      <c r="V70" s="20"/>
      <c r="W70" s="138"/>
      <c r="X70" s="21"/>
      <c r="Y70" s="21"/>
      <c r="Z70" s="22"/>
      <c r="AA70" s="23"/>
      <c r="AB70" s="29">
        <f>B70</f>
        <v>27</v>
      </c>
      <c r="AC70" s="24"/>
      <c r="AD70" s="1"/>
    </row>
    <row r="71" spans="1:62" ht="12.75" customHeight="1" x14ac:dyDescent="0.2">
      <c r="A71" s="25">
        <v>9802</v>
      </c>
      <c r="B71" s="25"/>
      <c r="C71" s="25">
        <v>18</v>
      </c>
      <c r="D71" s="25"/>
      <c r="E71" s="25"/>
      <c r="F71" s="25"/>
      <c r="G71" s="25"/>
      <c r="H71" s="25"/>
      <c r="I71" s="25"/>
      <c r="J71" s="26"/>
      <c r="K71" s="57"/>
      <c r="L71" s="22"/>
      <c r="M71" s="22"/>
      <c r="N71" s="22"/>
      <c r="O71" s="22"/>
      <c r="P71" s="22"/>
      <c r="Q71" s="22"/>
      <c r="R71" s="22"/>
      <c r="S71" s="22"/>
      <c r="T71" s="34"/>
      <c r="U71" s="34"/>
      <c r="V71" s="34"/>
      <c r="W71" s="239"/>
      <c r="X71" s="21"/>
      <c r="Y71" s="21"/>
      <c r="Z71" s="22"/>
      <c r="AA71" s="23">
        <f>C71/B70</f>
        <v>0.66666666666666663</v>
      </c>
      <c r="AB71" s="35">
        <v>18</v>
      </c>
      <c r="AC71" s="36">
        <f t="shared" ref="AC71:AC81" si="51">AB71/AB70</f>
        <v>0.66666666666666663</v>
      </c>
      <c r="AD71" s="1">
        <f t="shared" ref="AD71:AD81" si="52">100%-AC71</f>
        <v>0.33333333333333337</v>
      </c>
      <c r="AL71" s="2"/>
    </row>
    <row r="72" spans="1:62" ht="12.75" customHeight="1" x14ac:dyDescent="0.2">
      <c r="A72" s="25">
        <v>9901</v>
      </c>
      <c r="B72" s="25"/>
      <c r="C72" s="25"/>
      <c r="D72" s="25">
        <v>11</v>
      </c>
      <c r="E72" s="25"/>
      <c r="F72" s="25"/>
      <c r="G72" s="25"/>
      <c r="H72" s="25"/>
      <c r="I72" s="25"/>
      <c r="J72" s="26"/>
      <c r="K72" s="57"/>
      <c r="L72" s="22"/>
      <c r="M72" s="22"/>
      <c r="N72" s="22"/>
      <c r="O72" s="22"/>
      <c r="P72" s="22"/>
      <c r="Q72" s="22"/>
      <c r="R72" s="22"/>
      <c r="S72" s="22"/>
      <c r="T72" s="34"/>
      <c r="U72" s="34"/>
      <c r="V72" s="34"/>
      <c r="W72" s="239"/>
      <c r="X72" s="21"/>
      <c r="Y72" s="21"/>
      <c r="Z72" s="22"/>
      <c r="AA72" s="23">
        <f>D72/C71</f>
        <v>0.61111111111111116</v>
      </c>
      <c r="AB72" s="35">
        <v>17</v>
      </c>
      <c r="AC72" s="36">
        <f t="shared" si="51"/>
        <v>0.94444444444444442</v>
      </c>
      <c r="AD72" s="1">
        <f t="shared" si="52"/>
        <v>5.555555555555558E-2</v>
      </c>
      <c r="AL72" s="2"/>
    </row>
    <row r="73" spans="1:62" ht="12.75" customHeight="1" x14ac:dyDescent="0.2">
      <c r="A73" s="25">
        <v>9902</v>
      </c>
      <c r="B73" s="25"/>
      <c r="C73" s="25"/>
      <c r="D73" s="25"/>
      <c r="E73" s="25">
        <v>9</v>
      </c>
      <c r="F73" s="25"/>
      <c r="G73" s="25"/>
      <c r="H73" s="25"/>
      <c r="I73" s="25"/>
      <c r="J73" s="26"/>
      <c r="K73" s="57"/>
      <c r="L73" s="22"/>
      <c r="M73" s="22"/>
      <c r="N73" s="22"/>
      <c r="O73" s="22"/>
      <c r="P73" s="22"/>
      <c r="Q73" s="22"/>
      <c r="R73" s="22"/>
      <c r="S73" s="22"/>
      <c r="T73" s="34"/>
      <c r="U73" s="34"/>
      <c r="V73" s="34"/>
      <c r="W73" s="239"/>
      <c r="X73" s="21"/>
      <c r="Y73" s="21"/>
      <c r="Z73" s="22"/>
      <c r="AA73" s="23">
        <f>E73/D72</f>
        <v>0.81818181818181823</v>
      </c>
      <c r="AB73" s="35">
        <v>15</v>
      </c>
      <c r="AC73" s="36">
        <f t="shared" si="51"/>
        <v>0.88235294117647056</v>
      </c>
      <c r="AD73" s="1">
        <f t="shared" si="52"/>
        <v>0.11764705882352944</v>
      </c>
      <c r="AL73" s="46"/>
      <c r="AM73" s="48"/>
      <c r="AN73" s="48"/>
      <c r="AO73" s="48"/>
      <c r="AP73" s="65"/>
      <c r="AQ73" s="65"/>
      <c r="AR73" s="65"/>
      <c r="AS73" s="65"/>
      <c r="AT73" s="65"/>
      <c r="AU73" s="65"/>
      <c r="AV73" s="65"/>
    </row>
    <row r="74" spans="1:62" ht="12.75" customHeight="1" x14ac:dyDescent="0.2">
      <c r="A74" s="40" t="s">
        <v>22</v>
      </c>
      <c r="B74" s="25"/>
      <c r="C74" s="25"/>
      <c r="D74" s="25"/>
      <c r="E74" s="25"/>
      <c r="F74" s="25">
        <v>8</v>
      </c>
      <c r="G74" s="25"/>
      <c r="H74" s="25"/>
      <c r="I74" s="25"/>
      <c r="J74" s="26"/>
      <c r="K74" s="57"/>
      <c r="L74" s="22"/>
      <c r="M74" s="22"/>
      <c r="N74" s="22"/>
      <c r="O74" s="22"/>
      <c r="P74" s="22"/>
      <c r="Q74" s="22"/>
      <c r="R74" s="22"/>
      <c r="S74" s="22"/>
      <c r="T74" s="34"/>
      <c r="U74" s="34"/>
      <c r="V74" s="34"/>
      <c r="W74" s="239"/>
      <c r="X74" s="21"/>
      <c r="Y74" s="21"/>
      <c r="Z74" s="22"/>
      <c r="AA74" s="23">
        <f>F74/E73</f>
        <v>0.88888888888888884</v>
      </c>
      <c r="AB74" s="35">
        <v>15</v>
      </c>
      <c r="AC74" s="36">
        <f t="shared" si="51"/>
        <v>1</v>
      </c>
      <c r="AD74" s="1">
        <f t="shared" si="52"/>
        <v>0</v>
      </c>
      <c r="AL74" s="46"/>
      <c r="AM74" s="48"/>
      <c r="AN74" s="48"/>
      <c r="AO74" s="65"/>
      <c r="AP74" s="65"/>
      <c r="AQ74" s="65"/>
      <c r="AR74" s="65"/>
      <c r="AS74" s="65"/>
      <c r="AT74" s="65"/>
      <c r="AU74" s="65"/>
      <c r="AV74" s="65"/>
    </row>
    <row r="75" spans="1:62" ht="12.75" customHeight="1" x14ac:dyDescent="0.2">
      <c r="A75" s="40" t="s">
        <v>23</v>
      </c>
      <c r="B75" s="25"/>
      <c r="C75" s="25"/>
      <c r="D75" s="25"/>
      <c r="E75" s="25"/>
      <c r="F75" s="25"/>
      <c r="G75" s="25">
        <v>6</v>
      </c>
      <c r="H75" s="25"/>
      <c r="I75" s="25"/>
      <c r="J75" s="26"/>
      <c r="K75" s="57"/>
      <c r="L75" s="22"/>
      <c r="M75" s="22"/>
      <c r="N75" s="22"/>
      <c r="O75" s="22"/>
      <c r="P75" s="22"/>
      <c r="Q75" s="22"/>
      <c r="R75" s="22"/>
      <c r="S75" s="22"/>
      <c r="T75" s="34"/>
      <c r="U75" s="34"/>
      <c r="V75" s="34"/>
      <c r="W75" s="239"/>
      <c r="X75" s="21"/>
      <c r="Y75" s="21"/>
      <c r="Z75" s="22"/>
      <c r="AA75" s="23">
        <f>G75/F74</f>
        <v>0.75</v>
      </c>
      <c r="AB75" s="35">
        <v>13</v>
      </c>
      <c r="AC75" s="36">
        <f t="shared" si="51"/>
        <v>0.8666666666666667</v>
      </c>
      <c r="AD75" s="1">
        <f t="shared" si="52"/>
        <v>0.1333333333333333</v>
      </c>
      <c r="AL75" s="46"/>
      <c r="AM75" s="48"/>
      <c r="AN75" s="65"/>
      <c r="AO75" s="65"/>
      <c r="AP75" s="65"/>
      <c r="AQ75" s="65"/>
      <c r="AR75" s="65"/>
      <c r="AS75" s="65"/>
      <c r="AT75" s="65"/>
      <c r="AU75" s="65"/>
      <c r="AV75" s="65"/>
    </row>
    <row r="76" spans="1:62" ht="12.75" customHeight="1" x14ac:dyDescent="0.2">
      <c r="A76" s="40" t="s">
        <v>24</v>
      </c>
      <c r="B76" s="25"/>
      <c r="C76" s="25"/>
      <c r="D76" s="25"/>
      <c r="E76" s="25"/>
      <c r="F76" s="25"/>
      <c r="G76" s="25"/>
      <c r="H76" s="25">
        <v>6</v>
      </c>
      <c r="I76" s="25"/>
      <c r="J76" s="26"/>
      <c r="K76" s="57"/>
      <c r="L76" s="22"/>
      <c r="M76" s="22"/>
      <c r="N76" s="22"/>
      <c r="O76" s="22"/>
      <c r="P76" s="22"/>
      <c r="Q76" s="22"/>
      <c r="R76" s="22"/>
      <c r="S76" s="22"/>
      <c r="T76" s="34"/>
      <c r="U76" s="34"/>
      <c r="V76" s="34"/>
      <c r="W76" s="239"/>
      <c r="X76" s="21"/>
      <c r="Y76" s="21"/>
      <c r="Z76" s="22"/>
      <c r="AA76" s="23">
        <f>H76/G75</f>
        <v>1</v>
      </c>
      <c r="AB76" s="35">
        <v>11</v>
      </c>
      <c r="AC76" s="36">
        <f t="shared" si="51"/>
        <v>0.84615384615384615</v>
      </c>
      <c r="AD76" s="1">
        <f t="shared" si="52"/>
        <v>0.15384615384615385</v>
      </c>
      <c r="AL76" s="2"/>
      <c r="AM76" s="14" t="s">
        <v>49</v>
      </c>
      <c r="AN76" s="48"/>
      <c r="AO76" s="48"/>
      <c r="AP76" s="48"/>
      <c r="AQ76" s="48"/>
      <c r="AR76" s="48"/>
      <c r="AS76" s="48"/>
      <c r="AT76" s="48"/>
      <c r="AU76" s="48"/>
      <c r="AV76" s="48"/>
    </row>
    <row r="77" spans="1:62" ht="12.75" customHeight="1" x14ac:dyDescent="0.2">
      <c r="A77" s="40" t="s">
        <v>25</v>
      </c>
      <c r="B77" s="25"/>
      <c r="C77" s="25"/>
      <c r="D77" s="25"/>
      <c r="E77" s="25"/>
      <c r="F77" s="25"/>
      <c r="G77" s="25"/>
      <c r="H77" s="25"/>
      <c r="I77" s="25">
        <v>6</v>
      </c>
      <c r="J77" s="26">
        <v>4</v>
      </c>
      <c r="K77" s="57"/>
      <c r="L77" s="22"/>
      <c r="M77" s="22"/>
      <c r="N77" s="22"/>
      <c r="O77" s="22"/>
      <c r="P77" s="22"/>
      <c r="Q77" s="22"/>
      <c r="R77" s="22"/>
      <c r="S77" s="22"/>
      <c r="T77" s="34"/>
      <c r="U77" s="34"/>
      <c r="V77" s="34"/>
      <c r="W77" s="239"/>
      <c r="X77" s="21"/>
      <c r="Y77" s="21"/>
      <c r="Z77" s="22"/>
      <c r="AA77" s="23">
        <f>I77/H76</f>
        <v>1</v>
      </c>
      <c r="AB77" s="35">
        <v>10</v>
      </c>
      <c r="AC77" s="36">
        <f t="shared" si="51"/>
        <v>0.90909090909090906</v>
      </c>
      <c r="AD77" s="1">
        <f t="shared" si="52"/>
        <v>9.0909090909090939E-2</v>
      </c>
      <c r="AL77" s="66" t="s">
        <v>21</v>
      </c>
      <c r="AM77" s="67">
        <v>9701</v>
      </c>
      <c r="AN77" s="68">
        <v>9702</v>
      </c>
      <c r="AO77" s="68">
        <v>9801</v>
      </c>
      <c r="AP77" s="68">
        <v>9802</v>
      </c>
      <c r="AQ77" s="68">
        <v>9901</v>
      </c>
      <c r="AR77" s="68">
        <v>9902</v>
      </c>
      <c r="AS77" s="69" t="s">
        <v>22</v>
      </c>
      <c r="AT77" s="69" t="s">
        <v>23</v>
      </c>
      <c r="AU77" s="69" t="s">
        <v>24</v>
      </c>
      <c r="AV77" s="69" t="s">
        <v>25</v>
      </c>
      <c r="AW77" s="69" t="s">
        <v>26</v>
      </c>
      <c r="AX77" s="69" t="s">
        <v>27</v>
      </c>
      <c r="AY77" s="69" t="s">
        <v>28</v>
      </c>
      <c r="AZ77" s="69" t="s">
        <v>29</v>
      </c>
      <c r="BA77" s="69" t="s">
        <v>30</v>
      </c>
      <c r="BB77" s="69" t="s">
        <v>31</v>
      </c>
      <c r="BC77" s="69" t="s">
        <v>50</v>
      </c>
      <c r="BD77" s="69" t="s">
        <v>51</v>
      </c>
      <c r="BE77" s="69" t="s">
        <v>52</v>
      </c>
      <c r="BF77" s="69" t="s">
        <v>53</v>
      </c>
      <c r="BG77" s="69" t="s">
        <v>54</v>
      </c>
      <c r="BH77" s="69" t="s">
        <v>55</v>
      </c>
      <c r="BI77" s="69" t="s">
        <v>57</v>
      </c>
      <c r="BJ77" s="69" t="s">
        <v>59</v>
      </c>
    </row>
    <row r="78" spans="1:62" ht="12.75" customHeight="1" x14ac:dyDescent="0.3">
      <c r="A78" s="40" t="s">
        <v>26</v>
      </c>
      <c r="B78" s="25"/>
      <c r="C78" s="25"/>
      <c r="D78" s="25"/>
      <c r="E78" s="25"/>
      <c r="F78" s="25"/>
      <c r="G78" s="25"/>
      <c r="H78" s="25"/>
      <c r="I78" s="25"/>
      <c r="J78" s="26">
        <v>3</v>
      </c>
      <c r="K78" s="57">
        <v>3</v>
      </c>
      <c r="L78" s="22"/>
      <c r="M78" s="22"/>
      <c r="N78" s="22"/>
      <c r="O78" s="22">
        <v>3</v>
      </c>
      <c r="P78" s="22"/>
      <c r="Q78" s="22">
        <f>K78+M78+O78</f>
        <v>6</v>
      </c>
      <c r="R78" s="22"/>
      <c r="S78" s="22">
        <v>2</v>
      </c>
      <c r="T78" s="34"/>
      <c r="U78" s="34"/>
      <c r="V78" s="34"/>
      <c r="W78" s="239">
        <f t="shared" ref="W78:W82" si="53">SUM(S78:V78)</f>
        <v>2</v>
      </c>
      <c r="X78" s="21"/>
      <c r="Y78" s="21"/>
      <c r="Z78" s="22"/>
      <c r="AA78" s="23">
        <f>Q78/I77</f>
        <v>1</v>
      </c>
      <c r="AB78" s="35">
        <v>10</v>
      </c>
      <c r="AC78" s="36">
        <f t="shared" si="51"/>
        <v>1</v>
      </c>
      <c r="AD78" s="1">
        <f t="shared" si="52"/>
        <v>0</v>
      </c>
      <c r="AL78" s="70" t="s">
        <v>32</v>
      </c>
      <c r="AM78" s="71">
        <f>AB20/AB18</f>
        <v>0.875</v>
      </c>
      <c r="AN78" s="71">
        <f>AB47/AB45</f>
        <v>0.9</v>
      </c>
      <c r="AO78" s="71">
        <f>AB72/AB70</f>
        <v>0.62962962962962965</v>
      </c>
      <c r="AP78" s="71">
        <f>AB97/AB95</f>
        <v>0.78260869565217395</v>
      </c>
      <c r="AQ78" s="71">
        <f>AB119/AB117</f>
        <v>0.40476190476190477</v>
      </c>
      <c r="AR78" s="71">
        <f>AB140/AB138</f>
        <v>0.6</v>
      </c>
      <c r="AS78" s="71">
        <f>AB162/AB160</f>
        <v>0.6097560975609756</v>
      </c>
      <c r="AT78" s="71">
        <f>AB180/AB178</f>
        <v>0.660377358490566</v>
      </c>
      <c r="AU78" s="71">
        <f>AB197/AB195</f>
        <v>0.61702127659574468</v>
      </c>
      <c r="AV78" s="71">
        <f>AB214/AB212</f>
        <v>0.66666666666666663</v>
      </c>
      <c r="AW78" s="71">
        <f>AB231/AB229</f>
        <v>0.54545454545454541</v>
      </c>
      <c r="AX78" s="71">
        <f>AB247/AB245</f>
        <v>0.31034482758620691</v>
      </c>
      <c r="AY78" s="71">
        <f>AB267/AB265</f>
        <v>0.52941176470588236</v>
      </c>
      <c r="AZ78" s="71">
        <f>AB286/AB284</f>
        <v>0.72</v>
      </c>
      <c r="BA78" s="71">
        <f>AB304/AB302</f>
        <v>0.48571428571428571</v>
      </c>
      <c r="BB78" s="71">
        <f>AB320/AB318</f>
        <v>0.68421052631578949</v>
      </c>
      <c r="BC78" s="71">
        <f>AB335/AB333</f>
        <v>0.59459459459459463</v>
      </c>
      <c r="BD78" s="71">
        <f>AB352/AB350</f>
        <v>0.86363636363636365</v>
      </c>
      <c r="BE78" s="71">
        <f>AB370/AB368</f>
        <v>0.85</v>
      </c>
      <c r="BF78" s="71">
        <f>AB384/AB382</f>
        <v>0.72413793103448276</v>
      </c>
      <c r="BG78" s="71">
        <f>AB398/AB396</f>
        <v>0.6</v>
      </c>
      <c r="BH78" s="71">
        <f>AB413/AB411</f>
        <v>0.79411764705882348</v>
      </c>
      <c r="BI78" s="71">
        <f>AB436/AB434</f>
        <v>0.82352941176470584</v>
      </c>
      <c r="BJ78" s="71">
        <f>AB453/AB451</f>
        <v>0.75757575757575757</v>
      </c>
    </row>
    <row r="79" spans="1:62" ht="12.75" customHeight="1" x14ac:dyDescent="0.2">
      <c r="A79" s="40" t="s">
        <v>27</v>
      </c>
      <c r="B79" s="25"/>
      <c r="C79" s="25"/>
      <c r="D79" s="25"/>
      <c r="E79" s="25"/>
      <c r="F79" s="25"/>
      <c r="G79" s="25"/>
      <c r="H79" s="25"/>
      <c r="I79" s="25"/>
      <c r="J79" s="26">
        <v>6</v>
      </c>
      <c r="K79" s="57">
        <v>1</v>
      </c>
      <c r="L79" s="22">
        <v>3</v>
      </c>
      <c r="M79" s="22"/>
      <c r="N79" s="22"/>
      <c r="O79" s="22"/>
      <c r="P79" s="22">
        <v>3</v>
      </c>
      <c r="Q79" s="22"/>
      <c r="R79" s="22">
        <f>L79+N79+P79</f>
        <v>6</v>
      </c>
      <c r="T79" s="34">
        <v>3</v>
      </c>
      <c r="U79" s="34"/>
      <c r="V79" s="34">
        <v>3</v>
      </c>
      <c r="W79" s="239">
        <f t="shared" si="53"/>
        <v>6</v>
      </c>
      <c r="X79" s="21"/>
      <c r="Y79" s="21"/>
      <c r="Z79" s="22"/>
      <c r="AA79" s="23">
        <f>R79/Q78</f>
        <v>1</v>
      </c>
      <c r="AB79" s="35">
        <v>10</v>
      </c>
      <c r="AC79" s="36">
        <f t="shared" si="51"/>
        <v>1</v>
      </c>
      <c r="AD79" s="1">
        <f t="shared" si="52"/>
        <v>0</v>
      </c>
      <c r="AE79" s="361" t="s">
        <v>13</v>
      </c>
      <c r="AF79" s="352"/>
      <c r="AL79" s="3"/>
      <c r="AM79" s="14"/>
      <c r="AN79" s="48"/>
      <c r="AO79" s="48"/>
      <c r="AP79" s="48"/>
      <c r="AQ79" s="48"/>
      <c r="AR79" s="48"/>
      <c r="AS79" s="48"/>
      <c r="AT79" s="48"/>
      <c r="AU79" s="48"/>
      <c r="AV79" s="48"/>
    </row>
    <row r="80" spans="1:62" ht="12.75" customHeight="1" x14ac:dyDescent="0.2">
      <c r="A80" s="46" t="s">
        <v>28</v>
      </c>
      <c r="B80" s="2"/>
      <c r="C80" s="2"/>
      <c r="D80" s="2"/>
      <c r="E80" s="2"/>
      <c r="F80" s="2"/>
      <c r="G80" s="2"/>
      <c r="H80" s="2"/>
      <c r="I80" s="133"/>
      <c r="J80" s="26">
        <v>1</v>
      </c>
      <c r="K80" s="57"/>
      <c r="L80" s="22">
        <v>1</v>
      </c>
      <c r="M80" s="22"/>
      <c r="N80" s="22"/>
      <c r="O80" s="22"/>
      <c r="P80" s="22"/>
      <c r="Q80" s="22"/>
      <c r="R80" s="22"/>
      <c r="S80" s="2">
        <v>1</v>
      </c>
      <c r="T80" s="34">
        <v>1</v>
      </c>
      <c r="U80" s="34"/>
      <c r="V80" s="34"/>
      <c r="W80" s="239">
        <f t="shared" si="53"/>
        <v>2</v>
      </c>
      <c r="X80" s="1"/>
      <c r="Y80" s="1"/>
      <c r="Z80" s="2"/>
      <c r="AA80" s="1"/>
      <c r="AB80" s="35">
        <v>4</v>
      </c>
      <c r="AC80" s="36">
        <f t="shared" si="51"/>
        <v>0.4</v>
      </c>
      <c r="AD80" s="1">
        <f t="shared" si="52"/>
        <v>0.6</v>
      </c>
    </row>
    <row r="81" spans="1:32" ht="12.75" customHeight="1" x14ac:dyDescent="0.2">
      <c r="A81" s="46" t="s">
        <v>29</v>
      </c>
      <c r="B81" s="2"/>
      <c r="C81" s="2"/>
      <c r="D81" s="2"/>
      <c r="E81" s="2"/>
      <c r="F81" s="2"/>
      <c r="G81" s="2"/>
      <c r="H81" s="2"/>
      <c r="I81" s="2"/>
      <c r="J81" s="26">
        <v>1</v>
      </c>
      <c r="K81" s="57"/>
      <c r="L81" s="22"/>
      <c r="M81" s="22"/>
      <c r="N81" s="22"/>
      <c r="O81" s="22"/>
      <c r="P81" s="22"/>
      <c r="Q81" s="22"/>
      <c r="R81" s="22"/>
      <c r="T81" s="34"/>
      <c r="U81" s="34"/>
      <c r="V81" s="34">
        <v>1</v>
      </c>
      <c r="W81" s="239">
        <f t="shared" si="53"/>
        <v>1</v>
      </c>
      <c r="X81" s="1"/>
      <c r="Y81" s="1"/>
      <c r="Z81" s="2"/>
      <c r="AA81" s="1"/>
      <c r="AB81" s="35">
        <v>2</v>
      </c>
      <c r="AC81" s="36">
        <f t="shared" si="51"/>
        <v>0.5</v>
      </c>
      <c r="AD81" s="1">
        <f t="shared" si="52"/>
        <v>0.5</v>
      </c>
      <c r="AE81" s="25">
        <v>9701</v>
      </c>
      <c r="AF81" s="1">
        <f>Z32</f>
        <v>0.5</v>
      </c>
    </row>
    <row r="82" spans="1:32" ht="12.75" customHeight="1" x14ac:dyDescent="0.2">
      <c r="A82" s="40" t="s">
        <v>30</v>
      </c>
      <c r="B82" s="2"/>
      <c r="C82" s="2"/>
      <c r="D82" s="2"/>
      <c r="E82" s="2"/>
      <c r="F82" s="2"/>
      <c r="G82" s="2"/>
      <c r="H82" s="2"/>
      <c r="I82" s="2"/>
      <c r="J82" s="26">
        <v>1</v>
      </c>
      <c r="K82" s="57"/>
      <c r="L82" s="22"/>
      <c r="M82" s="22"/>
      <c r="N82" s="22">
        <v>3</v>
      </c>
      <c r="O82" s="22"/>
      <c r="P82" s="22">
        <v>1</v>
      </c>
      <c r="Q82" s="22"/>
      <c r="R82" s="22">
        <f>L82+N82+P82</f>
        <v>4</v>
      </c>
      <c r="T82" s="34"/>
      <c r="U82" s="34"/>
      <c r="V82" s="34">
        <v>1</v>
      </c>
      <c r="W82" s="239">
        <f t="shared" si="53"/>
        <v>1</v>
      </c>
      <c r="X82" s="1"/>
      <c r="Y82" s="1"/>
      <c r="Z82" s="2"/>
      <c r="AA82" s="1"/>
      <c r="AB82" s="35">
        <v>1</v>
      </c>
      <c r="AC82" s="36"/>
      <c r="AD82" s="1"/>
      <c r="AE82" s="25">
        <v>9702</v>
      </c>
      <c r="AF82" s="1">
        <f>Z59</f>
        <v>0.5</v>
      </c>
    </row>
    <row r="83" spans="1:32" ht="12.75" customHeight="1" x14ac:dyDescent="0.2">
      <c r="A83" s="40" t="s">
        <v>31</v>
      </c>
      <c r="B83" s="2"/>
      <c r="C83" s="2"/>
      <c r="D83" s="2"/>
      <c r="E83" s="2"/>
      <c r="F83" s="2"/>
      <c r="G83" s="2"/>
      <c r="H83" s="2"/>
      <c r="I83" s="2"/>
      <c r="J83" s="26"/>
      <c r="K83" s="57"/>
      <c r="L83" s="22"/>
      <c r="M83" s="22"/>
      <c r="N83" s="22"/>
      <c r="O83" s="22"/>
      <c r="P83" s="22"/>
      <c r="Q83" s="22"/>
      <c r="S83" s="22"/>
      <c r="T83" s="34"/>
      <c r="U83" s="34"/>
      <c r="V83" s="34"/>
      <c r="W83" s="239"/>
      <c r="X83" s="1"/>
      <c r="Y83" s="1"/>
      <c r="Z83" s="2"/>
      <c r="AA83" s="1"/>
      <c r="AB83" s="35"/>
      <c r="AC83" s="36"/>
      <c r="AD83" s="1"/>
      <c r="AE83" s="25">
        <v>9801</v>
      </c>
      <c r="AF83" s="1">
        <f>Z85</f>
        <v>0.22222222222222221</v>
      </c>
    </row>
    <row r="84" spans="1:32" ht="12.75" customHeight="1" x14ac:dyDescent="0.2">
      <c r="B84" s="2"/>
      <c r="C84" s="2"/>
      <c r="D84" s="2"/>
      <c r="E84" s="2"/>
      <c r="F84" s="2"/>
      <c r="G84" s="2"/>
      <c r="H84" s="2"/>
      <c r="I84" s="2"/>
      <c r="J84" s="26"/>
      <c r="K84" s="57"/>
      <c r="L84" s="22"/>
      <c r="M84" s="22"/>
      <c r="N84" s="22"/>
      <c r="O84" s="22"/>
      <c r="P84" s="22"/>
      <c r="Q84" s="22"/>
      <c r="R84" s="22"/>
      <c r="S84" s="22"/>
      <c r="T84" s="34"/>
      <c r="U84" s="34"/>
      <c r="V84" s="34"/>
      <c r="W84" s="239"/>
      <c r="X84" s="1"/>
      <c r="Y84" s="1"/>
      <c r="Z84" s="2"/>
      <c r="AA84" s="1"/>
      <c r="AB84" s="35"/>
      <c r="AC84" s="36"/>
      <c r="AD84" s="1"/>
      <c r="AE84" s="25">
        <v>9802</v>
      </c>
      <c r="AF84" s="1">
        <f>Z108</f>
        <v>0.17391304347826081</v>
      </c>
    </row>
    <row r="85" spans="1:32" ht="12.75" customHeight="1" x14ac:dyDescent="0.2">
      <c r="J85" s="25"/>
      <c r="K85" s="57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300">
        <f>SUM(W77:W84)</f>
        <v>12</v>
      </c>
      <c r="X85" s="1">
        <f>W79/B70</f>
        <v>0.22222222222222221</v>
      </c>
      <c r="Y85" s="1">
        <f>W85/B70</f>
        <v>0.44444444444444442</v>
      </c>
      <c r="Z85" s="1">
        <f>Y85-X85</f>
        <v>0.22222222222222221</v>
      </c>
      <c r="AA85" s="1"/>
      <c r="AE85" s="25">
        <v>9901</v>
      </c>
      <c r="AF85" s="1">
        <f>Z130</f>
        <v>0.19047619047619047</v>
      </c>
    </row>
    <row r="86" spans="1:32" ht="12.75" customHeight="1" x14ac:dyDescent="0.2">
      <c r="A86" s="362" t="s">
        <v>41</v>
      </c>
      <c r="B86" s="352"/>
      <c r="C86" s="352"/>
      <c r="D86" s="35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45"/>
      <c r="X86" s="1"/>
      <c r="Y86" s="1"/>
      <c r="Z86" s="1"/>
      <c r="AA86" s="1"/>
      <c r="AE86" s="25">
        <v>9902</v>
      </c>
      <c r="AF86" s="1">
        <f>Z150</f>
        <v>0.54545454545454541</v>
      </c>
    </row>
    <row r="87" spans="1:32" ht="12.75" customHeight="1" x14ac:dyDescent="0.2">
      <c r="A87" s="46" t="s">
        <v>42</v>
      </c>
      <c r="B87" s="2">
        <v>1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45"/>
      <c r="X87" s="1"/>
      <c r="Y87" s="1"/>
      <c r="Z87" s="1"/>
      <c r="AA87" s="1"/>
      <c r="AE87" s="40" t="s">
        <v>22</v>
      </c>
      <c r="AF87" s="1">
        <f>Z171</f>
        <v>0.12195121951219517</v>
      </c>
    </row>
    <row r="88" spans="1:32" ht="12.75" customHeight="1" x14ac:dyDescent="0.2">
      <c r="A88" s="363" t="s">
        <v>43</v>
      </c>
      <c r="B88" s="352"/>
      <c r="C88" s="352"/>
      <c r="D88" s="352"/>
      <c r="E88" s="352"/>
      <c r="F88" s="352"/>
      <c r="G88" s="352"/>
      <c r="H88" s="52">
        <f>(B87/W85)*100%</f>
        <v>8.3333333333333329E-2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45"/>
      <c r="X88" s="1"/>
      <c r="Y88" s="1"/>
      <c r="Z88" s="1"/>
      <c r="AA88" s="1"/>
      <c r="AE88" s="40" t="s">
        <v>23</v>
      </c>
      <c r="AF88" s="1">
        <f>Z189</f>
        <v>1.8867924528301883E-2</v>
      </c>
    </row>
    <row r="89" spans="1:32" ht="12.75" customHeight="1" x14ac:dyDescent="0.2">
      <c r="A89" s="53" t="s">
        <v>44</v>
      </c>
      <c r="G89" s="3">
        <f>((W79*10)+(W80*11)+(W82*13))/W85</f>
        <v>7.916666666666667</v>
      </c>
      <c r="H89" s="5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45"/>
      <c r="X89" s="1"/>
      <c r="Y89" s="1"/>
      <c r="Z89" s="1"/>
      <c r="AA89" s="1"/>
      <c r="AE89" s="40" t="s">
        <v>24</v>
      </c>
      <c r="AF89" s="1">
        <f>Z208</f>
        <v>6.3829787234042534E-2</v>
      </c>
    </row>
    <row r="90" spans="1:32" ht="12.75" customHeight="1" x14ac:dyDescent="0.2">
      <c r="X90" s="1"/>
      <c r="Y90" s="1"/>
      <c r="AA90" s="1"/>
      <c r="AE90" s="40" t="s">
        <v>25</v>
      </c>
      <c r="AF90" s="1">
        <f>Z225</f>
        <v>0.29411764705882348</v>
      </c>
    </row>
    <row r="91" spans="1:32" ht="12.75" customHeight="1" x14ac:dyDescent="0.3">
      <c r="A91" s="61" t="s">
        <v>60</v>
      </c>
      <c r="X91" s="1"/>
      <c r="Y91" s="1"/>
      <c r="AA91" s="1"/>
      <c r="AE91" s="40" t="s">
        <v>26</v>
      </c>
      <c r="AF91" s="1">
        <f>Z241</f>
        <v>2.2727272727272735E-2</v>
      </c>
    </row>
    <row r="92" spans="1:32" ht="38.25" customHeight="1" x14ac:dyDescent="0.2">
      <c r="B92" s="358" t="s">
        <v>3</v>
      </c>
      <c r="C92" s="359"/>
      <c r="D92" s="359"/>
      <c r="E92" s="359"/>
      <c r="F92" s="359"/>
      <c r="G92" s="359"/>
      <c r="H92" s="359"/>
      <c r="I92" s="359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10" t="s">
        <v>11</v>
      </c>
      <c r="Y92" s="10" t="s">
        <v>12</v>
      </c>
      <c r="Z92" s="11" t="s">
        <v>13</v>
      </c>
      <c r="AA92" s="10" t="s">
        <v>14</v>
      </c>
    </row>
    <row r="93" spans="1:32" ht="114" customHeight="1" x14ac:dyDescent="0.2">
      <c r="B93" s="358" t="s">
        <v>3</v>
      </c>
      <c r="C93" s="359"/>
      <c r="D93" s="359"/>
      <c r="E93" s="359"/>
      <c r="F93" s="359"/>
      <c r="G93" s="359"/>
      <c r="H93" s="359"/>
      <c r="I93" s="359"/>
      <c r="J93" s="359"/>
      <c r="K93" s="360" t="s">
        <v>131</v>
      </c>
      <c r="L93" s="352"/>
      <c r="M93" s="360" t="s">
        <v>132</v>
      </c>
      <c r="N93" s="352"/>
      <c r="O93" s="360" t="s">
        <v>133</v>
      </c>
      <c r="P93" s="352"/>
      <c r="Q93" s="56"/>
      <c r="R93" s="56"/>
      <c r="S93" s="56"/>
      <c r="T93" s="9" t="s">
        <v>131</v>
      </c>
      <c r="U93" s="9" t="s">
        <v>132</v>
      </c>
      <c r="V93" s="9" t="s">
        <v>134</v>
      </c>
      <c r="W93" s="237" t="s">
        <v>10</v>
      </c>
      <c r="X93" s="10" t="s">
        <v>11</v>
      </c>
      <c r="Y93" s="10" t="s">
        <v>12</v>
      </c>
      <c r="Z93" s="11" t="s">
        <v>13</v>
      </c>
      <c r="AA93" s="10" t="s">
        <v>14</v>
      </c>
      <c r="AB93" s="12" t="s">
        <v>15</v>
      </c>
      <c r="AC93" s="12" t="s">
        <v>16</v>
      </c>
      <c r="AD93" s="13" t="s">
        <v>17</v>
      </c>
    </row>
    <row r="94" spans="1:32" ht="12.75" customHeight="1" x14ac:dyDescent="0.2">
      <c r="A94" s="15" t="s">
        <v>18</v>
      </c>
      <c r="B94" s="16">
        <v>1</v>
      </c>
      <c r="C94" s="16">
        <v>2</v>
      </c>
      <c r="D94" s="16">
        <v>3</v>
      </c>
      <c r="E94" s="16">
        <v>4</v>
      </c>
      <c r="F94" s="16">
        <v>5</v>
      </c>
      <c r="G94" s="16">
        <v>6</v>
      </c>
      <c r="H94" s="16">
        <v>7</v>
      </c>
      <c r="I94" s="16">
        <v>8</v>
      </c>
      <c r="J94" s="17" t="s">
        <v>19</v>
      </c>
      <c r="K94" s="18">
        <v>9</v>
      </c>
      <c r="L94" s="19">
        <v>10</v>
      </c>
      <c r="M94" s="19">
        <v>9</v>
      </c>
      <c r="N94" s="20">
        <v>10</v>
      </c>
      <c r="O94" s="19">
        <v>9</v>
      </c>
      <c r="P94" s="20">
        <v>10</v>
      </c>
      <c r="Q94" s="20"/>
      <c r="R94" s="20"/>
      <c r="S94" s="20"/>
      <c r="T94" s="45"/>
      <c r="U94" s="45"/>
      <c r="V94" s="45"/>
      <c r="W94" s="249"/>
      <c r="X94" s="21"/>
      <c r="Y94" s="21"/>
      <c r="Z94" s="22"/>
      <c r="AA94" s="23"/>
      <c r="AB94" s="24"/>
      <c r="AC94" s="24"/>
      <c r="AD94" s="1"/>
    </row>
    <row r="95" spans="1:32" ht="12.75" customHeight="1" x14ac:dyDescent="0.2">
      <c r="A95" s="25">
        <v>9802</v>
      </c>
      <c r="B95" s="25">
        <v>46</v>
      </c>
      <c r="C95" s="25"/>
      <c r="D95" s="25"/>
      <c r="E95" s="25"/>
      <c r="F95" s="25"/>
      <c r="G95" s="25"/>
      <c r="H95" s="25"/>
      <c r="I95" s="25"/>
      <c r="J95" s="17"/>
      <c r="K95" s="366"/>
      <c r="L95" s="367"/>
      <c r="M95" s="367"/>
      <c r="N95" s="4"/>
      <c r="O95" s="4"/>
      <c r="P95" s="4"/>
      <c r="Q95" s="4"/>
      <c r="R95" s="4"/>
      <c r="S95" s="4"/>
      <c r="T95" s="20"/>
      <c r="U95" s="20"/>
      <c r="V95" s="20"/>
      <c r="W95" s="138"/>
      <c r="X95" s="21"/>
      <c r="Y95" s="21"/>
      <c r="Z95" s="22"/>
      <c r="AA95" s="23"/>
      <c r="AB95" s="29">
        <f>B95</f>
        <v>46</v>
      </c>
      <c r="AC95" s="24"/>
      <c r="AD95" s="1"/>
    </row>
    <row r="96" spans="1:32" ht="12.75" customHeight="1" x14ac:dyDescent="0.2">
      <c r="A96" s="25">
        <v>9901</v>
      </c>
      <c r="B96" s="25"/>
      <c r="C96" s="25">
        <v>35</v>
      </c>
      <c r="D96" s="25"/>
      <c r="E96" s="25"/>
      <c r="F96" s="25"/>
      <c r="G96" s="25"/>
      <c r="H96" s="25"/>
      <c r="I96" s="25"/>
      <c r="J96" s="26"/>
      <c r="K96" s="57"/>
      <c r="L96" s="22"/>
      <c r="M96" s="22"/>
      <c r="N96" s="22"/>
      <c r="O96" s="22"/>
      <c r="P96" s="22"/>
      <c r="Q96" s="22"/>
      <c r="R96" s="22"/>
      <c r="S96" s="22"/>
      <c r="T96" s="34"/>
      <c r="U96" s="34"/>
      <c r="V96" s="34"/>
      <c r="W96" s="239"/>
      <c r="X96" s="21"/>
      <c r="Y96" s="21"/>
      <c r="Z96" s="22"/>
      <c r="AA96" s="23">
        <f>C96/B95</f>
        <v>0.76086956521739135</v>
      </c>
      <c r="AB96" s="35">
        <v>36</v>
      </c>
      <c r="AC96" s="36">
        <f t="shared" ref="AC96:AC105" si="54">AB96/AB95</f>
        <v>0.78260869565217395</v>
      </c>
      <c r="AD96" s="1">
        <f t="shared" ref="AD96:AD105" si="55">100%-AC96</f>
        <v>0.21739130434782605</v>
      </c>
    </row>
    <row r="97" spans="1:30" ht="12.75" customHeight="1" x14ac:dyDescent="0.2">
      <c r="A97" s="25">
        <v>9902</v>
      </c>
      <c r="B97" s="25"/>
      <c r="C97" s="25"/>
      <c r="D97" s="25">
        <v>23</v>
      </c>
      <c r="E97" s="25"/>
      <c r="F97" s="25"/>
      <c r="G97" s="25"/>
      <c r="H97" s="25"/>
      <c r="I97" s="25"/>
      <c r="J97" s="26"/>
      <c r="K97" s="57"/>
      <c r="L97" s="22"/>
      <c r="M97" s="22"/>
      <c r="N97" s="22"/>
      <c r="O97" s="22"/>
      <c r="P97" s="22"/>
      <c r="Q97" s="22"/>
      <c r="R97" s="22"/>
      <c r="S97" s="22"/>
      <c r="T97" s="34"/>
      <c r="U97" s="34"/>
      <c r="V97" s="34"/>
      <c r="W97" s="239"/>
      <c r="X97" s="21"/>
      <c r="Y97" s="21"/>
      <c r="Z97" s="22"/>
      <c r="AA97" s="23">
        <f>D97/C96</f>
        <v>0.65714285714285714</v>
      </c>
      <c r="AB97" s="35">
        <v>36</v>
      </c>
      <c r="AC97" s="36">
        <f t="shared" si="54"/>
        <v>1</v>
      </c>
      <c r="AD97" s="1">
        <f t="shared" si="55"/>
        <v>0</v>
      </c>
    </row>
    <row r="98" spans="1:30" ht="12.75" customHeight="1" x14ac:dyDescent="0.2">
      <c r="A98" s="40" t="s">
        <v>22</v>
      </c>
      <c r="B98" s="25"/>
      <c r="C98" s="25"/>
      <c r="D98" s="25"/>
      <c r="E98" s="25">
        <v>11</v>
      </c>
      <c r="F98" s="25"/>
      <c r="G98" s="25"/>
      <c r="H98" s="25"/>
      <c r="I98" s="25"/>
      <c r="J98" s="26"/>
      <c r="K98" s="57"/>
      <c r="L98" s="22"/>
      <c r="M98" s="22"/>
      <c r="N98" s="22"/>
      <c r="O98" s="22"/>
      <c r="P98" s="22"/>
      <c r="Q98" s="22"/>
      <c r="R98" s="22"/>
      <c r="S98" s="22"/>
      <c r="T98" s="34"/>
      <c r="U98" s="34"/>
      <c r="V98" s="34"/>
      <c r="W98" s="239"/>
      <c r="X98" s="21"/>
      <c r="Y98" s="21"/>
      <c r="Z98" s="22"/>
      <c r="AA98" s="23">
        <f>E98/D97</f>
        <v>0.47826086956521741</v>
      </c>
      <c r="AB98" s="35">
        <v>24</v>
      </c>
      <c r="AC98" s="36">
        <f t="shared" si="54"/>
        <v>0.66666666666666663</v>
      </c>
      <c r="AD98" s="1">
        <f t="shared" si="55"/>
        <v>0.33333333333333337</v>
      </c>
    </row>
    <row r="99" spans="1:30" ht="12.75" customHeight="1" x14ac:dyDescent="0.2">
      <c r="A99" s="40" t="s">
        <v>23</v>
      </c>
      <c r="B99" s="25"/>
      <c r="C99" s="25"/>
      <c r="D99" s="25"/>
      <c r="E99" s="25"/>
      <c r="F99" s="25">
        <v>10</v>
      </c>
      <c r="G99" s="25"/>
      <c r="H99" s="25"/>
      <c r="I99" s="25"/>
      <c r="J99" s="26"/>
      <c r="K99" s="57"/>
      <c r="L99" s="22"/>
      <c r="M99" s="22"/>
      <c r="N99" s="22"/>
      <c r="O99" s="22"/>
      <c r="P99" s="22"/>
      <c r="Q99" s="22"/>
      <c r="R99" s="22"/>
      <c r="S99" s="22"/>
      <c r="T99" s="34"/>
      <c r="U99" s="34"/>
      <c r="V99" s="34"/>
      <c r="W99" s="239"/>
      <c r="X99" s="21"/>
      <c r="Y99" s="21"/>
      <c r="Z99" s="22"/>
      <c r="AA99" s="23">
        <f>F99/E98</f>
        <v>0.90909090909090906</v>
      </c>
      <c r="AB99" s="35">
        <v>19</v>
      </c>
      <c r="AC99" s="36">
        <f t="shared" si="54"/>
        <v>0.79166666666666663</v>
      </c>
      <c r="AD99" s="1">
        <f t="shared" si="55"/>
        <v>0.20833333333333337</v>
      </c>
    </row>
    <row r="100" spans="1:30" ht="12.75" customHeight="1" x14ac:dyDescent="0.2">
      <c r="A100" s="40" t="s">
        <v>24</v>
      </c>
      <c r="B100" s="25"/>
      <c r="C100" s="25"/>
      <c r="D100" s="25"/>
      <c r="E100" s="25"/>
      <c r="F100" s="25"/>
      <c r="G100" s="25">
        <v>10</v>
      </c>
      <c r="H100" s="25"/>
      <c r="I100" s="25"/>
      <c r="J100" s="26"/>
      <c r="K100" s="57"/>
      <c r="L100" s="22"/>
      <c r="M100" s="22"/>
      <c r="N100" s="22"/>
      <c r="O100" s="22"/>
      <c r="P100" s="22"/>
      <c r="Q100" s="22"/>
      <c r="R100" s="22"/>
      <c r="S100" s="22"/>
      <c r="T100" s="34"/>
      <c r="U100" s="34"/>
      <c r="V100" s="34"/>
      <c r="W100" s="239"/>
      <c r="X100" s="21"/>
      <c r="Y100" s="21"/>
      <c r="Z100" s="22"/>
      <c r="AA100" s="23">
        <f>G100/F99</f>
        <v>1</v>
      </c>
      <c r="AB100" s="35">
        <v>18</v>
      </c>
      <c r="AC100" s="36">
        <f t="shared" si="54"/>
        <v>0.94736842105263153</v>
      </c>
      <c r="AD100" s="1">
        <f t="shared" si="55"/>
        <v>5.2631578947368474E-2</v>
      </c>
    </row>
    <row r="101" spans="1:30" ht="12.75" customHeight="1" x14ac:dyDescent="0.2">
      <c r="A101" s="40" t="s">
        <v>25</v>
      </c>
      <c r="B101" s="25"/>
      <c r="C101" s="25"/>
      <c r="D101" s="25"/>
      <c r="E101" s="25"/>
      <c r="F101" s="25"/>
      <c r="G101" s="25"/>
      <c r="H101" s="25">
        <v>9</v>
      </c>
      <c r="I101" s="25"/>
      <c r="J101" s="26"/>
      <c r="K101" s="57"/>
      <c r="L101" s="22"/>
      <c r="M101" s="22"/>
      <c r="N101" s="22"/>
      <c r="O101" s="22"/>
      <c r="P101" s="22"/>
      <c r="Q101" s="22"/>
      <c r="R101" s="22"/>
      <c r="S101" s="22"/>
      <c r="T101" s="34"/>
      <c r="U101" s="34"/>
      <c r="V101" s="34"/>
      <c r="W101" s="239"/>
      <c r="X101" s="21"/>
      <c r="Y101" s="21"/>
      <c r="Z101" s="22"/>
      <c r="AA101" s="23">
        <f>H101/G100</f>
        <v>0.9</v>
      </c>
      <c r="AB101" s="35">
        <v>17</v>
      </c>
      <c r="AC101" s="36">
        <f t="shared" si="54"/>
        <v>0.94444444444444442</v>
      </c>
      <c r="AD101" s="1">
        <f t="shared" si="55"/>
        <v>5.555555555555558E-2</v>
      </c>
    </row>
    <row r="102" spans="1:30" ht="12.75" customHeight="1" x14ac:dyDescent="0.2">
      <c r="A102" s="40" t="s">
        <v>26</v>
      </c>
      <c r="B102" s="25"/>
      <c r="C102" s="25"/>
      <c r="D102" s="25"/>
      <c r="E102" s="25"/>
      <c r="F102" s="25"/>
      <c r="G102" s="25"/>
      <c r="H102" s="25"/>
      <c r="I102" s="25">
        <v>9</v>
      </c>
      <c r="J102" s="26"/>
      <c r="K102" s="57"/>
      <c r="L102" s="22"/>
      <c r="M102" s="22"/>
      <c r="N102" s="22"/>
      <c r="O102" s="22"/>
      <c r="P102" s="22"/>
      <c r="Q102" s="22"/>
      <c r="R102" s="22"/>
      <c r="S102" s="22"/>
      <c r="T102" s="34"/>
      <c r="U102" s="34"/>
      <c r="V102" s="34"/>
      <c r="W102" s="239"/>
      <c r="X102" s="21"/>
      <c r="Y102" s="21"/>
      <c r="Z102" s="22"/>
      <c r="AA102" s="23">
        <f>I102/H101</f>
        <v>1</v>
      </c>
      <c r="AB102" s="35">
        <v>17</v>
      </c>
      <c r="AC102" s="36">
        <f t="shared" si="54"/>
        <v>1</v>
      </c>
      <c r="AD102" s="1">
        <f t="shared" si="55"/>
        <v>0</v>
      </c>
    </row>
    <row r="103" spans="1:30" ht="12.75" customHeight="1" x14ac:dyDescent="0.2">
      <c r="A103" s="40" t="s">
        <v>27</v>
      </c>
      <c r="B103" s="25"/>
      <c r="C103" s="25"/>
      <c r="D103" s="25"/>
      <c r="E103" s="25"/>
      <c r="F103" s="25"/>
      <c r="G103" s="25"/>
      <c r="H103" s="25"/>
      <c r="I103" s="25"/>
      <c r="J103" s="26">
        <v>9</v>
      </c>
      <c r="K103" s="57">
        <v>6</v>
      </c>
      <c r="L103" s="22"/>
      <c r="M103" s="22"/>
      <c r="N103" s="22"/>
      <c r="O103" s="22">
        <v>3</v>
      </c>
      <c r="P103" s="22"/>
      <c r="Q103" s="22">
        <f>K103+M103+O103</f>
        <v>9</v>
      </c>
      <c r="R103" s="22"/>
      <c r="S103" s="22"/>
      <c r="T103" s="34"/>
      <c r="U103" s="34"/>
      <c r="V103" s="34"/>
      <c r="W103" s="239"/>
      <c r="X103" s="21"/>
      <c r="Y103" s="21"/>
      <c r="Z103" s="22"/>
      <c r="AA103" s="23">
        <f>Q103/I102</f>
        <v>1</v>
      </c>
      <c r="AB103" s="35">
        <v>17</v>
      </c>
      <c r="AC103" s="36">
        <f t="shared" si="54"/>
        <v>1</v>
      </c>
      <c r="AD103" s="1">
        <f t="shared" si="55"/>
        <v>0</v>
      </c>
    </row>
    <row r="104" spans="1:30" ht="12.75" customHeight="1" x14ac:dyDescent="0.2">
      <c r="A104" s="46" t="s">
        <v>28</v>
      </c>
      <c r="B104" s="2"/>
      <c r="C104" s="2"/>
      <c r="D104" s="2"/>
      <c r="E104" s="2"/>
      <c r="F104" s="2"/>
      <c r="G104" s="2"/>
      <c r="H104" s="2"/>
      <c r="I104" s="2"/>
      <c r="J104" s="26">
        <v>4</v>
      </c>
      <c r="K104" s="57"/>
      <c r="L104" s="22">
        <v>6</v>
      </c>
      <c r="M104" s="22">
        <v>1</v>
      </c>
      <c r="N104" s="22"/>
      <c r="O104" s="22"/>
      <c r="P104" s="22">
        <v>3</v>
      </c>
      <c r="Q104" s="22"/>
      <c r="R104" s="22"/>
      <c r="S104" s="22">
        <v>9</v>
      </c>
      <c r="T104" s="34">
        <v>6</v>
      </c>
      <c r="U104" s="34"/>
      <c r="V104" s="34">
        <v>3</v>
      </c>
      <c r="W104" s="239">
        <f t="shared" ref="W104:W106" si="56">SUM(S104:V104)</f>
        <v>18</v>
      </c>
      <c r="X104" s="1"/>
      <c r="Y104" s="1"/>
      <c r="Z104" s="2"/>
      <c r="AA104" s="1"/>
      <c r="AB104" s="35">
        <v>11</v>
      </c>
      <c r="AC104" s="36">
        <f t="shared" si="54"/>
        <v>0.6470588235294118</v>
      </c>
      <c r="AD104" s="1">
        <f t="shared" si="55"/>
        <v>0.3529411764705882</v>
      </c>
    </row>
    <row r="105" spans="1:30" ht="12.75" customHeight="1" x14ac:dyDescent="0.2">
      <c r="A105" s="46" t="s">
        <v>29</v>
      </c>
      <c r="B105" s="2"/>
      <c r="C105" s="2"/>
      <c r="D105" s="2"/>
      <c r="E105" s="2"/>
      <c r="F105" s="2"/>
      <c r="G105" s="2"/>
      <c r="H105" s="2"/>
      <c r="I105" s="2"/>
      <c r="J105" s="26">
        <v>4</v>
      </c>
      <c r="K105" s="57"/>
      <c r="L105" s="22"/>
      <c r="M105" s="22"/>
      <c r="N105" s="22"/>
      <c r="O105" s="22"/>
      <c r="P105" s="22"/>
      <c r="Q105" s="22"/>
      <c r="R105" s="22"/>
      <c r="S105" s="22"/>
      <c r="T105" s="34"/>
      <c r="U105" s="34">
        <v>4</v>
      </c>
      <c r="V105" s="34"/>
      <c r="W105" s="239">
        <f t="shared" si="56"/>
        <v>4</v>
      </c>
      <c r="X105" s="1"/>
      <c r="Y105" s="1"/>
      <c r="Z105" s="2"/>
      <c r="AA105" s="1"/>
      <c r="AB105" s="35">
        <v>7</v>
      </c>
      <c r="AC105" s="36">
        <f t="shared" si="54"/>
        <v>0.63636363636363635</v>
      </c>
      <c r="AD105" s="1">
        <f t="shared" si="55"/>
        <v>0.36363636363636365</v>
      </c>
    </row>
    <row r="106" spans="1:30" ht="12.75" customHeight="1" x14ac:dyDescent="0.2">
      <c r="A106" s="40" t="s">
        <v>30</v>
      </c>
      <c r="B106" s="2"/>
      <c r="C106" s="2"/>
      <c r="D106" s="2"/>
      <c r="E106" s="2"/>
      <c r="F106" s="2"/>
      <c r="G106" s="2"/>
      <c r="H106" s="2"/>
      <c r="I106" s="2"/>
      <c r="J106" s="26">
        <v>4</v>
      </c>
      <c r="K106" s="57"/>
      <c r="L106" s="22"/>
      <c r="M106" s="22"/>
      <c r="N106" s="22">
        <v>3</v>
      </c>
      <c r="O106" s="22"/>
      <c r="P106" s="22">
        <v>1</v>
      </c>
      <c r="Q106" s="22"/>
      <c r="R106" s="22"/>
      <c r="S106" s="22"/>
      <c r="T106" s="34"/>
      <c r="U106" s="45">
        <v>3</v>
      </c>
      <c r="V106" s="34">
        <v>1</v>
      </c>
      <c r="W106" s="239">
        <f t="shared" si="56"/>
        <v>4</v>
      </c>
      <c r="X106" s="1"/>
      <c r="Y106" s="1"/>
      <c r="Z106" s="2"/>
      <c r="AA106" s="1"/>
      <c r="AB106" s="35">
        <v>4</v>
      </c>
      <c r="AC106" s="36"/>
      <c r="AD106" s="1"/>
    </row>
    <row r="107" spans="1:30" ht="12.75" customHeight="1" x14ac:dyDescent="0.2">
      <c r="A107" s="40" t="s">
        <v>31</v>
      </c>
      <c r="B107" s="2"/>
      <c r="C107" s="2"/>
      <c r="D107" s="2"/>
      <c r="E107" s="2"/>
      <c r="F107" s="2"/>
      <c r="G107" s="2"/>
      <c r="H107" s="2"/>
      <c r="I107" s="2"/>
      <c r="J107" s="26"/>
      <c r="K107" s="57"/>
      <c r="L107" s="22"/>
      <c r="M107" s="22"/>
      <c r="N107" s="22"/>
      <c r="O107" s="22"/>
      <c r="P107" s="22"/>
      <c r="Q107" s="22"/>
      <c r="R107" s="22"/>
      <c r="S107" s="22"/>
      <c r="T107" s="34"/>
      <c r="U107" s="45"/>
      <c r="V107" s="34"/>
      <c r="W107" s="239"/>
      <c r="X107" s="1"/>
      <c r="Y107" s="1"/>
      <c r="Z107" s="2"/>
      <c r="AA107" s="1"/>
      <c r="AB107" s="35"/>
      <c r="AC107" s="36"/>
      <c r="AD107" s="1"/>
    </row>
    <row r="108" spans="1:30" ht="12.75" customHeight="1" x14ac:dyDescent="0.2">
      <c r="I108" s="2"/>
      <c r="J108" s="25"/>
      <c r="K108" s="57"/>
      <c r="L108" s="22"/>
      <c r="M108" s="22"/>
      <c r="N108" s="22"/>
      <c r="O108" s="22"/>
      <c r="P108" s="22"/>
      <c r="Q108" s="22"/>
      <c r="R108" s="22"/>
      <c r="S108" s="22"/>
      <c r="T108" s="22"/>
      <c r="V108" s="73" t="s">
        <v>10</v>
      </c>
      <c r="W108" s="300">
        <f>SUM(W104:W106)</f>
        <v>26</v>
      </c>
      <c r="X108" s="1">
        <f>W104/B95</f>
        <v>0.39130434782608697</v>
      </c>
      <c r="Y108" s="1">
        <f>W108/B95</f>
        <v>0.56521739130434778</v>
      </c>
      <c r="Z108" s="1">
        <f>Y108-X108</f>
        <v>0.17391304347826081</v>
      </c>
      <c r="AA108" s="1"/>
      <c r="AB108" s="35"/>
      <c r="AC108" s="36"/>
      <c r="AD108" s="1"/>
    </row>
    <row r="109" spans="1:30" ht="12.75" customHeight="1" x14ac:dyDescent="0.2">
      <c r="A109" s="362" t="s">
        <v>41</v>
      </c>
      <c r="B109" s="352"/>
      <c r="C109" s="352"/>
      <c r="D109" s="35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V109" s="3"/>
      <c r="W109" s="245"/>
      <c r="X109" s="1"/>
      <c r="Y109" s="1"/>
      <c r="Z109" s="1"/>
      <c r="AA109" s="1"/>
      <c r="AB109" s="35"/>
      <c r="AC109" s="36"/>
      <c r="AD109" s="1"/>
    </row>
    <row r="110" spans="1:30" ht="12.75" customHeight="1" x14ac:dyDescent="0.2">
      <c r="A110" s="46" t="s">
        <v>42</v>
      </c>
      <c r="B110" s="2">
        <v>5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V110" s="3"/>
      <c r="W110" s="245"/>
      <c r="X110" s="1"/>
      <c r="Y110" s="1"/>
      <c r="Z110" s="1"/>
      <c r="AA110" s="1"/>
      <c r="AB110" s="35"/>
      <c r="AC110" s="36"/>
      <c r="AD110" s="1"/>
    </row>
    <row r="111" spans="1:30" ht="12.75" customHeight="1" x14ac:dyDescent="0.2">
      <c r="A111" s="363" t="s">
        <v>43</v>
      </c>
      <c r="B111" s="352"/>
      <c r="C111" s="352"/>
      <c r="D111" s="352"/>
      <c r="E111" s="352"/>
      <c r="F111" s="352"/>
      <c r="G111" s="352"/>
      <c r="H111" s="52">
        <f>(B110/W108)*100%</f>
        <v>0.19230769230769232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45"/>
      <c r="X111" s="1"/>
      <c r="Y111" s="1"/>
      <c r="AA111" s="55"/>
    </row>
    <row r="112" spans="1:30" ht="12.75" customHeight="1" x14ac:dyDescent="0.2">
      <c r="A112" s="53" t="s">
        <v>44</v>
      </c>
      <c r="G112" s="3">
        <f>((W104*10)+(W106*12))/W108</f>
        <v>8.7692307692307701</v>
      </c>
      <c r="H112" s="5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45"/>
      <c r="X112" s="1"/>
      <c r="Y112" s="1"/>
      <c r="AA112" s="55"/>
    </row>
    <row r="113" spans="1:30" ht="12.75" customHeight="1" x14ac:dyDescent="0.2">
      <c r="X113" s="1"/>
      <c r="Y113" s="1"/>
      <c r="AA113" s="1"/>
    </row>
    <row r="114" spans="1:30" ht="12.75" customHeight="1" x14ac:dyDescent="0.3">
      <c r="A114" s="61" t="s">
        <v>61</v>
      </c>
      <c r="X114" s="1"/>
      <c r="Y114" s="1"/>
      <c r="AA114" s="1"/>
    </row>
    <row r="115" spans="1:30" ht="114" customHeight="1" x14ac:dyDescent="0.2">
      <c r="B115" s="358" t="s">
        <v>3</v>
      </c>
      <c r="C115" s="359"/>
      <c r="D115" s="359"/>
      <c r="E115" s="359"/>
      <c r="F115" s="359"/>
      <c r="G115" s="359"/>
      <c r="H115" s="359"/>
      <c r="I115" s="359"/>
      <c r="J115" s="359"/>
      <c r="K115" s="360" t="s">
        <v>131</v>
      </c>
      <c r="L115" s="352"/>
      <c r="M115" s="360" t="s">
        <v>132</v>
      </c>
      <c r="N115" s="352"/>
      <c r="O115" s="360" t="s">
        <v>133</v>
      </c>
      <c r="P115" s="352"/>
      <c r="Q115" s="56"/>
      <c r="R115" s="56"/>
      <c r="S115" s="56"/>
      <c r="T115" s="9" t="s">
        <v>131</v>
      </c>
      <c r="U115" s="9" t="s">
        <v>132</v>
      </c>
      <c r="V115" s="9" t="s">
        <v>134</v>
      </c>
      <c r="W115" s="237" t="s">
        <v>10</v>
      </c>
      <c r="X115" s="10" t="s">
        <v>11</v>
      </c>
      <c r="Y115" s="10" t="s">
        <v>12</v>
      </c>
      <c r="Z115" s="11" t="s">
        <v>13</v>
      </c>
      <c r="AA115" s="10" t="s">
        <v>14</v>
      </c>
      <c r="AB115" s="12" t="s">
        <v>15</v>
      </c>
      <c r="AC115" s="12" t="s">
        <v>16</v>
      </c>
      <c r="AD115" s="13" t="s">
        <v>17</v>
      </c>
    </row>
    <row r="116" spans="1:30" ht="12.75" customHeight="1" x14ac:dyDescent="0.2">
      <c r="A116" s="15" t="s">
        <v>18</v>
      </c>
      <c r="B116" s="16">
        <v>1</v>
      </c>
      <c r="C116" s="16">
        <v>2</v>
      </c>
      <c r="D116" s="16">
        <v>3</v>
      </c>
      <c r="E116" s="16">
        <v>4</v>
      </c>
      <c r="F116" s="16">
        <v>5</v>
      </c>
      <c r="G116" s="16">
        <v>6</v>
      </c>
      <c r="H116" s="16">
        <v>7</v>
      </c>
      <c r="I116" s="16">
        <v>8</v>
      </c>
      <c r="J116" s="17" t="s">
        <v>19</v>
      </c>
      <c r="K116" s="18">
        <v>9</v>
      </c>
      <c r="L116" s="19">
        <v>10</v>
      </c>
      <c r="M116" s="19">
        <v>9</v>
      </c>
      <c r="N116" s="20">
        <v>10</v>
      </c>
      <c r="O116" s="19">
        <v>9</v>
      </c>
      <c r="P116" s="20">
        <v>10</v>
      </c>
      <c r="Q116" s="20"/>
      <c r="R116" s="20"/>
      <c r="S116" s="20"/>
      <c r="T116" s="45"/>
      <c r="U116" s="45"/>
      <c r="V116" s="45"/>
      <c r="W116" s="249"/>
      <c r="X116" s="21"/>
      <c r="Y116" s="21"/>
      <c r="Z116" s="22"/>
      <c r="AA116" s="23"/>
      <c r="AB116" s="24"/>
      <c r="AC116" s="24"/>
      <c r="AD116" s="1"/>
    </row>
    <row r="117" spans="1:30" ht="12.75" customHeight="1" x14ac:dyDescent="0.2">
      <c r="A117" s="25">
        <v>9901</v>
      </c>
      <c r="B117" s="25">
        <v>42</v>
      </c>
      <c r="C117" s="25"/>
      <c r="D117" s="25"/>
      <c r="E117" s="25"/>
      <c r="F117" s="25"/>
      <c r="G117" s="25"/>
      <c r="H117" s="25"/>
      <c r="I117" s="25"/>
      <c r="J117" s="16"/>
      <c r="K117" s="373"/>
      <c r="L117" s="374"/>
      <c r="M117" s="375"/>
      <c r="N117" s="5"/>
      <c r="O117" s="5"/>
      <c r="P117" s="5"/>
      <c r="Q117" s="5"/>
      <c r="R117" s="5"/>
      <c r="S117" s="5"/>
      <c r="T117" s="20"/>
      <c r="U117" s="20"/>
      <c r="V117" s="20"/>
      <c r="W117" s="138"/>
      <c r="X117" s="21"/>
      <c r="Y117" s="21"/>
      <c r="Z117" s="22"/>
      <c r="AA117" s="23"/>
      <c r="AB117" s="29">
        <f>B117</f>
        <v>42</v>
      </c>
      <c r="AC117" s="24"/>
      <c r="AD117" s="1"/>
    </row>
    <row r="118" spans="1:30" ht="12.75" customHeight="1" x14ac:dyDescent="0.2">
      <c r="A118" s="25">
        <v>9902</v>
      </c>
      <c r="B118" s="25"/>
      <c r="C118" s="25">
        <v>20</v>
      </c>
      <c r="D118" s="25"/>
      <c r="E118" s="25"/>
      <c r="F118" s="25"/>
      <c r="G118" s="25"/>
      <c r="H118" s="25"/>
      <c r="I118" s="25"/>
      <c r="J118" s="25"/>
      <c r="K118" s="26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239"/>
      <c r="X118" s="21"/>
      <c r="Y118" s="21"/>
      <c r="Z118" s="22"/>
      <c r="AA118" s="23">
        <f>C118/B117</f>
        <v>0.47619047619047616</v>
      </c>
      <c r="AB118" s="35">
        <v>21</v>
      </c>
      <c r="AC118" s="36">
        <f t="shared" ref="AC118:AC126" si="57">AB118/AB117</f>
        <v>0.5</v>
      </c>
      <c r="AD118" s="1">
        <f t="shared" ref="AD118:AD126" si="58">100%-AC118</f>
        <v>0.5</v>
      </c>
    </row>
    <row r="119" spans="1:30" ht="12.75" customHeight="1" x14ac:dyDescent="0.2">
      <c r="A119" s="40" t="s">
        <v>22</v>
      </c>
      <c r="B119" s="25"/>
      <c r="C119" s="25"/>
      <c r="D119" s="25">
        <v>11</v>
      </c>
      <c r="E119" s="25"/>
      <c r="F119" s="25"/>
      <c r="G119" s="25"/>
      <c r="H119" s="25"/>
      <c r="I119" s="25"/>
      <c r="J119" s="25"/>
      <c r="K119" s="26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239"/>
      <c r="X119" s="21"/>
      <c r="Y119" s="21"/>
      <c r="Z119" s="22"/>
      <c r="AA119" s="23">
        <f>D119/C118</f>
        <v>0.55000000000000004</v>
      </c>
      <c r="AB119" s="35">
        <v>17</v>
      </c>
      <c r="AC119" s="36">
        <f t="shared" si="57"/>
        <v>0.80952380952380953</v>
      </c>
      <c r="AD119" s="1">
        <f t="shared" si="58"/>
        <v>0.19047619047619047</v>
      </c>
    </row>
    <row r="120" spans="1:30" ht="12.75" customHeight="1" x14ac:dyDescent="0.2">
      <c r="A120" s="40" t="s">
        <v>23</v>
      </c>
      <c r="B120" s="25"/>
      <c r="C120" s="25"/>
      <c r="D120" s="25"/>
      <c r="E120" s="25">
        <v>4</v>
      </c>
      <c r="F120" s="25"/>
      <c r="G120" s="25"/>
      <c r="H120" s="25"/>
      <c r="I120" s="25"/>
      <c r="J120" s="25"/>
      <c r="K120" s="26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239"/>
      <c r="X120" s="21"/>
      <c r="Y120" s="21"/>
      <c r="Z120" s="22"/>
      <c r="AA120" s="23">
        <f>E120/D119</f>
        <v>0.36363636363636365</v>
      </c>
      <c r="AB120" s="35">
        <v>10</v>
      </c>
      <c r="AC120" s="36">
        <f t="shared" si="57"/>
        <v>0.58823529411764708</v>
      </c>
      <c r="AD120" s="1">
        <f t="shared" si="58"/>
        <v>0.41176470588235292</v>
      </c>
    </row>
    <row r="121" spans="1:30" ht="12.75" customHeight="1" x14ac:dyDescent="0.2">
      <c r="A121" s="40" t="s">
        <v>24</v>
      </c>
      <c r="B121" s="25"/>
      <c r="C121" s="25"/>
      <c r="D121" s="25"/>
      <c r="E121" s="25"/>
      <c r="F121" s="25">
        <v>2</v>
      </c>
      <c r="G121" s="25"/>
      <c r="H121" s="25"/>
      <c r="I121" s="25"/>
      <c r="J121" s="25"/>
      <c r="K121" s="26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239"/>
      <c r="X121" s="21"/>
      <c r="Y121" s="21"/>
      <c r="Z121" s="22"/>
      <c r="AA121" s="23">
        <f>F121/E120</f>
        <v>0.5</v>
      </c>
      <c r="AB121" s="35">
        <v>7</v>
      </c>
      <c r="AC121" s="36">
        <f t="shared" si="57"/>
        <v>0.7</v>
      </c>
      <c r="AD121" s="1">
        <f t="shared" si="58"/>
        <v>0.30000000000000004</v>
      </c>
    </row>
    <row r="122" spans="1:30" ht="12.75" customHeight="1" x14ac:dyDescent="0.2">
      <c r="A122" s="40" t="s">
        <v>25</v>
      </c>
      <c r="B122" s="25"/>
      <c r="C122" s="25"/>
      <c r="D122" s="25"/>
      <c r="E122" s="25"/>
      <c r="F122" s="25"/>
      <c r="G122" s="25">
        <v>2</v>
      </c>
      <c r="H122" s="25"/>
      <c r="I122" s="25"/>
      <c r="J122" s="25"/>
      <c r="K122" s="26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239"/>
      <c r="X122" s="21"/>
      <c r="Y122" s="21"/>
      <c r="Z122" s="22"/>
      <c r="AA122" s="23">
        <f>G122/F121</f>
        <v>1</v>
      </c>
      <c r="AB122" s="35">
        <v>8</v>
      </c>
      <c r="AC122" s="36">
        <f t="shared" si="57"/>
        <v>1.1428571428571428</v>
      </c>
      <c r="AD122" s="1">
        <f t="shared" si="58"/>
        <v>-0.14285714285714279</v>
      </c>
    </row>
    <row r="123" spans="1:30" ht="12.75" customHeight="1" x14ac:dyDescent="0.2">
      <c r="A123" s="40" t="s">
        <v>26</v>
      </c>
      <c r="B123" s="25"/>
      <c r="C123" s="25"/>
      <c r="D123" s="25"/>
      <c r="E123" s="25"/>
      <c r="F123" s="25"/>
      <c r="G123" s="25"/>
      <c r="H123" s="25">
        <v>2</v>
      </c>
      <c r="I123" s="25"/>
      <c r="J123" s="25"/>
      <c r="K123" s="26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239"/>
      <c r="X123" s="21"/>
      <c r="Y123" s="21"/>
      <c r="Z123" s="22"/>
      <c r="AA123" s="23">
        <f>H123/G122</f>
        <v>1</v>
      </c>
      <c r="AB123" s="35">
        <v>7</v>
      </c>
      <c r="AC123" s="36">
        <f t="shared" si="57"/>
        <v>0.875</v>
      </c>
      <c r="AD123" s="1">
        <f t="shared" si="58"/>
        <v>0.125</v>
      </c>
    </row>
    <row r="124" spans="1:30" ht="12.75" customHeight="1" x14ac:dyDescent="0.2">
      <c r="A124" s="40" t="s">
        <v>27</v>
      </c>
      <c r="B124" s="25"/>
      <c r="C124" s="25"/>
      <c r="D124" s="25"/>
      <c r="E124" s="25"/>
      <c r="F124" s="25"/>
      <c r="G124" s="25"/>
      <c r="H124" s="25"/>
      <c r="I124" s="25">
        <v>2</v>
      </c>
      <c r="J124" s="25"/>
      <c r="K124" s="26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239"/>
      <c r="X124" s="21"/>
      <c r="Y124" s="21"/>
      <c r="Z124" s="22"/>
      <c r="AA124" s="23">
        <f>I124/H123</f>
        <v>1</v>
      </c>
      <c r="AB124" s="35">
        <v>7</v>
      </c>
      <c r="AC124" s="36">
        <f t="shared" si="57"/>
        <v>1</v>
      </c>
      <c r="AD124" s="1">
        <f t="shared" si="58"/>
        <v>0</v>
      </c>
    </row>
    <row r="125" spans="1:30" ht="12.75" customHeight="1" x14ac:dyDescent="0.2">
      <c r="A125" s="46" t="s">
        <v>28</v>
      </c>
      <c r="B125" s="2"/>
      <c r="C125" s="2"/>
      <c r="D125" s="2"/>
      <c r="E125" s="2"/>
      <c r="F125" s="2"/>
      <c r="G125" s="2"/>
      <c r="H125" s="2"/>
      <c r="I125" s="2"/>
      <c r="J125" s="25">
        <v>2</v>
      </c>
      <c r="K125" s="26"/>
      <c r="L125" s="34"/>
      <c r="M125" s="34">
        <v>2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239"/>
      <c r="X125" s="1"/>
      <c r="Y125" s="1"/>
      <c r="Z125" s="2"/>
      <c r="AA125" s="1"/>
      <c r="AB125" s="35">
        <v>7</v>
      </c>
      <c r="AC125" s="36">
        <f t="shared" si="57"/>
        <v>1</v>
      </c>
      <c r="AD125" s="1">
        <f t="shared" si="58"/>
        <v>0</v>
      </c>
    </row>
    <row r="126" spans="1:30" ht="12.75" customHeight="1" x14ac:dyDescent="0.2">
      <c r="A126" s="46" t="s">
        <v>29</v>
      </c>
      <c r="B126" s="2"/>
      <c r="C126" s="2"/>
      <c r="D126" s="2"/>
      <c r="E126" s="2"/>
      <c r="F126" s="2"/>
      <c r="G126" s="2"/>
      <c r="H126" s="2"/>
      <c r="I126" s="2"/>
      <c r="J126" s="25">
        <v>4</v>
      </c>
      <c r="K126" s="26"/>
      <c r="L126" s="34"/>
      <c r="M126" s="34"/>
      <c r="N126" s="34"/>
      <c r="O126" s="34"/>
      <c r="P126" s="34"/>
      <c r="Q126" s="34"/>
      <c r="R126" s="34"/>
      <c r="S126" s="34"/>
      <c r="T126" s="34"/>
      <c r="U126" s="34">
        <v>2</v>
      </c>
      <c r="V126" s="34">
        <v>1</v>
      </c>
      <c r="W126" s="239">
        <f>SUM(U126:V126)</f>
        <v>3</v>
      </c>
      <c r="X126" s="1"/>
      <c r="Y126" s="1"/>
      <c r="Z126" s="2"/>
      <c r="AA126" s="1"/>
      <c r="AB126" s="35">
        <v>7</v>
      </c>
      <c r="AC126" s="36">
        <f t="shared" si="57"/>
        <v>1</v>
      </c>
      <c r="AD126" s="1">
        <f t="shared" si="58"/>
        <v>0</v>
      </c>
    </row>
    <row r="127" spans="1:30" ht="12.75" customHeight="1" x14ac:dyDescent="0.2">
      <c r="A127" s="40" t="s">
        <v>30</v>
      </c>
      <c r="B127" s="2"/>
      <c r="C127" s="2"/>
      <c r="D127" s="2"/>
      <c r="E127" s="2"/>
      <c r="F127" s="2"/>
      <c r="G127" s="2"/>
      <c r="H127" s="2"/>
      <c r="I127" s="2"/>
      <c r="J127" s="25">
        <v>3</v>
      </c>
      <c r="K127" s="26"/>
      <c r="L127" s="34"/>
      <c r="M127" s="34"/>
      <c r="N127" s="34">
        <v>2</v>
      </c>
      <c r="O127" s="34"/>
      <c r="P127" s="34">
        <v>1</v>
      </c>
      <c r="Q127" s="34"/>
      <c r="R127" s="34"/>
      <c r="S127" s="34">
        <v>1</v>
      </c>
      <c r="T127" s="34">
        <v>1</v>
      </c>
      <c r="U127" s="34">
        <v>2</v>
      </c>
      <c r="V127" s="34">
        <v>1</v>
      </c>
      <c r="W127" s="239">
        <f>SUM(S127:V127)</f>
        <v>5</v>
      </c>
      <c r="X127" s="1"/>
      <c r="Y127" s="1"/>
      <c r="Z127" s="2"/>
      <c r="AA127" s="1"/>
      <c r="AB127" s="35">
        <v>4</v>
      </c>
      <c r="AC127" s="36"/>
      <c r="AD127" s="1"/>
    </row>
    <row r="128" spans="1:30" ht="12.75" customHeight="1" x14ac:dyDescent="0.2">
      <c r="A128" s="40" t="s">
        <v>31</v>
      </c>
      <c r="B128" s="2"/>
      <c r="C128" s="2"/>
      <c r="D128" s="2"/>
      <c r="E128" s="2"/>
      <c r="F128" s="2"/>
      <c r="G128" s="2"/>
      <c r="H128" s="2"/>
      <c r="I128" s="2"/>
      <c r="J128" s="25"/>
      <c r="K128" s="26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239"/>
      <c r="X128" s="1"/>
      <c r="Y128" s="1"/>
      <c r="Z128" s="2"/>
      <c r="AA128" s="1"/>
      <c r="AB128" s="35"/>
      <c r="AC128" s="36"/>
      <c r="AD128" s="1"/>
    </row>
    <row r="129" spans="1:30" ht="12.75" customHeight="1" x14ac:dyDescent="0.2">
      <c r="J129" s="25"/>
      <c r="K129" s="26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239"/>
      <c r="X129" s="1"/>
      <c r="Y129" s="1"/>
      <c r="AA129" s="1"/>
      <c r="AB129" s="35"/>
      <c r="AC129" s="36"/>
      <c r="AD129" s="1"/>
    </row>
    <row r="130" spans="1:30" ht="12.75" customHeight="1" x14ac:dyDescent="0.2">
      <c r="A130" s="362" t="s">
        <v>41</v>
      </c>
      <c r="B130" s="352"/>
      <c r="C130" s="352"/>
      <c r="D130" s="35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45">
        <f>SUM(W124:W129)</f>
        <v>8</v>
      </c>
      <c r="X130" s="1">
        <f>W125/B117</f>
        <v>0</v>
      </c>
      <c r="Y130" s="1">
        <f>W130/B117</f>
        <v>0.19047619047619047</v>
      </c>
      <c r="Z130" s="1">
        <f>Y130-X130</f>
        <v>0.19047619047619047</v>
      </c>
      <c r="AA130" s="1"/>
      <c r="AB130" s="35"/>
      <c r="AC130" s="36"/>
      <c r="AD130" s="1"/>
    </row>
    <row r="131" spans="1:30" ht="12.75" customHeight="1" x14ac:dyDescent="0.2">
      <c r="A131" s="46" t="s">
        <v>42</v>
      </c>
      <c r="B131" s="2">
        <v>0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45"/>
      <c r="X131" s="1"/>
      <c r="Y131" s="1"/>
      <c r="AA131" s="1"/>
      <c r="AB131" s="35"/>
      <c r="AC131" s="36"/>
      <c r="AD131" s="1"/>
    </row>
    <row r="132" spans="1:30" ht="12.75" customHeight="1" x14ac:dyDescent="0.2">
      <c r="A132" s="363" t="s">
        <v>43</v>
      </c>
      <c r="B132" s="352"/>
      <c r="C132" s="352"/>
      <c r="D132" s="352"/>
      <c r="E132" s="352"/>
      <c r="F132" s="352"/>
      <c r="G132" s="352"/>
      <c r="H132" s="52" t="e">
        <f>(B131/W129)*100%</f>
        <v>#DIV/0!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45"/>
      <c r="X132" s="1"/>
      <c r="Y132" s="1"/>
      <c r="AA132" s="1"/>
      <c r="AB132" s="35"/>
      <c r="AC132" s="36"/>
      <c r="AD132" s="1"/>
    </row>
    <row r="133" spans="1:30" ht="12.75" customHeight="1" x14ac:dyDescent="0.2">
      <c r="A133" s="53" t="s">
        <v>44</v>
      </c>
      <c r="B133" s="51"/>
      <c r="C133" s="51"/>
      <c r="D133" s="51"/>
      <c r="E133" s="51"/>
      <c r="F133" s="51"/>
      <c r="G133" s="3">
        <f>((W127*10))/W130</f>
        <v>6.25</v>
      </c>
      <c r="H133" s="5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45"/>
      <c r="X133" s="1"/>
      <c r="Y133" s="1"/>
      <c r="AA133" s="1"/>
      <c r="AB133" s="35"/>
      <c r="AC133" s="36"/>
      <c r="AD133" s="1"/>
    </row>
    <row r="134" spans="1:30" ht="12.75" customHeight="1" x14ac:dyDescent="0.2"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45"/>
      <c r="X134" s="1"/>
      <c r="Y134" s="1"/>
      <c r="AA134" s="1"/>
    </row>
    <row r="135" spans="1:30" ht="12.75" customHeight="1" x14ac:dyDescent="0.3">
      <c r="A135" s="61" t="s">
        <v>62</v>
      </c>
      <c r="X135" s="1"/>
      <c r="Y135" s="1"/>
      <c r="AA135" s="1"/>
    </row>
    <row r="136" spans="1:30" ht="114" customHeight="1" x14ac:dyDescent="0.2">
      <c r="B136" s="358" t="s">
        <v>3</v>
      </c>
      <c r="C136" s="359"/>
      <c r="D136" s="359"/>
      <c r="E136" s="359"/>
      <c r="F136" s="359"/>
      <c r="G136" s="359"/>
      <c r="H136" s="359"/>
      <c r="I136" s="359"/>
      <c r="J136" s="359"/>
      <c r="K136" s="360" t="s">
        <v>131</v>
      </c>
      <c r="L136" s="352"/>
      <c r="M136" s="360" t="s">
        <v>132</v>
      </c>
      <c r="N136" s="352"/>
      <c r="O136" s="360" t="s">
        <v>133</v>
      </c>
      <c r="P136" s="352"/>
      <c r="Q136" s="56"/>
      <c r="R136" s="56"/>
      <c r="S136" s="56"/>
      <c r="T136" s="9" t="s">
        <v>131</v>
      </c>
      <c r="U136" s="9" t="s">
        <v>132</v>
      </c>
      <c r="V136" s="9" t="s">
        <v>134</v>
      </c>
      <c r="W136" s="237" t="s">
        <v>10</v>
      </c>
      <c r="X136" s="10" t="s">
        <v>11</v>
      </c>
      <c r="Y136" s="10" t="s">
        <v>12</v>
      </c>
      <c r="Z136" s="11" t="s">
        <v>13</v>
      </c>
      <c r="AA136" s="10" t="s">
        <v>14</v>
      </c>
      <c r="AB136" s="12" t="s">
        <v>15</v>
      </c>
      <c r="AC136" s="12" t="s">
        <v>16</v>
      </c>
      <c r="AD136" s="13" t="s">
        <v>17</v>
      </c>
    </row>
    <row r="137" spans="1:30" ht="12.75" customHeight="1" x14ac:dyDescent="0.2">
      <c r="A137" s="15" t="s">
        <v>18</v>
      </c>
      <c r="B137" s="16">
        <v>1</v>
      </c>
      <c r="C137" s="16">
        <v>2</v>
      </c>
      <c r="D137" s="16">
        <v>3</v>
      </c>
      <c r="E137" s="16">
        <v>4</v>
      </c>
      <c r="F137" s="16">
        <v>5</v>
      </c>
      <c r="G137" s="16">
        <v>6</v>
      </c>
      <c r="H137" s="16">
        <v>7</v>
      </c>
      <c r="I137" s="16">
        <v>8</v>
      </c>
      <c r="J137" s="17" t="s">
        <v>19</v>
      </c>
      <c r="K137" s="74">
        <v>9</v>
      </c>
      <c r="L137" s="75">
        <v>10</v>
      </c>
      <c r="M137" s="75">
        <v>9</v>
      </c>
      <c r="N137" s="3">
        <v>10</v>
      </c>
      <c r="O137" s="75">
        <v>9</v>
      </c>
      <c r="P137" s="3">
        <v>10</v>
      </c>
      <c r="Q137" s="3"/>
      <c r="R137" s="3"/>
      <c r="S137" s="3"/>
      <c r="T137" s="45"/>
      <c r="U137" s="45"/>
      <c r="V137" s="45"/>
      <c r="W137" s="249"/>
      <c r="X137" s="21"/>
      <c r="Y137" s="21"/>
      <c r="Z137" s="22"/>
      <c r="AA137" s="23"/>
      <c r="AB137" s="24"/>
      <c r="AC137" s="24"/>
      <c r="AD137" s="1"/>
    </row>
    <row r="138" spans="1:30" ht="12.75" customHeight="1" x14ac:dyDescent="0.2">
      <c r="A138" s="25">
        <v>9902</v>
      </c>
      <c r="B138" s="25">
        <v>55</v>
      </c>
      <c r="C138" s="25"/>
      <c r="D138" s="25"/>
      <c r="E138" s="25"/>
      <c r="F138" s="25"/>
      <c r="G138" s="25"/>
      <c r="H138" s="25"/>
      <c r="I138" s="25"/>
      <c r="J138" s="16"/>
      <c r="K138" s="366"/>
      <c r="L138" s="367"/>
      <c r="M138" s="367"/>
      <c r="N138" s="4"/>
      <c r="O138" s="4"/>
      <c r="P138" s="4"/>
      <c r="Q138" s="4"/>
      <c r="R138" s="4"/>
      <c r="S138" s="4"/>
      <c r="T138" s="20"/>
      <c r="U138" s="20"/>
      <c r="V138" s="20"/>
      <c r="W138" s="138"/>
      <c r="X138" s="21"/>
      <c r="Y138" s="21"/>
      <c r="Z138" s="22"/>
      <c r="AA138" s="23"/>
      <c r="AB138" s="29">
        <f>B138</f>
        <v>55</v>
      </c>
      <c r="AC138" s="24"/>
      <c r="AD138" s="1"/>
    </row>
    <row r="139" spans="1:30" ht="12.75" customHeight="1" x14ac:dyDescent="0.2">
      <c r="A139" s="40" t="s">
        <v>22</v>
      </c>
      <c r="B139" s="25"/>
      <c r="C139" s="25">
        <v>39</v>
      </c>
      <c r="D139" s="25"/>
      <c r="E139" s="25"/>
      <c r="F139" s="25"/>
      <c r="G139" s="25"/>
      <c r="H139" s="25"/>
      <c r="I139" s="25"/>
      <c r="J139" s="25"/>
      <c r="K139" s="25"/>
      <c r="L139" s="22"/>
      <c r="M139" s="22"/>
      <c r="N139" s="22"/>
      <c r="O139" s="22"/>
      <c r="P139" s="22"/>
      <c r="Q139" s="22"/>
      <c r="R139" s="22"/>
      <c r="S139" s="22"/>
      <c r="T139" s="34"/>
      <c r="U139" s="34"/>
      <c r="V139" s="34"/>
      <c r="W139" s="239"/>
      <c r="X139" s="21"/>
      <c r="Y139" s="21"/>
      <c r="Z139" s="22"/>
      <c r="AA139" s="23">
        <f>C139/B138</f>
        <v>0.70909090909090911</v>
      </c>
      <c r="AB139" s="35">
        <v>40</v>
      </c>
      <c r="AC139" s="36">
        <f t="shared" ref="AC139:AC145" si="59">AB139/AB138</f>
        <v>0.72727272727272729</v>
      </c>
      <c r="AD139" s="1">
        <f t="shared" ref="AD139:AD145" si="60">100%-AC139</f>
        <v>0.27272727272727271</v>
      </c>
    </row>
    <row r="140" spans="1:30" ht="12.75" customHeight="1" x14ac:dyDescent="0.2">
      <c r="A140" s="40" t="s">
        <v>23</v>
      </c>
      <c r="B140" s="25"/>
      <c r="C140" s="25"/>
      <c r="D140" s="25">
        <v>27</v>
      </c>
      <c r="E140" s="25"/>
      <c r="F140" s="25"/>
      <c r="G140" s="25"/>
      <c r="H140" s="25"/>
      <c r="I140" s="25"/>
      <c r="J140" s="25"/>
      <c r="K140" s="25"/>
      <c r="L140" s="22"/>
      <c r="M140" s="22"/>
      <c r="N140" s="22"/>
      <c r="O140" s="22"/>
      <c r="P140" s="22"/>
      <c r="Q140" s="22"/>
      <c r="R140" s="22"/>
      <c r="S140" s="22"/>
      <c r="T140" s="34"/>
      <c r="U140" s="34"/>
      <c r="V140" s="34"/>
      <c r="W140" s="239"/>
      <c r="X140" s="21"/>
      <c r="Y140" s="21"/>
      <c r="Z140" s="22"/>
      <c r="AA140" s="23">
        <f>D140/C139</f>
        <v>0.69230769230769229</v>
      </c>
      <c r="AB140" s="35">
        <v>33</v>
      </c>
      <c r="AC140" s="36">
        <f t="shared" si="59"/>
        <v>0.82499999999999996</v>
      </c>
      <c r="AD140" s="1">
        <f t="shared" si="60"/>
        <v>0.17500000000000004</v>
      </c>
    </row>
    <row r="141" spans="1:30" ht="12.75" customHeight="1" x14ac:dyDescent="0.2">
      <c r="A141" s="40" t="s">
        <v>24</v>
      </c>
      <c r="B141" s="25"/>
      <c r="C141" s="25"/>
      <c r="D141" s="25"/>
      <c r="E141" s="25">
        <v>21</v>
      </c>
      <c r="F141" s="25"/>
      <c r="G141" s="25"/>
      <c r="H141" s="25"/>
      <c r="I141" s="25"/>
      <c r="J141" s="25"/>
      <c r="K141" s="25"/>
      <c r="L141" s="22"/>
      <c r="M141" s="22"/>
      <c r="N141" s="22"/>
      <c r="O141" s="22"/>
      <c r="P141" s="22"/>
      <c r="Q141" s="22"/>
      <c r="R141" s="22"/>
      <c r="S141" s="22"/>
      <c r="T141" s="34"/>
      <c r="U141" s="34"/>
      <c r="V141" s="34"/>
      <c r="W141" s="239"/>
      <c r="X141" s="21"/>
      <c r="Y141" s="21"/>
      <c r="Z141" s="22"/>
      <c r="AA141" s="23">
        <f>E141/D140</f>
        <v>0.77777777777777779</v>
      </c>
      <c r="AB141" s="35">
        <v>31</v>
      </c>
      <c r="AC141" s="36">
        <f t="shared" si="59"/>
        <v>0.93939393939393945</v>
      </c>
      <c r="AD141" s="1">
        <f t="shared" si="60"/>
        <v>6.0606060606060552E-2</v>
      </c>
    </row>
    <row r="142" spans="1:30" ht="12.75" customHeight="1" x14ac:dyDescent="0.2">
      <c r="A142" s="40" t="s">
        <v>25</v>
      </c>
      <c r="B142" s="25"/>
      <c r="C142" s="25"/>
      <c r="D142" s="25"/>
      <c r="E142" s="25"/>
      <c r="F142" s="25">
        <v>5</v>
      </c>
      <c r="G142" s="25"/>
      <c r="H142" s="25"/>
      <c r="I142" s="25"/>
      <c r="J142" s="25"/>
      <c r="K142" s="25"/>
      <c r="L142" s="22"/>
      <c r="M142" s="22"/>
      <c r="N142" s="22"/>
      <c r="O142" s="22"/>
      <c r="P142" s="22"/>
      <c r="Q142" s="22"/>
      <c r="R142" s="22"/>
      <c r="S142" s="22"/>
      <c r="T142" s="34"/>
      <c r="U142" s="34"/>
      <c r="V142" s="34"/>
      <c r="W142" s="239"/>
      <c r="X142" s="21"/>
      <c r="Y142" s="21"/>
      <c r="Z142" s="22"/>
      <c r="AA142" s="23">
        <f>F142/E141</f>
        <v>0.23809523809523808</v>
      </c>
      <c r="AB142" s="35">
        <v>24</v>
      </c>
      <c r="AC142" s="36">
        <f t="shared" si="59"/>
        <v>0.77419354838709675</v>
      </c>
      <c r="AD142" s="1">
        <f t="shared" si="60"/>
        <v>0.22580645161290325</v>
      </c>
    </row>
    <row r="143" spans="1:30" ht="12.75" customHeight="1" x14ac:dyDescent="0.2">
      <c r="A143" s="40" t="s">
        <v>26</v>
      </c>
      <c r="B143" s="25"/>
      <c r="C143" s="25"/>
      <c r="D143" s="25"/>
      <c r="E143" s="25"/>
      <c r="F143" s="25"/>
      <c r="G143" s="25">
        <v>5</v>
      </c>
      <c r="H143" s="25"/>
      <c r="I143" s="25"/>
      <c r="J143" s="25"/>
      <c r="K143" s="25"/>
      <c r="L143" s="22"/>
      <c r="M143" s="22"/>
      <c r="N143" s="22"/>
      <c r="O143" s="22"/>
      <c r="P143" s="22"/>
      <c r="Q143" s="22"/>
      <c r="R143" s="22"/>
      <c r="S143" s="22"/>
      <c r="T143" s="34"/>
      <c r="U143" s="34"/>
      <c r="V143" s="34"/>
      <c r="W143" s="239"/>
      <c r="X143" s="21"/>
      <c r="Y143" s="21"/>
      <c r="Z143" s="22"/>
      <c r="AA143" s="23">
        <f>G143/F142</f>
        <v>1</v>
      </c>
      <c r="AB143" s="35">
        <v>23</v>
      </c>
      <c r="AC143" s="36">
        <f t="shared" si="59"/>
        <v>0.95833333333333337</v>
      </c>
      <c r="AD143" s="1">
        <f t="shared" si="60"/>
        <v>4.166666666666663E-2</v>
      </c>
    </row>
    <row r="144" spans="1:30" ht="12.75" customHeight="1" x14ac:dyDescent="0.2">
      <c r="A144" s="40" t="s">
        <v>27</v>
      </c>
      <c r="B144" s="25"/>
      <c r="C144" s="25"/>
      <c r="D144" s="25"/>
      <c r="E144" s="25"/>
      <c r="F144" s="25"/>
      <c r="G144" s="25"/>
      <c r="H144" s="25">
        <v>5</v>
      </c>
      <c r="I144" s="25"/>
      <c r="J144" s="25"/>
      <c r="K144" s="25"/>
      <c r="L144" s="22"/>
      <c r="M144" s="22"/>
      <c r="N144" s="22"/>
      <c r="O144" s="22"/>
      <c r="P144" s="22"/>
      <c r="Q144" s="22"/>
      <c r="R144" s="22"/>
      <c r="S144" s="22"/>
      <c r="T144" s="34"/>
      <c r="U144" s="34"/>
      <c r="V144" s="34"/>
      <c r="W144" s="239"/>
      <c r="X144" s="21"/>
      <c r="Y144" s="21"/>
      <c r="Z144" s="22"/>
      <c r="AA144" s="23">
        <f>H144/G143</f>
        <v>1</v>
      </c>
      <c r="AB144" s="35">
        <v>23</v>
      </c>
      <c r="AC144" s="36">
        <f t="shared" si="59"/>
        <v>1</v>
      </c>
      <c r="AD144" s="1">
        <f t="shared" si="60"/>
        <v>0</v>
      </c>
    </row>
    <row r="145" spans="1:30" ht="12.75" customHeight="1" x14ac:dyDescent="0.2">
      <c r="A145" s="46" t="s">
        <v>28</v>
      </c>
      <c r="B145" s="2"/>
      <c r="C145" s="2"/>
      <c r="D145" s="2"/>
      <c r="E145" s="2"/>
      <c r="F145" s="2"/>
      <c r="G145" s="2"/>
      <c r="H145" s="2"/>
      <c r="I145" s="2">
        <v>5</v>
      </c>
      <c r="J145" s="25"/>
      <c r="K145" s="25"/>
      <c r="L145" s="22"/>
      <c r="M145" s="22"/>
      <c r="N145" s="22"/>
      <c r="O145" s="22"/>
      <c r="P145" s="22"/>
      <c r="Q145" s="22"/>
      <c r="R145" s="22"/>
      <c r="S145" s="22"/>
      <c r="T145" s="34"/>
      <c r="U145" s="34"/>
      <c r="V145" s="34"/>
      <c r="W145" s="239"/>
      <c r="X145" s="1"/>
      <c r="Y145" s="1"/>
      <c r="Z145" s="2"/>
      <c r="AA145" s="1">
        <f>I145/H144</f>
        <v>1</v>
      </c>
      <c r="AB145" s="35">
        <v>24</v>
      </c>
      <c r="AC145" s="36">
        <f t="shared" si="59"/>
        <v>1.0434782608695652</v>
      </c>
      <c r="AD145" s="1">
        <f t="shared" si="60"/>
        <v>-4.3478260869565188E-2</v>
      </c>
    </row>
    <row r="146" spans="1:30" ht="12.75" customHeight="1" x14ac:dyDescent="0.2">
      <c r="A146" s="46" t="s">
        <v>29</v>
      </c>
      <c r="B146" s="2"/>
      <c r="C146" s="2"/>
      <c r="D146" s="2"/>
      <c r="E146" s="2"/>
      <c r="F146" s="2"/>
      <c r="G146" s="2"/>
      <c r="H146" s="2"/>
      <c r="I146" s="2"/>
      <c r="J146" s="25">
        <v>5</v>
      </c>
      <c r="K146" s="25"/>
      <c r="L146" s="22"/>
      <c r="M146" s="22">
        <v>2</v>
      </c>
      <c r="N146" s="22">
        <v>2</v>
      </c>
      <c r="O146" s="22">
        <v>1</v>
      </c>
      <c r="P146" s="22"/>
      <c r="Q146" s="22"/>
      <c r="R146" s="22"/>
      <c r="S146" s="22"/>
      <c r="T146" s="34"/>
      <c r="U146" s="34"/>
      <c r="V146" s="34">
        <v>4</v>
      </c>
      <c r="W146" s="239">
        <f t="shared" ref="W146:W147" si="61">SUM(S146:V146)</f>
        <v>4</v>
      </c>
      <c r="X146" s="1"/>
      <c r="Y146" s="1"/>
      <c r="Z146" s="2"/>
      <c r="AA146" s="1"/>
      <c r="AB146" s="35">
        <v>22</v>
      </c>
    </row>
    <row r="147" spans="1:30" ht="12.75" customHeight="1" x14ac:dyDescent="0.2">
      <c r="A147" s="40" t="s">
        <v>30</v>
      </c>
      <c r="B147" s="2"/>
      <c r="C147" s="2"/>
      <c r="D147" s="2"/>
      <c r="E147" s="2"/>
      <c r="F147" s="2"/>
      <c r="G147" s="2"/>
      <c r="H147" s="2"/>
      <c r="I147" s="2"/>
      <c r="J147" s="25">
        <v>3</v>
      </c>
      <c r="K147" s="25"/>
      <c r="L147" s="22"/>
      <c r="M147" s="22"/>
      <c r="N147" s="22">
        <v>3</v>
      </c>
      <c r="O147" s="22"/>
      <c r="P147" s="22"/>
      <c r="Q147" s="22"/>
      <c r="R147" s="22"/>
      <c r="S147" s="22">
        <v>12</v>
      </c>
      <c r="T147" s="34">
        <v>3</v>
      </c>
      <c r="U147" s="34">
        <v>4</v>
      </c>
      <c r="V147" s="34">
        <v>10</v>
      </c>
      <c r="W147" s="239">
        <f t="shared" si="61"/>
        <v>29</v>
      </c>
      <c r="X147" s="1"/>
      <c r="Y147" s="1"/>
      <c r="Z147" s="2"/>
      <c r="AA147" s="1"/>
      <c r="AB147" s="35">
        <v>18</v>
      </c>
    </row>
    <row r="148" spans="1:30" ht="12.75" customHeight="1" x14ac:dyDescent="0.2">
      <c r="A148" s="40" t="s">
        <v>31</v>
      </c>
      <c r="B148" s="2"/>
      <c r="C148" s="2"/>
      <c r="D148" s="2"/>
      <c r="E148" s="2"/>
      <c r="F148" s="2"/>
      <c r="G148" s="2"/>
      <c r="H148" s="2"/>
      <c r="I148" s="2"/>
      <c r="J148" s="25">
        <v>1</v>
      </c>
      <c r="K148" s="25"/>
      <c r="L148" s="22"/>
      <c r="M148" s="22"/>
      <c r="N148" s="22"/>
      <c r="O148" s="22"/>
      <c r="P148" s="22"/>
      <c r="Q148" s="22"/>
      <c r="R148" s="22"/>
      <c r="S148" s="22"/>
      <c r="T148" s="34">
        <v>1</v>
      </c>
      <c r="U148" s="34"/>
      <c r="V148" s="34"/>
      <c r="W148" s="239">
        <v>1</v>
      </c>
      <c r="X148" s="1"/>
      <c r="Y148" s="1"/>
      <c r="Z148" s="2"/>
      <c r="AA148" s="1"/>
      <c r="AB148" s="35">
        <v>1</v>
      </c>
    </row>
    <row r="149" spans="1:30" ht="12.75" customHeight="1" x14ac:dyDescent="0.2">
      <c r="J149" s="25"/>
      <c r="K149" s="25"/>
      <c r="L149" s="22"/>
      <c r="M149" s="22"/>
      <c r="N149" s="22"/>
      <c r="O149" s="22"/>
      <c r="P149" s="22"/>
      <c r="Q149" s="22"/>
      <c r="R149" s="22"/>
      <c r="S149" s="22"/>
      <c r="T149" s="34"/>
      <c r="U149" s="34"/>
      <c r="V149" s="34"/>
      <c r="W149" s="239"/>
      <c r="X149" s="1"/>
      <c r="Y149" s="1"/>
      <c r="AA149" s="1"/>
    </row>
    <row r="150" spans="1:30" ht="12.75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45">
        <f>SUM(W146:W149)</f>
        <v>34</v>
      </c>
      <c r="X150" s="1">
        <f>SUM(W146)/B138</f>
        <v>7.2727272727272724E-2</v>
      </c>
      <c r="Y150" s="1">
        <f>W150/B138</f>
        <v>0.61818181818181817</v>
      </c>
      <c r="Z150" s="1">
        <f>Y150-X150</f>
        <v>0.54545454545454541</v>
      </c>
      <c r="AA150" s="1"/>
    </row>
    <row r="151" spans="1:30" ht="12.75" customHeight="1" x14ac:dyDescent="0.2">
      <c r="A151" s="362" t="s">
        <v>41</v>
      </c>
      <c r="B151" s="352"/>
      <c r="C151" s="352"/>
      <c r="D151" s="35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45"/>
      <c r="X151" s="1"/>
      <c r="Y151" s="1"/>
      <c r="AA151" s="1"/>
    </row>
    <row r="152" spans="1:30" ht="12.75" customHeight="1" x14ac:dyDescent="0.2">
      <c r="A152" s="46" t="s">
        <v>42</v>
      </c>
      <c r="B152" s="2">
        <v>0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45"/>
      <c r="X152" s="1"/>
      <c r="Y152" s="1"/>
      <c r="AA152" s="1"/>
    </row>
    <row r="153" spans="1:30" ht="12.75" customHeight="1" x14ac:dyDescent="0.2">
      <c r="A153" s="363" t="s">
        <v>43</v>
      </c>
      <c r="B153" s="352"/>
      <c r="C153" s="352"/>
      <c r="D153" s="352"/>
      <c r="E153" s="352"/>
      <c r="F153" s="352"/>
      <c r="G153" s="352"/>
      <c r="H153" s="52">
        <f>(B152/W146)*100%</f>
        <v>0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45"/>
      <c r="X153" s="55"/>
      <c r="Y153" s="55"/>
      <c r="Z153" s="48"/>
      <c r="AA153" s="1"/>
    </row>
    <row r="154" spans="1:30" ht="12.75" customHeight="1" x14ac:dyDescent="0.2">
      <c r="A154" s="53" t="s">
        <v>44</v>
      </c>
      <c r="B154" s="51"/>
      <c r="C154" s="51"/>
      <c r="D154" s="51"/>
      <c r="E154" s="51"/>
      <c r="F154" s="51"/>
      <c r="G154" s="3">
        <f>((W146*9)+(W147*10)+(W148*11))/W150</f>
        <v>9.9117647058823533</v>
      </c>
      <c r="H154" s="5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45"/>
      <c r="X154" s="1"/>
      <c r="Y154" s="1"/>
      <c r="AA154" s="1"/>
    </row>
    <row r="155" spans="1:30" ht="12.75" customHeight="1" x14ac:dyDescent="0.2">
      <c r="A155" s="51"/>
      <c r="B155" s="51"/>
      <c r="C155" s="51"/>
      <c r="D155" s="51"/>
      <c r="E155" s="51"/>
      <c r="F155" s="51"/>
      <c r="G155" s="51"/>
      <c r="H155" s="5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45"/>
      <c r="X155" s="1"/>
      <c r="Y155" s="1"/>
      <c r="AA155" s="1"/>
    </row>
    <row r="156" spans="1:30" ht="12.75" customHeight="1" x14ac:dyDescent="0.2"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45"/>
      <c r="X156" s="1"/>
      <c r="Y156" s="1"/>
      <c r="AA156" s="1"/>
    </row>
    <row r="157" spans="1:30" ht="12.75" customHeight="1" x14ac:dyDescent="0.3">
      <c r="A157" s="61" t="s">
        <v>63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45"/>
      <c r="X157" s="1"/>
      <c r="Y157" s="1"/>
      <c r="AA157" s="1"/>
    </row>
    <row r="158" spans="1:30" ht="114" customHeight="1" x14ac:dyDescent="0.2">
      <c r="B158" s="358" t="s">
        <v>3</v>
      </c>
      <c r="C158" s="359"/>
      <c r="D158" s="359"/>
      <c r="E158" s="359"/>
      <c r="F158" s="359"/>
      <c r="G158" s="359"/>
      <c r="H158" s="359"/>
      <c r="I158" s="359"/>
      <c r="J158" s="359"/>
      <c r="K158" s="360" t="s">
        <v>135</v>
      </c>
      <c r="L158" s="352"/>
      <c r="M158" s="360" t="s">
        <v>136</v>
      </c>
      <c r="N158" s="352"/>
      <c r="O158" s="360" t="s">
        <v>137</v>
      </c>
      <c r="P158" s="352"/>
      <c r="Q158" s="56"/>
      <c r="R158" s="56"/>
      <c r="S158" s="56"/>
      <c r="T158" s="9" t="s">
        <v>135</v>
      </c>
      <c r="U158" s="9" t="s">
        <v>136</v>
      </c>
      <c r="V158" s="9" t="s">
        <v>137</v>
      </c>
      <c r="W158" s="237" t="s">
        <v>10</v>
      </c>
      <c r="X158" s="10" t="s">
        <v>11</v>
      </c>
      <c r="Y158" s="10" t="s">
        <v>12</v>
      </c>
      <c r="Z158" s="11" t="s">
        <v>13</v>
      </c>
      <c r="AA158" s="10" t="s">
        <v>14</v>
      </c>
      <c r="AB158" s="12" t="s">
        <v>15</v>
      </c>
      <c r="AC158" s="12" t="s">
        <v>16</v>
      </c>
      <c r="AD158" s="13" t="s">
        <v>17</v>
      </c>
    </row>
    <row r="159" spans="1:30" ht="12.75" customHeight="1" x14ac:dyDescent="0.2">
      <c r="A159" s="15" t="s">
        <v>18</v>
      </c>
      <c r="B159" s="16">
        <v>1</v>
      </c>
      <c r="C159" s="16">
        <v>2</v>
      </c>
      <c r="D159" s="16">
        <v>3</v>
      </c>
      <c r="E159" s="16">
        <v>4</v>
      </c>
      <c r="F159" s="16">
        <v>5</v>
      </c>
      <c r="G159" s="16">
        <v>6</v>
      </c>
      <c r="H159" s="16">
        <v>7</v>
      </c>
      <c r="I159" s="16">
        <v>8</v>
      </c>
      <c r="J159" s="17" t="s">
        <v>19</v>
      </c>
      <c r="K159" s="74">
        <v>9</v>
      </c>
      <c r="L159" s="75">
        <v>10</v>
      </c>
      <c r="M159" s="75">
        <v>9</v>
      </c>
      <c r="N159" s="3">
        <v>10</v>
      </c>
      <c r="O159" s="75">
        <v>9</v>
      </c>
      <c r="P159" s="3">
        <v>10</v>
      </c>
      <c r="Q159" s="3"/>
      <c r="R159" s="3"/>
      <c r="S159" s="3"/>
      <c r="T159" s="45"/>
      <c r="U159" s="45"/>
      <c r="V159" s="45"/>
      <c r="W159" s="249"/>
      <c r="X159" s="21"/>
      <c r="Y159" s="21"/>
      <c r="Z159" s="22"/>
      <c r="AA159" s="23"/>
      <c r="AB159" s="24"/>
      <c r="AC159" s="24"/>
      <c r="AD159" s="1"/>
    </row>
    <row r="160" spans="1:30" ht="12.75" customHeight="1" x14ac:dyDescent="0.2">
      <c r="A160" s="40" t="s">
        <v>22</v>
      </c>
      <c r="B160" s="25">
        <v>41</v>
      </c>
      <c r="C160" s="25"/>
      <c r="D160" s="25"/>
      <c r="E160" s="25"/>
      <c r="F160" s="25"/>
      <c r="G160" s="25"/>
      <c r="H160" s="25"/>
      <c r="I160" s="25"/>
      <c r="J160" s="16"/>
      <c r="K160" s="366"/>
      <c r="L160" s="367"/>
      <c r="M160" s="367"/>
      <c r="N160" s="4"/>
      <c r="O160" s="4"/>
      <c r="P160" s="4"/>
      <c r="Q160" s="4"/>
      <c r="R160" s="4"/>
      <c r="S160" s="4"/>
      <c r="T160" s="20"/>
      <c r="U160" s="20"/>
      <c r="V160" s="20"/>
      <c r="W160" s="138"/>
      <c r="X160" s="21"/>
      <c r="Y160" s="21"/>
      <c r="Z160" s="22"/>
      <c r="AA160" s="23"/>
      <c r="AB160" s="29">
        <f>B160</f>
        <v>41</v>
      </c>
      <c r="AC160" s="24"/>
      <c r="AD160" s="1"/>
    </row>
    <row r="161" spans="1:30" ht="12.75" customHeight="1" x14ac:dyDescent="0.2">
      <c r="A161" s="40" t="s">
        <v>23</v>
      </c>
      <c r="B161" s="25"/>
      <c r="C161" s="25">
        <v>25</v>
      </c>
      <c r="D161" s="25"/>
      <c r="E161" s="25"/>
      <c r="F161" s="25"/>
      <c r="G161" s="25"/>
      <c r="H161" s="25"/>
      <c r="I161" s="25"/>
      <c r="J161" s="25"/>
      <c r="K161" s="25"/>
      <c r="L161" s="22"/>
      <c r="M161" s="22"/>
      <c r="N161" s="22"/>
      <c r="O161" s="22"/>
      <c r="P161" s="22"/>
      <c r="Q161" s="22"/>
      <c r="R161" s="22"/>
      <c r="S161" s="22"/>
      <c r="T161" s="34"/>
      <c r="U161" s="34"/>
      <c r="V161" s="34"/>
      <c r="W161" s="239"/>
      <c r="X161" s="21"/>
      <c r="Y161" s="21"/>
      <c r="Z161" s="22"/>
      <c r="AA161" s="23">
        <f>C161/B160</f>
        <v>0.6097560975609756</v>
      </c>
      <c r="AB161" s="35">
        <v>27</v>
      </c>
      <c r="AC161" s="36">
        <f t="shared" ref="AC161:AC167" si="62">AB161/AB160</f>
        <v>0.65853658536585369</v>
      </c>
      <c r="AD161" s="1">
        <f t="shared" ref="AD161:AD167" si="63">100%-AC161</f>
        <v>0.34146341463414631</v>
      </c>
    </row>
    <row r="162" spans="1:30" ht="12.75" customHeight="1" x14ac:dyDescent="0.2">
      <c r="A162" s="40" t="s">
        <v>24</v>
      </c>
      <c r="B162" s="25"/>
      <c r="C162" s="25"/>
      <c r="D162" s="25">
        <v>13</v>
      </c>
      <c r="E162" s="25"/>
      <c r="F162" s="25"/>
      <c r="G162" s="25"/>
      <c r="H162" s="25"/>
      <c r="I162" s="25"/>
      <c r="J162" s="25"/>
      <c r="K162" s="25"/>
      <c r="L162" s="22"/>
      <c r="M162" s="22"/>
      <c r="N162" s="22"/>
      <c r="O162" s="22"/>
      <c r="P162" s="22"/>
      <c r="Q162" s="22"/>
      <c r="R162" s="22"/>
      <c r="S162" s="22"/>
      <c r="T162" s="34"/>
      <c r="U162" s="34"/>
      <c r="V162" s="34"/>
      <c r="W162" s="239"/>
      <c r="X162" s="21"/>
      <c r="Y162" s="21"/>
      <c r="Z162" s="22"/>
      <c r="AA162" s="23">
        <f>D162/C161</f>
        <v>0.52</v>
      </c>
      <c r="AB162" s="35">
        <v>25</v>
      </c>
      <c r="AC162" s="36">
        <f t="shared" si="62"/>
        <v>0.92592592592592593</v>
      </c>
      <c r="AD162" s="1">
        <f t="shared" si="63"/>
        <v>7.407407407407407E-2</v>
      </c>
    </row>
    <row r="163" spans="1:30" ht="12.75" customHeight="1" x14ac:dyDescent="0.2">
      <c r="A163" s="40" t="s">
        <v>25</v>
      </c>
      <c r="B163" s="25"/>
      <c r="C163" s="25"/>
      <c r="D163" s="25"/>
      <c r="E163" s="25">
        <v>10</v>
      </c>
      <c r="F163" s="25"/>
      <c r="G163" s="25"/>
      <c r="H163" s="25"/>
      <c r="I163" s="25"/>
      <c r="J163" s="25"/>
      <c r="K163" s="25"/>
      <c r="L163" s="22"/>
      <c r="M163" s="22"/>
      <c r="N163" s="22"/>
      <c r="O163" s="22"/>
      <c r="P163" s="22"/>
      <c r="Q163" s="22"/>
      <c r="R163" s="22"/>
      <c r="S163" s="22"/>
      <c r="T163" s="34"/>
      <c r="U163" s="34"/>
      <c r="V163" s="34"/>
      <c r="W163" s="239"/>
      <c r="X163" s="21"/>
      <c r="Y163" s="21"/>
      <c r="Z163" s="22"/>
      <c r="AA163" s="23">
        <f>E163/D162</f>
        <v>0.76923076923076927</v>
      </c>
      <c r="AB163" s="35">
        <v>17</v>
      </c>
      <c r="AC163" s="36">
        <f t="shared" si="62"/>
        <v>0.68</v>
      </c>
      <c r="AD163" s="1">
        <f t="shared" si="63"/>
        <v>0.31999999999999995</v>
      </c>
    </row>
    <row r="164" spans="1:30" ht="12.75" customHeight="1" x14ac:dyDescent="0.2">
      <c r="A164" s="40" t="s">
        <v>26</v>
      </c>
      <c r="B164" s="25"/>
      <c r="C164" s="25"/>
      <c r="D164" s="25"/>
      <c r="E164" s="25"/>
      <c r="F164" s="25">
        <v>10</v>
      </c>
      <c r="G164" s="25"/>
      <c r="H164" s="25"/>
      <c r="I164" s="25"/>
      <c r="J164" s="25"/>
      <c r="K164" s="25"/>
      <c r="L164" s="22"/>
      <c r="M164" s="22"/>
      <c r="N164" s="22"/>
      <c r="O164" s="22"/>
      <c r="P164" s="22"/>
      <c r="Q164" s="22"/>
      <c r="R164" s="22"/>
      <c r="S164" s="22"/>
      <c r="T164" s="34"/>
      <c r="U164" s="34"/>
      <c r="V164" s="34"/>
      <c r="W164" s="239"/>
      <c r="X164" s="21"/>
      <c r="Y164" s="21"/>
      <c r="Z164" s="22"/>
      <c r="AA164" s="23">
        <f>F164/E163</f>
        <v>1</v>
      </c>
      <c r="AB164" s="35">
        <v>17</v>
      </c>
      <c r="AC164" s="36">
        <f t="shared" si="62"/>
        <v>1</v>
      </c>
      <c r="AD164" s="1">
        <f t="shared" si="63"/>
        <v>0</v>
      </c>
    </row>
    <row r="165" spans="1:30" ht="12.75" customHeight="1" x14ac:dyDescent="0.2">
      <c r="A165" s="40" t="s">
        <v>27</v>
      </c>
      <c r="B165" s="25"/>
      <c r="C165" s="25"/>
      <c r="D165" s="25"/>
      <c r="E165" s="25"/>
      <c r="F165" s="25"/>
      <c r="G165" s="25">
        <v>10</v>
      </c>
      <c r="H165" s="25"/>
      <c r="I165" s="25"/>
      <c r="J165" s="25"/>
      <c r="K165" s="25"/>
      <c r="L165" s="22"/>
      <c r="M165" s="22"/>
      <c r="N165" s="22"/>
      <c r="O165" s="22"/>
      <c r="P165" s="22"/>
      <c r="Q165" s="22"/>
      <c r="R165" s="22"/>
      <c r="S165" s="22"/>
      <c r="T165" s="34"/>
      <c r="U165" s="34"/>
      <c r="V165" s="34"/>
      <c r="W165" s="239"/>
      <c r="X165" s="21"/>
      <c r="Y165" s="21"/>
      <c r="Z165" s="22"/>
      <c r="AA165" s="23">
        <f>G165/F164</f>
        <v>1</v>
      </c>
      <c r="AB165" s="35">
        <v>16</v>
      </c>
      <c r="AC165" s="36">
        <f t="shared" si="62"/>
        <v>0.94117647058823528</v>
      </c>
      <c r="AD165" s="1">
        <f t="shared" si="63"/>
        <v>5.8823529411764719E-2</v>
      </c>
    </row>
    <row r="166" spans="1:30" ht="12.75" customHeight="1" x14ac:dyDescent="0.2">
      <c r="A166" s="46" t="s">
        <v>28</v>
      </c>
      <c r="B166" s="2"/>
      <c r="C166" s="2"/>
      <c r="D166" s="2"/>
      <c r="E166" s="2"/>
      <c r="F166" s="2"/>
      <c r="G166" s="2"/>
      <c r="H166" s="2">
        <v>10</v>
      </c>
      <c r="I166" s="2"/>
      <c r="J166" s="25"/>
      <c r="K166" s="25"/>
      <c r="L166" s="22"/>
      <c r="M166" s="22"/>
      <c r="N166" s="22"/>
      <c r="O166" s="22"/>
      <c r="P166" s="22"/>
      <c r="Q166" s="22"/>
      <c r="R166" s="22"/>
      <c r="S166" s="22"/>
      <c r="T166" s="34"/>
      <c r="U166" s="34"/>
      <c r="V166" s="34"/>
      <c r="W166" s="239"/>
      <c r="X166" s="1"/>
      <c r="Y166" s="1"/>
      <c r="Z166" s="2"/>
      <c r="AA166" s="1">
        <f>H166/G165</f>
        <v>1</v>
      </c>
      <c r="AB166" s="35">
        <v>16</v>
      </c>
      <c r="AC166" s="36">
        <f t="shared" si="62"/>
        <v>1</v>
      </c>
      <c r="AD166" s="1">
        <f t="shared" si="63"/>
        <v>0</v>
      </c>
    </row>
    <row r="167" spans="1:30" ht="12.75" customHeight="1" x14ac:dyDescent="0.2">
      <c r="A167" s="46" t="s">
        <v>29</v>
      </c>
      <c r="B167" s="2"/>
      <c r="C167" s="2"/>
      <c r="D167" s="2"/>
      <c r="E167" s="2"/>
      <c r="F167" s="2"/>
      <c r="G167" s="2"/>
      <c r="H167" s="2"/>
      <c r="I167" s="2">
        <v>9</v>
      </c>
      <c r="J167" s="25"/>
      <c r="K167" s="25"/>
      <c r="L167" s="22"/>
      <c r="M167" s="22"/>
      <c r="N167" s="22"/>
      <c r="O167" s="22"/>
      <c r="P167" s="22"/>
      <c r="Q167" s="22"/>
      <c r="R167" s="22"/>
      <c r="S167" s="22"/>
      <c r="T167" s="34"/>
      <c r="U167" s="34"/>
      <c r="V167" s="34">
        <v>1</v>
      </c>
      <c r="W167" s="239">
        <f>SUM(T167:V167)</f>
        <v>1</v>
      </c>
      <c r="X167" s="1"/>
      <c r="Y167" s="1"/>
      <c r="Z167" s="2"/>
      <c r="AA167" s="1">
        <f>I167/H166</f>
        <v>0.9</v>
      </c>
      <c r="AB167" s="35">
        <v>16</v>
      </c>
      <c r="AC167" s="36">
        <f t="shared" si="62"/>
        <v>1</v>
      </c>
      <c r="AD167" s="1">
        <f t="shared" si="63"/>
        <v>0</v>
      </c>
    </row>
    <row r="168" spans="1:30" ht="12.75" customHeight="1" x14ac:dyDescent="0.2">
      <c r="A168" s="40" t="s">
        <v>30</v>
      </c>
      <c r="B168" s="2"/>
      <c r="C168" s="2"/>
      <c r="D168" s="2"/>
      <c r="E168" s="2"/>
      <c r="F168" s="2"/>
      <c r="G168" s="2"/>
      <c r="H168" s="2"/>
      <c r="I168" s="2"/>
      <c r="J168" s="25">
        <v>9</v>
      </c>
      <c r="K168" s="25">
        <v>1</v>
      </c>
      <c r="L168" s="22"/>
      <c r="M168" s="22">
        <v>1</v>
      </c>
      <c r="N168" s="22"/>
      <c r="O168" s="22">
        <v>7</v>
      </c>
      <c r="P168" s="22"/>
      <c r="Q168" s="22"/>
      <c r="R168" s="22"/>
      <c r="S168" s="22">
        <v>9</v>
      </c>
      <c r="T168" s="34">
        <v>1</v>
      </c>
      <c r="U168" s="34">
        <v>1</v>
      </c>
      <c r="V168" s="34">
        <v>7</v>
      </c>
      <c r="W168" s="239">
        <f>SUM(S168:V168)</f>
        <v>18</v>
      </c>
      <c r="X168" s="1"/>
      <c r="Y168" s="1"/>
      <c r="Z168" s="2"/>
      <c r="AA168" s="1"/>
      <c r="AB168" s="35">
        <v>14</v>
      </c>
    </row>
    <row r="169" spans="1:30" ht="12.75" customHeight="1" x14ac:dyDescent="0.2">
      <c r="A169" s="40" t="s">
        <v>31</v>
      </c>
      <c r="B169" s="2"/>
      <c r="C169" s="2"/>
      <c r="D169" s="2"/>
      <c r="E169" s="2"/>
      <c r="F169" s="2"/>
      <c r="G169" s="2"/>
      <c r="H169" s="2"/>
      <c r="I169" s="2"/>
      <c r="J169" s="25">
        <v>5</v>
      </c>
      <c r="K169" s="25">
        <v>2</v>
      </c>
      <c r="L169" s="22"/>
      <c r="M169" s="22">
        <v>3</v>
      </c>
      <c r="N169" s="22"/>
      <c r="O169" s="22"/>
      <c r="P169" s="22"/>
      <c r="Q169" s="22"/>
      <c r="R169" s="22"/>
      <c r="S169" s="22"/>
      <c r="T169" s="34">
        <v>1</v>
      </c>
      <c r="U169" s="34">
        <v>3</v>
      </c>
      <c r="V169" s="34"/>
      <c r="W169" s="239">
        <f>SUM(T169:V169)</f>
        <v>4</v>
      </c>
      <c r="X169" s="1"/>
      <c r="Y169" s="1"/>
      <c r="Z169" s="2"/>
      <c r="AA169" s="1"/>
      <c r="AB169" s="35">
        <v>5</v>
      </c>
    </row>
    <row r="170" spans="1:30" ht="12.75" customHeight="1" x14ac:dyDescent="0.2">
      <c r="A170" s="46"/>
      <c r="B170" s="2"/>
      <c r="C170" s="2"/>
      <c r="D170" s="2"/>
      <c r="E170" s="2"/>
      <c r="F170" s="2"/>
      <c r="G170" s="2"/>
      <c r="H170" s="2"/>
      <c r="I170" s="2"/>
      <c r="J170" s="25"/>
      <c r="K170" s="25"/>
      <c r="L170" s="22"/>
      <c r="M170" s="22"/>
      <c r="N170" s="22"/>
      <c r="O170" s="22"/>
      <c r="P170" s="22"/>
      <c r="Q170" s="22"/>
      <c r="R170" s="22"/>
      <c r="S170" s="22"/>
      <c r="T170" s="34"/>
      <c r="U170" s="34"/>
      <c r="V170" s="34"/>
      <c r="W170" s="239"/>
      <c r="X170" s="1"/>
      <c r="Y170" s="1"/>
      <c r="Z170" s="2"/>
      <c r="AA170" s="1"/>
      <c r="AB170" s="35"/>
    </row>
    <row r="171" spans="1:30" ht="12.75" customHeight="1" x14ac:dyDescent="0.2">
      <c r="J171" s="25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245">
        <f>SUM(W167:W170)</f>
        <v>23</v>
      </c>
      <c r="X171" s="1">
        <f>(W168)/B160</f>
        <v>0.43902439024390244</v>
      </c>
      <c r="Y171" s="1">
        <f>W171/B160</f>
        <v>0.56097560975609762</v>
      </c>
      <c r="Z171" s="1">
        <f>Y171-X171</f>
        <v>0.12195121951219517</v>
      </c>
      <c r="AA171" s="1"/>
    </row>
    <row r="172" spans="1:30" ht="12.75" customHeight="1" x14ac:dyDescent="0.2">
      <c r="J172" s="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51"/>
      <c r="X172" s="1"/>
      <c r="Y172" s="1"/>
      <c r="Z172" s="1"/>
      <c r="AA172" s="1"/>
    </row>
    <row r="173" spans="1:30" ht="12.75" customHeight="1" x14ac:dyDescent="0.2">
      <c r="A173" s="53" t="s">
        <v>44</v>
      </c>
      <c r="B173" s="51"/>
      <c r="C173" s="51"/>
      <c r="D173" s="51"/>
      <c r="E173" s="51"/>
      <c r="F173" s="51"/>
      <c r="G173" s="3">
        <f>((W168*10)+(W169*11))/W171</f>
        <v>9.7391304347826093</v>
      </c>
      <c r="J173" s="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51"/>
      <c r="X173" s="1"/>
      <c r="Y173" s="1"/>
      <c r="Z173" s="1"/>
      <c r="AA173" s="1"/>
    </row>
    <row r="174" spans="1:30" ht="12.75" customHeight="1" x14ac:dyDescent="0.2">
      <c r="J174" s="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51"/>
      <c r="X174" s="1"/>
      <c r="Y174" s="1"/>
      <c r="Z174" s="1"/>
      <c r="AA174" s="1"/>
    </row>
    <row r="175" spans="1:30" ht="12.75" customHeight="1" x14ac:dyDescent="0.3">
      <c r="A175" s="61" t="s">
        <v>64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45"/>
      <c r="X175" s="1"/>
      <c r="Y175" s="1"/>
      <c r="AA175" s="1"/>
    </row>
    <row r="176" spans="1:30" ht="114" customHeight="1" x14ac:dyDescent="0.2">
      <c r="B176" s="358" t="s">
        <v>3</v>
      </c>
      <c r="C176" s="359"/>
      <c r="D176" s="359"/>
      <c r="E176" s="359"/>
      <c r="F176" s="359"/>
      <c r="G176" s="359"/>
      <c r="H176" s="359"/>
      <c r="I176" s="359"/>
      <c r="J176" s="359"/>
      <c r="K176" s="360" t="s">
        <v>135</v>
      </c>
      <c r="L176" s="352"/>
      <c r="M176" s="360" t="s">
        <v>136</v>
      </c>
      <c r="N176" s="352"/>
      <c r="O176" s="360" t="s">
        <v>137</v>
      </c>
      <c r="P176" s="352"/>
      <c r="Q176" s="56"/>
      <c r="R176" s="56"/>
      <c r="S176" s="56"/>
      <c r="T176" s="9" t="s">
        <v>135</v>
      </c>
      <c r="U176" s="9" t="s">
        <v>136</v>
      </c>
      <c r="V176" s="9" t="s">
        <v>137</v>
      </c>
      <c r="W176" s="237" t="s">
        <v>10</v>
      </c>
      <c r="X176" s="10" t="s">
        <v>11</v>
      </c>
      <c r="Y176" s="10" t="s">
        <v>12</v>
      </c>
      <c r="Z176" s="11" t="s">
        <v>13</v>
      </c>
      <c r="AA176" s="10" t="s">
        <v>14</v>
      </c>
      <c r="AB176" s="12" t="s">
        <v>15</v>
      </c>
      <c r="AC176" s="12" t="s">
        <v>16</v>
      </c>
      <c r="AD176" s="13" t="s">
        <v>17</v>
      </c>
    </row>
    <row r="177" spans="1:30" ht="12.75" customHeight="1" x14ac:dyDescent="0.2">
      <c r="A177" s="15" t="s">
        <v>18</v>
      </c>
      <c r="B177" s="16">
        <v>1</v>
      </c>
      <c r="C177" s="16">
        <v>2</v>
      </c>
      <c r="D177" s="16">
        <v>3</v>
      </c>
      <c r="E177" s="16">
        <v>4</v>
      </c>
      <c r="F177" s="16">
        <v>5</v>
      </c>
      <c r="G177" s="16">
        <v>6</v>
      </c>
      <c r="H177" s="16">
        <v>7</v>
      </c>
      <c r="I177" s="16">
        <v>8</v>
      </c>
      <c r="J177" s="17" t="s">
        <v>19</v>
      </c>
      <c r="K177" s="74">
        <v>9</v>
      </c>
      <c r="L177" s="75">
        <v>10</v>
      </c>
      <c r="M177" s="75">
        <v>9</v>
      </c>
      <c r="N177" s="3">
        <v>10</v>
      </c>
      <c r="O177" s="75">
        <v>9</v>
      </c>
      <c r="P177" s="3">
        <v>10</v>
      </c>
      <c r="Q177" s="3"/>
      <c r="R177" s="3"/>
      <c r="S177" s="3"/>
      <c r="T177" s="45"/>
      <c r="U177" s="45"/>
      <c r="V177" s="45"/>
      <c r="W177" s="249"/>
      <c r="X177" s="21"/>
      <c r="Y177" s="21"/>
      <c r="Z177" s="22"/>
      <c r="AA177" s="23"/>
      <c r="AB177" s="24"/>
      <c r="AC177" s="24"/>
      <c r="AD177" s="1"/>
    </row>
    <row r="178" spans="1:30" ht="12.75" customHeight="1" x14ac:dyDescent="0.2">
      <c r="A178" s="40" t="s">
        <v>23</v>
      </c>
      <c r="B178" s="25">
        <v>53</v>
      </c>
      <c r="C178" s="25"/>
      <c r="D178" s="25"/>
      <c r="E178" s="25"/>
      <c r="F178" s="25"/>
      <c r="G178" s="25"/>
      <c r="H178" s="25"/>
      <c r="I178" s="25"/>
      <c r="J178" s="16"/>
      <c r="K178" s="366"/>
      <c r="L178" s="367"/>
      <c r="M178" s="367"/>
      <c r="N178" s="4"/>
      <c r="O178" s="4"/>
      <c r="P178" s="4"/>
      <c r="Q178" s="4"/>
      <c r="R178" s="4"/>
      <c r="S178" s="4"/>
      <c r="T178" s="20"/>
      <c r="U178" s="20"/>
      <c r="V178" s="20"/>
      <c r="W178" s="138"/>
      <c r="X178" s="21"/>
      <c r="Y178" s="21"/>
      <c r="Z178" s="22"/>
      <c r="AA178" s="23"/>
      <c r="AB178" s="29">
        <f>B178</f>
        <v>53</v>
      </c>
      <c r="AC178" s="24"/>
      <c r="AD178" s="1"/>
    </row>
    <row r="179" spans="1:30" ht="12.75" customHeight="1" x14ac:dyDescent="0.2">
      <c r="A179" s="40" t="s">
        <v>24</v>
      </c>
      <c r="B179" s="25"/>
      <c r="C179" s="25">
        <v>41</v>
      </c>
      <c r="D179" s="25"/>
      <c r="E179" s="25"/>
      <c r="F179" s="25"/>
      <c r="G179" s="25"/>
      <c r="H179" s="25"/>
      <c r="I179" s="25"/>
      <c r="J179" s="25"/>
      <c r="K179" s="25"/>
      <c r="L179" s="22"/>
      <c r="M179" s="22"/>
      <c r="N179" s="22"/>
      <c r="O179" s="22"/>
      <c r="P179" s="22"/>
      <c r="Q179" s="22"/>
      <c r="R179" s="22"/>
      <c r="S179" s="22"/>
      <c r="T179" s="34"/>
      <c r="U179" s="34"/>
      <c r="V179" s="34"/>
      <c r="W179" s="239"/>
      <c r="X179" s="21"/>
      <c r="Y179" s="21"/>
      <c r="Z179" s="22"/>
      <c r="AA179" s="23">
        <f>C179/B178</f>
        <v>0.77358490566037741</v>
      </c>
      <c r="AB179" s="35">
        <v>42</v>
      </c>
      <c r="AC179" s="36">
        <f t="shared" ref="AC179:AC185" si="64">AB179/AB178</f>
        <v>0.79245283018867929</v>
      </c>
      <c r="AD179" s="1">
        <f t="shared" ref="AD179:AD185" si="65">100%-AC179</f>
        <v>0.20754716981132071</v>
      </c>
    </row>
    <row r="180" spans="1:30" ht="12.75" customHeight="1" x14ac:dyDescent="0.2">
      <c r="A180" s="40" t="s">
        <v>25</v>
      </c>
      <c r="B180" s="25"/>
      <c r="C180" s="25"/>
      <c r="D180" s="25">
        <v>26</v>
      </c>
      <c r="E180" s="25"/>
      <c r="F180" s="25"/>
      <c r="G180" s="25"/>
      <c r="H180" s="25"/>
      <c r="I180" s="25"/>
      <c r="J180" s="25"/>
      <c r="K180" s="25"/>
      <c r="L180" s="22"/>
      <c r="M180" s="22"/>
      <c r="N180" s="22"/>
      <c r="O180" s="22"/>
      <c r="P180" s="22"/>
      <c r="Q180" s="22"/>
      <c r="R180" s="22"/>
      <c r="S180" s="22"/>
      <c r="T180" s="34"/>
      <c r="U180" s="34"/>
      <c r="V180" s="34"/>
      <c r="W180" s="239"/>
      <c r="X180" s="21"/>
      <c r="Y180" s="21"/>
      <c r="Z180" s="22"/>
      <c r="AA180" s="23">
        <f>D180/C179</f>
        <v>0.63414634146341464</v>
      </c>
      <c r="AB180" s="35">
        <v>35</v>
      </c>
      <c r="AC180" s="36">
        <f t="shared" si="64"/>
        <v>0.83333333333333337</v>
      </c>
      <c r="AD180" s="1">
        <f t="shared" si="65"/>
        <v>0.16666666666666663</v>
      </c>
    </row>
    <row r="181" spans="1:30" ht="12.75" customHeight="1" x14ac:dyDescent="0.2">
      <c r="A181" s="40" t="s">
        <v>26</v>
      </c>
      <c r="B181" s="25"/>
      <c r="C181" s="25"/>
      <c r="D181" s="25"/>
      <c r="E181" s="25">
        <v>26</v>
      </c>
      <c r="F181" s="25"/>
      <c r="G181" s="25"/>
      <c r="H181" s="25"/>
      <c r="I181" s="25"/>
      <c r="J181" s="25"/>
      <c r="K181" s="25"/>
      <c r="L181" s="22"/>
      <c r="M181" s="22"/>
      <c r="N181" s="22"/>
      <c r="O181" s="22"/>
      <c r="P181" s="22"/>
      <c r="Q181" s="22"/>
      <c r="R181" s="22"/>
      <c r="S181" s="22"/>
      <c r="T181" s="34"/>
      <c r="U181" s="34"/>
      <c r="V181" s="34"/>
      <c r="W181" s="239"/>
      <c r="X181" s="21"/>
      <c r="Y181" s="21"/>
      <c r="Z181" s="22"/>
      <c r="AA181" s="23">
        <f>E181/D180</f>
        <v>1</v>
      </c>
      <c r="AB181" s="35">
        <v>34</v>
      </c>
      <c r="AC181" s="36">
        <f t="shared" si="64"/>
        <v>0.97142857142857142</v>
      </c>
      <c r="AD181" s="1">
        <f t="shared" si="65"/>
        <v>2.8571428571428581E-2</v>
      </c>
    </row>
    <row r="182" spans="1:30" ht="12.75" customHeight="1" x14ac:dyDescent="0.2">
      <c r="A182" s="40" t="s">
        <v>27</v>
      </c>
      <c r="B182" s="25"/>
      <c r="C182" s="25"/>
      <c r="D182" s="25"/>
      <c r="E182" s="25"/>
      <c r="F182" s="25">
        <v>25</v>
      </c>
      <c r="G182" s="25"/>
      <c r="H182" s="25"/>
      <c r="I182" s="25"/>
      <c r="J182" s="25"/>
      <c r="K182" s="25"/>
      <c r="L182" s="22"/>
      <c r="M182" s="22"/>
      <c r="N182" s="22"/>
      <c r="O182" s="22"/>
      <c r="P182" s="22"/>
      <c r="Q182" s="22"/>
      <c r="R182" s="22"/>
      <c r="S182" s="22"/>
      <c r="T182" s="34"/>
      <c r="U182" s="34"/>
      <c r="V182" s="34"/>
      <c r="W182" s="239"/>
      <c r="X182" s="21"/>
      <c r="Y182" s="21"/>
      <c r="Z182" s="22"/>
      <c r="AA182" s="23">
        <f>F182/E181</f>
        <v>0.96153846153846156</v>
      </c>
      <c r="AB182" s="35">
        <v>33</v>
      </c>
      <c r="AC182" s="36">
        <f t="shared" si="64"/>
        <v>0.97058823529411764</v>
      </c>
      <c r="AD182" s="1">
        <f t="shared" si="65"/>
        <v>2.9411764705882359E-2</v>
      </c>
    </row>
    <row r="183" spans="1:30" ht="12.75" customHeight="1" x14ac:dyDescent="0.2">
      <c r="A183" s="46" t="s">
        <v>28</v>
      </c>
      <c r="B183" s="2"/>
      <c r="C183" s="2"/>
      <c r="D183" s="2"/>
      <c r="E183" s="2"/>
      <c r="F183" s="2"/>
      <c r="G183" s="2">
        <v>25</v>
      </c>
      <c r="H183" s="2"/>
      <c r="I183" s="2"/>
      <c r="J183" s="25"/>
      <c r="K183" s="25"/>
      <c r="L183" s="22"/>
      <c r="M183" s="22"/>
      <c r="N183" s="22"/>
      <c r="O183" s="22"/>
      <c r="P183" s="22"/>
      <c r="Q183" s="22"/>
      <c r="R183" s="22"/>
      <c r="S183" s="22"/>
      <c r="T183" s="34"/>
      <c r="U183" s="34"/>
      <c r="V183" s="34"/>
      <c r="W183" s="239"/>
      <c r="X183" s="1"/>
      <c r="Y183" s="1"/>
      <c r="Z183" s="2"/>
      <c r="AA183" s="1">
        <f>G183/F182</f>
        <v>1</v>
      </c>
      <c r="AB183" s="35">
        <v>31</v>
      </c>
      <c r="AC183" s="36">
        <f t="shared" si="64"/>
        <v>0.93939393939393945</v>
      </c>
      <c r="AD183" s="1">
        <f t="shared" si="65"/>
        <v>6.0606060606060552E-2</v>
      </c>
    </row>
    <row r="184" spans="1:30" ht="12.75" customHeight="1" x14ac:dyDescent="0.2">
      <c r="A184" s="46" t="s">
        <v>29</v>
      </c>
      <c r="B184" s="2"/>
      <c r="C184" s="2"/>
      <c r="D184" s="2"/>
      <c r="E184" s="2"/>
      <c r="F184" s="2"/>
      <c r="G184" s="2"/>
      <c r="H184" s="2">
        <v>25</v>
      </c>
      <c r="I184" s="2"/>
      <c r="J184" s="25"/>
      <c r="K184" s="25"/>
      <c r="L184" s="22"/>
      <c r="M184" s="22"/>
      <c r="N184" s="22"/>
      <c r="O184" s="22"/>
      <c r="P184" s="22"/>
      <c r="Q184" s="22"/>
      <c r="R184" s="22"/>
      <c r="S184" s="22"/>
      <c r="T184" s="34"/>
      <c r="U184" s="34"/>
      <c r="V184" s="34"/>
      <c r="W184" s="239"/>
      <c r="X184" s="1"/>
      <c r="Y184" s="1"/>
      <c r="Z184" s="2"/>
      <c r="AA184" s="1">
        <f>H184/G183</f>
        <v>1</v>
      </c>
      <c r="AB184" s="35">
        <v>29</v>
      </c>
      <c r="AC184" s="36">
        <f t="shared" si="64"/>
        <v>0.93548387096774188</v>
      </c>
      <c r="AD184" s="1">
        <f t="shared" si="65"/>
        <v>6.4516129032258118E-2</v>
      </c>
    </row>
    <row r="185" spans="1:30" ht="12.75" customHeight="1" x14ac:dyDescent="0.2">
      <c r="A185" s="40" t="s">
        <v>30</v>
      </c>
      <c r="B185" s="2"/>
      <c r="C185" s="2"/>
      <c r="D185" s="2"/>
      <c r="E185" s="2"/>
      <c r="F185" s="2"/>
      <c r="G185" s="2"/>
      <c r="H185" s="2"/>
      <c r="I185" s="2">
        <v>25</v>
      </c>
      <c r="J185" s="25"/>
      <c r="K185" s="25"/>
      <c r="L185" s="22"/>
      <c r="M185" s="22"/>
      <c r="N185" s="22"/>
      <c r="O185" s="22"/>
      <c r="P185" s="22"/>
      <c r="Q185" s="22"/>
      <c r="R185" s="22"/>
      <c r="S185" s="22"/>
      <c r="T185" s="34"/>
      <c r="U185" s="34"/>
      <c r="V185" s="34"/>
      <c r="W185" s="239"/>
      <c r="X185" s="1"/>
      <c r="Y185" s="1"/>
      <c r="Z185" s="2"/>
      <c r="AA185" s="1">
        <f>I185/H184</f>
        <v>1</v>
      </c>
      <c r="AB185" s="35">
        <v>28</v>
      </c>
      <c r="AC185" s="36">
        <f t="shared" si="64"/>
        <v>0.96551724137931039</v>
      </c>
      <c r="AD185" s="1">
        <f t="shared" si="65"/>
        <v>3.4482758620689613E-2</v>
      </c>
    </row>
    <row r="186" spans="1:30" ht="12.75" customHeight="1" x14ac:dyDescent="0.2">
      <c r="A186" s="40" t="s">
        <v>31</v>
      </c>
      <c r="B186" s="2"/>
      <c r="C186" s="2"/>
      <c r="D186" s="2"/>
      <c r="E186" s="2"/>
      <c r="F186" s="2"/>
      <c r="G186" s="2"/>
      <c r="H186" s="2"/>
      <c r="I186" s="2"/>
      <c r="J186" s="25">
        <v>25</v>
      </c>
      <c r="K186" s="25">
        <v>3</v>
      </c>
      <c r="L186" s="22"/>
      <c r="M186" s="22">
        <v>6</v>
      </c>
      <c r="N186" s="22"/>
      <c r="O186" s="22">
        <v>19</v>
      </c>
      <c r="P186" s="22"/>
      <c r="Q186" s="22"/>
      <c r="R186" s="22"/>
      <c r="S186" s="22"/>
      <c r="T186" s="34">
        <v>3</v>
      </c>
      <c r="U186" s="34">
        <v>6</v>
      </c>
      <c r="V186" s="34">
        <v>16</v>
      </c>
      <c r="W186" s="239">
        <f>SUM(T186:V186)</f>
        <v>25</v>
      </c>
      <c r="X186" s="1"/>
      <c r="Y186" s="1"/>
      <c r="Z186" s="2"/>
      <c r="AA186" s="1"/>
      <c r="AB186" s="35">
        <v>28</v>
      </c>
      <c r="AC186" s="36"/>
      <c r="AD186" s="1"/>
    </row>
    <row r="187" spans="1:30" ht="12.75" customHeight="1" x14ac:dyDescent="0.2">
      <c r="A187" s="46" t="s">
        <v>50</v>
      </c>
      <c r="B187" s="2"/>
      <c r="C187" s="2"/>
      <c r="D187" s="2"/>
      <c r="E187" s="2"/>
      <c r="F187" s="2"/>
      <c r="G187" s="2"/>
      <c r="H187" s="2"/>
      <c r="I187" s="2"/>
      <c r="J187" s="25">
        <v>2</v>
      </c>
      <c r="K187" s="25"/>
      <c r="L187" s="22"/>
      <c r="M187" s="22"/>
      <c r="N187" s="22"/>
      <c r="O187" s="22">
        <v>2</v>
      </c>
      <c r="P187" s="22"/>
      <c r="Q187" s="22"/>
      <c r="R187" s="22"/>
      <c r="S187" s="22"/>
      <c r="T187" s="34"/>
      <c r="U187" s="34"/>
      <c r="V187" s="34">
        <v>1</v>
      </c>
      <c r="W187" s="238">
        <f>SUM(V187)</f>
        <v>1</v>
      </c>
      <c r="X187" s="1"/>
      <c r="Y187" s="1"/>
      <c r="Z187" s="2"/>
      <c r="AA187" s="1"/>
      <c r="AB187" s="35">
        <v>3</v>
      </c>
    </row>
    <row r="188" spans="1:30" ht="12.75" customHeight="1" x14ac:dyDescent="0.2">
      <c r="A188" s="40" t="s">
        <v>51</v>
      </c>
      <c r="B188" s="2"/>
      <c r="C188" s="2"/>
      <c r="D188" s="2"/>
      <c r="E188" s="2"/>
      <c r="F188" s="2"/>
      <c r="G188" s="2"/>
      <c r="H188" s="2"/>
      <c r="I188" s="2"/>
      <c r="J188" s="2">
        <v>2</v>
      </c>
      <c r="K188" s="2"/>
      <c r="L188" s="2"/>
      <c r="M188" s="2"/>
      <c r="N188" s="2"/>
      <c r="O188" s="2">
        <v>2</v>
      </c>
      <c r="P188" s="2"/>
      <c r="Q188" s="2"/>
      <c r="R188" s="2"/>
      <c r="S188" s="2"/>
      <c r="T188" s="45"/>
      <c r="U188" s="45"/>
      <c r="V188" s="45"/>
      <c r="W188" s="249"/>
      <c r="X188" s="1"/>
      <c r="Y188" s="1"/>
      <c r="Z188" s="2"/>
      <c r="AA188" s="1"/>
      <c r="AB188" s="35">
        <v>2</v>
      </c>
    </row>
    <row r="189" spans="1:30" ht="12.75" customHeight="1" x14ac:dyDescent="0.2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245">
        <f>SUM(W186:W187)</f>
        <v>26</v>
      </c>
      <c r="X189" s="1">
        <f>W186/B178</f>
        <v>0.47169811320754718</v>
      </c>
      <c r="Y189" s="1">
        <f>W189/B178</f>
        <v>0.49056603773584906</v>
      </c>
      <c r="Z189" s="1">
        <f>Y189-X189</f>
        <v>1.8867924528301883E-2</v>
      </c>
      <c r="AA189" s="1"/>
    </row>
    <row r="190" spans="1:30" ht="12.75" customHeight="1" x14ac:dyDescent="0.2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245"/>
      <c r="X190" s="1"/>
      <c r="Y190" s="1"/>
      <c r="Z190" s="1"/>
      <c r="AA190" s="1"/>
    </row>
    <row r="191" spans="1:30" ht="12.75" customHeight="1" x14ac:dyDescent="0.2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245"/>
      <c r="X191" s="1"/>
      <c r="Y191" s="1"/>
      <c r="Z191" s="1"/>
      <c r="AA191" s="1"/>
    </row>
    <row r="192" spans="1:30" ht="12.75" customHeight="1" x14ac:dyDescent="0.3">
      <c r="A192" s="61" t="s">
        <v>65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45"/>
      <c r="X192" s="1"/>
      <c r="Y192" s="1"/>
      <c r="AA192" s="1"/>
    </row>
    <row r="193" spans="1:30" ht="114" customHeight="1" x14ac:dyDescent="0.2">
      <c r="B193" s="358" t="s">
        <v>3</v>
      </c>
      <c r="C193" s="359"/>
      <c r="D193" s="359"/>
      <c r="E193" s="359"/>
      <c r="F193" s="359"/>
      <c r="G193" s="359"/>
      <c r="H193" s="359"/>
      <c r="I193" s="359"/>
      <c r="J193" s="359"/>
      <c r="K193" s="360" t="s">
        <v>135</v>
      </c>
      <c r="L193" s="352"/>
      <c r="M193" s="360" t="s">
        <v>136</v>
      </c>
      <c r="N193" s="352"/>
      <c r="O193" s="360" t="s">
        <v>137</v>
      </c>
      <c r="P193" s="352"/>
      <c r="Q193" s="56"/>
      <c r="R193" s="56"/>
      <c r="S193" s="56"/>
      <c r="T193" s="9" t="s">
        <v>135</v>
      </c>
      <c r="U193" s="9" t="s">
        <v>136</v>
      </c>
      <c r="V193" s="9" t="s">
        <v>137</v>
      </c>
      <c r="W193" s="237" t="s">
        <v>10</v>
      </c>
      <c r="X193" s="10" t="s">
        <v>11</v>
      </c>
      <c r="Y193" s="10" t="s">
        <v>12</v>
      </c>
      <c r="Z193" s="11" t="s">
        <v>13</v>
      </c>
      <c r="AA193" s="10" t="s">
        <v>14</v>
      </c>
      <c r="AB193" s="12" t="s">
        <v>15</v>
      </c>
      <c r="AC193" s="12" t="s">
        <v>16</v>
      </c>
      <c r="AD193" s="13" t="s">
        <v>17</v>
      </c>
    </row>
    <row r="194" spans="1:30" ht="12.75" customHeight="1" x14ac:dyDescent="0.2">
      <c r="A194" s="15" t="s">
        <v>18</v>
      </c>
      <c r="B194" s="16">
        <v>1</v>
      </c>
      <c r="C194" s="16">
        <v>2</v>
      </c>
      <c r="D194" s="16">
        <v>3</v>
      </c>
      <c r="E194" s="16">
        <v>4</v>
      </c>
      <c r="F194" s="16">
        <v>5</v>
      </c>
      <c r="G194" s="16">
        <v>6</v>
      </c>
      <c r="H194" s="16">
        <v>7</v>
      </c>
      <c r="I194" s="16">
        <v>8</v>
      </c>
      <c r="J194" s="17" t="s">
        <v>19</v>
      </c>
      <c r="K194" s="74">
        <v>9</v>
      </c>
      <c r="L194" s="75">
        <v>10</v>
      </c>
      <c r="M194" s="75">
        <v>9</v>
      </c>
      <c r="N194" s="3">
        <v>10</v>
      </c>
      <c r="O194" s="75">
        <v>9</v>
      </c>
      <c r="P194" s="3">
        <v>10</v>
      </c>
      <c r="Q194" s="3"/>
      <c r="R194" s="3"/>
      <c r="S194" s="3"/>
      <c r="T194" s="45"/>
      <c r="U194" s="45"/>
      <c r="V194" s="45"/>
      <c r="W194" s="249"/>
      <c r="X194" s="21"/>
      <c r="Y194" s="21"/>
      <c r="Z194" s="22"/>
      <c r="AA194" s="23"/>
      <c r="AB194" s="24"/>
      <c r="AC194" s="24"/>
      <c r="AD194" s="1"/>
    </row>
    <row r="195" spans="1:30" ht="12.75" customHeight="1" x14ac:dyDescent="0.2">
      <c r="A195" s="40" t="s">
        <v>24</v>
      </c>
      <c r="B195" s="25">
        <v>47</v>
      </c>
      <c r="C195" s="25"/>
      <c r="D195" s="25"/>
      <c r="E195" s="25"/>
      <c r="F195" s="25"/>
      <c r="G195" s="25"/>
      <c r="H195" s="25"/>
      <c r="I195" s="25"/>
      <c r="J195" s="16"/>
      <c r="K195" s="366"/>
      <c r="L195" s="367"/>
      <c r="M195" s="367"/>
      <c r="N195" s="4"/>
      <c r="O195" s="4"/>
      <c r="P195" s="4"/>
      <c r="Q195" s="4"/>
      <c r="R195" s="4"/>
      <c r="S195" s="4"/>
      <c r="T195" s="20"/>
      <c r="U195" s="20"/>
      <c r="V195" s="20"/>
      <c r="W195" s="138"/>
      <c r="X195" s="21"/>
      <c r="Y195" s="21"/>
      <c r="Z195" s="22"/>
      <c r="AA195" s="23"/>
      <c r="AB195" s="29">
        <f>B195</f>
        <v>47</v>
      </c>
      <c r="AC195" s="24"/>
      <c r="AD195" s="1"/>
    </row>
    <row r="196" spans="1:30" ht="12.75" customHeight="1" x14ac:dyDescent="0.2">
      <c r="A196" s="40" t="s">
        <v>25</v>
      </c>
      <c r="B196" s="25"/>
      <c r="C196" s="25">
        <v>38</v>
      </c>
      <c r="D196" s="25"/>
      <c r="E196" s="25"/>
      <c r="F196" s="25"/>
      <c r="G196" s="25"/>
      <c r="H196" s="25"/>
      <c r="I196" s="25"/>
      <c r="J196" s="25"/>
      <c r="K196" s="25"/>
      <c r="L196" s="22"/>
      <c r="M196" s="22"/>
      <c r="N196" s="22"/>
      <c r="O196" s="22"/>
      <c r="P196" s="22"/>
      <c r="Q196" s="22"/>
      <c r="R196" s="22"/>
      <c r="S196" s="22"/>
      <c r="T196" s="34"/>
      <c r="U196" s="34"/>
      <c r="V196" s="34"/>
      <c r="W196" s="239"/>
      <c r="X196" s="21"/>
      <c r="Y196" s="21"/>
      <c r="Z196" s="22"/>
      <c r="AA196" s="23">
        <f>C196/B195</f>
        <v>0.80851063829787229</v>
      </c>
      <c r="AB196" s="35">
        <v>38</v>
      </c>
      <c r="AC196" s="36">
        <f t="shared" ref="AC196:AC202" si="66">AB196/AB195</f>
        <v>0.80851063829787229</v>
      </c>
      <c r="AD196" s="1">
        <f t="shared" ref="AD196:AD202" si="67">100%-AC196</f>
        <v>0.19148936170212771</v>
      </c>
    </row>
    <row r="197" spans="1:30" ht="12.75" customHeight="1" x14ac:dyDescent="0.2">
      <c r="A197" s="40" t="s">
        <v>26</v>
      </c>
      <c r="B197" s="25"/>
      <c r="C197" s="25"/>
      <c r="D197" s="25">
        <v>28</v>
      </c>
      <c r="E197" s="25"/>
      <c r="F197" s="25"/>
      <c r="G197" s="25"/>
      <c r="H197" s="25"/>
      <c r="I197" s="25"/>
      <c r="J197" s="25"/>
      <c r="K197" s="25"/>
      <c r="L197" s="22"/>
      <c r="M197" s="22"/>
      <c r="N197" s="22"/>
      <c r="O197" s="22"/>
      <c r="P197" s="22"/>
      <c r="Q197" s="22"/>
      <c r="R197" s="22"/>
      <c r="S197" s="22"/>
      <c r="T197" s="34"/>
      <c r="U197" s="34"/>
      <c r="V197" s="34"/>
      <c r="W197" s="239"/>
      <c r="X197" s="21"/>
      <c r="Y197" s="21"/>
      <c r="Z197" s="22"/>
      <c r="AA197" s="23">
        <f>D197/C196</f>
        <v>0.73684210526315785</v>
      </c>
      <c r="AB197" s="35">
        <v>29</v>
      </c>
      <c r="AC197" s="36">
        <f t="shared" si="66"/>
        <v>0.76315789473684215</v>
      </c>
      <c r="AD197" s="1">
        <f t="shared" si="67"/>
        <v>0.23684210526315785</v>
      </c>
    </row>
    <row r="198" spans="1:30" ht="12.75" customHeight="1" x14ac:dyDescent="0.2">
      <c r="A198" s="40" t="s">
        <v>27</v>
      </c>
      <c r="B198" s="25"/>
      <c r="C198" s="25"/>
      <c r="D198" s="25"/>
      <c r="E198" s="25">
        <v>25</v>
      </c>
      <c r="F198" s="25"/>
      <c r="G198" s="25"/>
      <c r="H198" s="25"/>
      <c r="I198" s="25"/>
      <c r="J198" s="25"/>
      <c r="K198" s="25"/>
      <c r="L198" s="22"/>
      <c r="M198" s="22"/>
      <c r="N198" s="22"/>
      <c r="O198" s="22"/>
      <c r="P198" s="22"/>
      <c r="Q198" s="22"/>
      <c r="R198" s="22"/>
      <c r="S198" s="22"/>
      <c r="T198" s="34"/>
      <c r="U198" s="34"/>
      <c r="V198" s="34"/>
      <c r="W198" s="239"/>
      <c r="X198" s="21"/>
      <c r="Y198" s="21"/>
      <c r="Z198" s="22"/>
      <c r="AA198" s="23">
        <f>E198/D197</f>
        <v>0.8928571428571429</v>
      </c>
      <c r="AB198" s="35">
        <v>27</v>
      </c>
      <c r="AC198" s="36">
        <f t="shared" si="66"/>
        <v>0.93103448275862066</v>
      </c>
      <c r="AD198" s="1">
        <f t="shared" si="67"/>
        <v>6.8965517241379337E-2</v>
      </c>
    </row>
    <row r="199" spans="1:30" ht="12.75" customHeight="1" x14ac:dyDescent="0.2">
      <c r="A199" s="46" t="s">
        <v>28</v>
      </c>
      <c r="B199" s="2"/>
      <c r="C199" s="2"/>
      <c r="D199" s="2"/>
      <c r="E199" s="2"/>
      <c r="F199" s="2">
        <v>21</v>
      </c>
      <c r="G199" s="2"/>
      <c r="H199" s="2"/>
      <c r="I199" s="2"/>
      <c r="J199" s="25"/>
      <c r="K199" s="25"/>
      <c r="L199" s="22"/>
      <c r="M199" s="22"/>
      <c r="N199" s="22"/>
      <c r="O199" s="22"/>
      <c r="P199" s="22"/>
      <c r="Q199" s="22"/>
      <c r="R199" s="22"/>
      <c r="S199" s="22"/>
      <c r="T199" s="34"/>
      <c r="U199" s="34"/>
      <c r="V199" s="34"/>
      <c r="W199" s="239"/>
      <c r="X199" s="1"/>
      <c r="Y199" s="1"/>
      <c r="Z199" s="2"/>
      <c r="AA199" s="1">
        <f>F199/E198</f>
        <v>0.84</v>
      </c>
      <c r="AB199" s="35">
        <v>26</v>
      </c>
      <c r="AC199" s="36">
        <f t="shared" si="66"/>
        <v>0.96296296296296291</v>
      </c>
      <c r="AD199" s="1">
        <f t="shared" si="67"/>
        <v>3.703703703703709E-2</v>
      </c>
    </row>
    <row r="200" spans="1:30" ht="12.75" customHeight="1" x14ac:dyDescent="0.2">
      <c r="A200" s="46" t="s">
        <v>29</v>
      </c>
      <c r="B200" s="2"/>
      <c r="C200" s="2"/>
      <c r="D200" s="2"/>
      <c r="E200" s="2"/>
      <c r="F200" s="2"/>
      <c r="G200" s="2">
        <v>21</v>
      </c>
      <c r="H200" s="2"/>
      <c r="I200" s="2"/>
      <c r="J200" s="25"/>
      <c r="K200" s="25"/>
      <c r="L200" s="22"/>
      <c r="M200" s="22"/>
      <c r="N200" s="22"/>
      <c r="O200" s="22"/>
      <c r="P200" s="22"/>
      <c r="Q200" s="22"/>
      <c r="R200" s="22"/>
      <c r="S200" s="22"/>
      <c r="T200" s="34"/>
      <c r="U200" s="34"/>
      <c r="V200" s="34"/>
      <c r="W200" s="239"/>
      <c r="X200" s="1"/>
      <c r="Y200" s="1"/>
      <c r="Z200" s="2"/>
      <c r="AA200" s="1">
        <f>G200/F199</f>
        <v>1</v>
      </c>
      <c r="AB200" s="35">
        <v>25</v>
      </c>
      <c r="AC200" s="36">
        <f t="shared" si="66"/>
        <v>0.96153846153846156</v>
      </c>
      <c r="AD200" s="1">
        <f t="shared" si="67"/>
        <v>3.8461538461538436E-2</v>
      </c>
    </row>
    <row r="201" spans="1:30" ht="12.75" customHeight="1" x14ac:dyDescent="0.2">
      <c r="A201" s="40" t="s">
        <v>30</v>
      </c>
      <c r="B201" s="2"/>
      <c r="C201" s="2"/>
      <c r="D201" s="2"/>
      <c r="E201" s="2"/>
      <c r="F201" s="2"/>
      <c r="G201" s="2"/>
      <c r="H201" s="2">
        <v>20</v>
      </c>
      <c r="I201" s="2"/>
      <c r="J201" s="25"/>
      <c r="K201" s="25"/>
      <c r="L201" s="22"/>
      <c r="M201" s="22"/>
      <c r="N201" s="22"/>
      <c r="O201" s="22"/>
      <c r="P201" s="22"/>
      <c r="Q201" s="22"/>
      <c r="R201" s="22"/>
      <c r="S201" s="22"/>
      <c r="T201" s="34"/>
      <c r="U201" s="34"/>
      <c r="V201" s="34"/>
      <c r="W201" s="239"/>
      <c r="X201" s="1"/>
      <c r="Y201" s="1"/>
      <c r="Z201" s="2"/>
      <c r="AA201" s="1">
        <f>H201/G200</f>
        <v>0.95238095238095233</v>
      </c>
      <c r="AB201" s="35">
        <v>23</v>
      </c>
      <c r="AC201" s="36">
        <f t="shared" si="66"/>
        <v>0.92</v>
      </c>
      <c r="AD201" s="1">
        <f t="shared" si="67"/>
        <v>7.999999999999996E-2</v>
      </c>
    </row>
    <row r="202" spans="1:30" ht="12.75" customHeight="1" x14ac:dyDescent="0.2">
      <c r="A202" s="40" t="s">
        <v>31</v>
      </c>
      <c r="B202" s="2"/>
      <c r="C202" s="2"/>
      <c r="D202" s="2"/>
      <c r="E202" s="2"/>
      <c r="F202" s="2"/>
      <c r="G202" s="2"/>
      <c r="H202" s="2"/>
      <c r="I202" s="2">
        <v>20</v>
      </c>
      <c r="J202" s="25"/>
      <c r="K202" s="25">
        <v>7</v>
      </c>
      <c r="L202" s="22"/>
      <c r="M202" s="22">
        <v>10</v>
      </c>
      <c r="N202" s="22"/>
      <c r="O202" s="22">
        <v>3</v>
      </c>
      <c r="P202" s="22"/>
      <c r="Q202" s="22"/>
      <c r="R202" s="22"/>
      <c r="S202" s="22"/>
      <c r="T202" s="34"/>
      <c r="U202" s="34"/>
      <c r="V202" s="34"/>
      <c r="W202" s="239"/>
      <c r="X202" s="1"/>
      <c r="Y202" s="1"/>
      <c r="Z202" s="2"/>
      <c r="AA202" s="1">
        <f>I202/H201</f>
        <v>1</v>
      </c>
      <c r="AB202" s="35">
        <v>21</v>
      </c>
      <c r="AC202" s="36">
        <f t="shared" si="66"/>
        <v>0.91304347826086951</v>
      </c>
      <c r="AD202" s="1">
        <f t="shared" si="67"/>
        <v>8.6956521739130488E-2</v>
      </c>
    </row>
    <row r="203" spans="1:30" ht="12.75" customHeight="1" x14ac:dyDescent="0.2">
      <c r="A203" s="46" t="s">
        <v>50</v>
      </c>
      <c r="B203" s="2"/>
      <c r="C203" s="2"/>
      <c r="D203" s="2"/>
      <c r="E203" s="2"/>
      <c r="F203" s="2"/>
      <c r="G203" s="2"/>
      <c r="H203" s="2"/>
      <c r="I203" s="2"/>
      <c r="J203" s="25">
        <v>20</v>
      </c>
      <c r="K203" s="153">
        <v>7</v>
      </c>
      <c r="L203" s="22"/>
      <c r="M203" s="22">
        <v>10</v>
      </c>
      <c r="N203" s="22"/>
      <c r="O203" s="22">
        <v>3</v>
      </c>
      <c r="P203" s="22"/>
      <c r="Q203" s="22"/>
      <c r="R203" s="22"/>
      <c r="S203" s="22">
        <v>18</v>
      </c>
      <c r="T203" s="34">
        <v>6</v>
      </c>
      <c r="U203" s="34">
        <v>10</v>
      </c>
      <c r="V203" s="34">
        <v>2</v>
      </c>
      <c r="W203" s="239">
        <f>SUM(S203:V203)</f>
        <v>36</v>
      </c>
      <c r="X203" s="1"/>
      <c r="Y203" s="1"/>
      <c r="Z203" s="2"/>
      <c r="AA203" s="1"/>
      <c r="AB203" s="35">
        <v>20</v>
      </c>
    </row>
    <row r="204" spans="1:30" ht="12.75" customHeight="1" x14ac:dyDescent="0.2">
      <c r="A204" s="40" t="s">
        <v>51</v>
      </c>
      <c r="B204" s="2"/>
      <c r="C204" s="2"/>
      <c r="D204" s="2"/>
      <c r="E204" s="2"/>
      <c r="F204" s="2"/>
      <c r="G204" s="2"/>
      <c r="H204" s="2"/>
      <c r="I204" s="2"/>
      <c r="J204" s="25">
        <v>2</v>
      </c>
      <c r="K204" s="153"/>
      <c r="L204" s="22"/>
      <c r="M204" s="22"/>
      <c r="N204" s="22"/>
      <c r="O204" s="22"/>
      <c r="P204" s="22"/>
      <c r="Q204" s="22"/>
      <c r="R204" s="22"/>
      <c r="S204" s="22"/>
      <c r="T204" s="34"/>
      <c r="U204" s="34"/>
      <c r="V204" s="34"/>
      <c r="W204" s="239">
        <v>2</v>
      </c>
      <c r="X204" s="1"/>
      <c r="Y204" s="1"/>
      <c r="Z204" s="2"/>
      <c r="AA204" s="1"/>
      <c r="AB204" s="35">
        <v>3</v>
      </c>
    </row>
    <row r="205" spans="1:30" ht="12.75" customHeight="1" x14ac:dyDescent="0.2">
      <c r="A205" s="40" t="s">
        <v>52</v>
      </c>
      <c r="B205" s="2"/>
      <c r="C205" s="2"/>
      <c r="D205" s="2"/>
      <c r="E205" s="2"/>
      <c r="F205" s="2"/>
      <c r="G205" s="2"/>
      <c r="H205" s="2"/>
      <c r="I205" s="2"/>
      <c r="J205" s="25">
        <v>1</v>
      </c>
      <c r="K205" s="153"/>
      <c r="L205" s="22"/>
      <c r="M205" s="22"/>
      <c r="N205" s="22"/>
      <c r="O205" s="22"/>
      <c r="P205" s="22"/>
      <c r="Q205" s="22"/>
      <c r="R205" s="22"/>
      <c r="S205" s="22"/>
      <c r="T205" s="34"/>
      <c r="U205" s="34"/>
      <c r="V205" s="34"/>
      <c r="W205" s="239"/>
      <c r="X205" s="1"/>
      <c r="Y205" s="1"/>
      <c r="Z205" s="2"/>
      <c r="AA205" s="1"/>
      <c r="AB205" s="35">
        <v>1</v>
      </c>
    </row>
    <row r="206" spans="1:30" ht="12.75" customHeight="1" x14ac:dyDescent="0.2">
      <c r="A206" s="40" t="s">
        <v>53</v>
      </c>
      <c r="B206" s="2"/>
      <c r="C206" s="2"/>
      <c r="D206" s="2"/>
      <c r="E206" s="2"/>
      <c r="F206" s="2"/>
      <c r="G206" s="2"/>
      <c r="H206" s="2"/>
      <c r="I206" s="2"/>
      <c r="J206" s="25">
        <v>1</v>
      </c>
      <c r="K206" s="153"/>
      <c r="L206" s="22"/>
      <c r="M206" s="22">
        <v>1</v>
      </c>
      <c r="N206" s="22"/>
      <c r="O206" s="22">
        <v>1</v>
      </c>
      <c r="P206" s="22"/>
      <c r="Q206" s="22"/>
      <c r="R206" s="22"/>
      <c r="S206" s="22"/>
      <c r="T206" s="34"/>
      <c r="U206" s="34"/>
      <c r="V206" s="34"/>
      <c r="W206" s="239"/>
      <c r="X206" s="1"/>
      <c r="Y206" s="1"/>
      <c r="Z206" s="2"/>
      <c r="AA206" s="1"/>
      <c r="AB206" s="35">
        <v>1</v>
      </c>
    </row>
    <row r="207" spans="1:30" ht="12.75" customHeight="1" x14ac:dyDescent="0.2">
      <c r="A207" s="40" t="s">
        <v>54</v>
      </c>
      <c r="B207" s="2"/>
      <c r="C207" s="2"/>
      <c r="D207" s="2"/>
      <c r="E207" s="2"/>
      <c r="F207" s="2"/>
      <c r="G207" s="2"/>
      <c r="H207" s="2"/>
      <c r="I207" s="2"/>
      <c r="J207" s="25">
        <v>1</v>
      </c>
      <c r="K207" s="153"/>
      <c r="L207" s="22"/>
      <c r="M207" s="22">
        <v>1</v>
      </c>
      <c r="N207" s="22"/>
      <c r="O207" s="22"/>
      <c r="P207" s="22"/>
      <c r="Q207" s="22"/>
      <c r="R207" s="22"/>
      <c r="S207" s="22"/>
      <c r="T207" s="34"/>
      <c r="U207" s="34">
        <v>1</v>
      </c>
      <c r="V207" s="34"/>
      <c r="W207" s="239">
        <v>1</v>
      </c>
      <c r="X207" s="1"/>
      <c r="Y207" s="1"/>
      <c r="Z207" s="2"/>
      <c r="AA207" s="1"/>
      <c r="AB207" s="35">
        <v>1</v>
      </c>
    </row>
    <row r="208" spans="1:30" ht="12.75" customHeight="1" x14ac:dyDescent="0.2">
      <c r="J208" s="25"/>
      <c r="K208" s="25"/>
      <c r="L208" s="22"/>
      <c r="M208" s="22"/>
      <c r="N208" s="22"/>
      <c r="O208" s="22"/>
      <c r="P208" s="22"/>
      <c r="Q208" s="22"/>
      <c r="R208" s="22"/>
      <c r="S208" s="22"/>
      <c r="T208" s="34"/>
      <c r="U208" s="34"/>
      <c r="V208" s="34"/>
      <c r="W208" s="239">
        <f>SUM(W203:W207)</f>
        <v>39</v>
      </c>
      <c r="X208" s="1">
        <f>W203/B195</f>
        <v>0.76595744680851063</v>
      </c>
      <c r="Y208" s="1">
        <f>W208/B195</f>
        <v>0.82978723404255317</v>
      </c>
      <c r="Z208" s="1">
        <f>Y208-X208</f>
        <v>6.3829787234042534E-2</v>
      </c>
      <c r="AA208" s="1"/>
    </row>
    <row r="209" spans="1:30" ht="12.75" customHeight="1" x14ac:dyDescent="0.3">
      <c r="A209" s="61" t="s">
        <v>66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45"/>
      <c r="X209" s="1"/>
      <c r="Y209" s="1"/>
      <c r="AA209" s="1"/>
    </row>
    <row r="210" spans="1:30" ht="114" customHeight="1" x14ac:dyDescent="0.2">
      <c r="B210" s="358" t="s">
        <v>3</v>
      </c>
      <c r="C210" s="359"/>
      <c r="D210" s="359"/>
      <c r="E210" s="359"/>
      <c r="F210" s="359"/>
      <c r="G210" s="359"/>
      <c r="H210" s="359"/>
      <c r="I210" s="359"/>
      <c r="J210" s="359"/>
      <c r="K210" s="360" t="s">
        <v>135</v>
      </c>
      <c r="L210" s="352"/>
      <c r="M210" s="360" t="s">
        <v>136</v>
      </c>
      <c r="N210" s="352"/>
      <c r="O210" s="360" t="s">
        <v>137</v>
      </c>
      <c r="P210" s="352"/>
      <c r="Q210" s="56"/>
      <c r="R210" s="56"/>
      <c r="S210" s="56"/>
      <c r="T210" s="9" t="s">
        <v>135</v>
      </c>
      <c r="U210" s="9" t="s">
        <v>136</v>
      </c>
      <c r="V210" s="9" t="s">
        <v>137</v>
      </c>
      <c r="W210" s="237" t="s">
        <v>10</v>
      </c>
      <c r="X210" s="10" t="s">
        <v>11</v>
      </c>
      <c r="Y210" s="10" t="s">
        <v>12</v>
      </c>
      <c r="Z210" s="11" t="s">
        <v>13</v>
      </c>
      <c r="AA210" s="10" t="s">
        <v>14</v>
      </c>
      <c r="AB210" s="12" t="s">
        <v>15</v>
      </c>
      <c r="AC210" s="12" t="s">
        <v>16</v>
      </c>
      <c r="AD210" s="13" t="s">
        <v>17</v>
      </c>
    </row>
    <row r="211" spans="1:30" ht="12.75" customHeight="1" x14ac:dyDescent="0.2">
      <c r="A211" s="15" t="s">
        <v>18</v>
      </c>
      <c r="B211" s="16">
        <v>1</v>
      </c>
      <c r="C211" s="16">
        <v>2</v>
      </c>
      <c r="D211" s="16">
        <v>3</v>
      </c>
      <c r="E211" s="16">
        <v>4</v>
      </c>
      <c r="F211" s="16">
        <v>5</v>
      </c>
      <c r="G211" s="16">
        <v>6</v>
      </c>
      <c r="H211" s="16">
        <v>7</v>
      </c>
      <c r="I211" s="16">
        <v>8</v>
      </c>
      <c r="J211" s="17" t="s">
        <v>19</v>
      </c>
      <c r="K211" s="18">
        <v>9</v>
      </c>
      <c r="L211" s="19">
        <v>10</v>
      </c>
      <c r="M211" s="19">
        <v>9</v>
      </c>
      <c r="N211" s="20">
        <v>10</v>
      </c>
      <c r="O211" s="19">
        <v>9</v>
      </c>
      <c r="P211" s="20">
        <v>10</v>
      </c>
      <c r="Q211" s="20"/>
      <c r="R211" s="20"/>
      <c r="S211" s="20"/>
      <c r="T211" s="45"/>
      <c r="U211" s="45"/>
      <c r="V211" s="45"/>
      <c r="W211" s="249"/>
      <c r="X211" s="21"/>
      <c r="Y211" s="21"/>
      <c r="Z211" s="22"/>
      <c r="AA211" s="23"/>
      <c r="AB211" s="24"/>
      <c r="AC211" s="24"/>
      <c r="AD211" s="1"/>
    </row>
    <row r="212" spans="1:30" ht="12.75" customHeight="1" x14ac:dyDescent="0.2">
      <c r="A212" s="40" t="s">
        <v>25</v>
      </c>
      <c r="B212" s="25">
        <v>51</v>
      </c>
      <c r="C212" s="25"/>
      <c r="D212" s="25"/>
      <c r="E212" s="25"/>
      <c r="F212" s="25"/>
      <c r="G212" s="25"/>
      <c r="H212" s="25"/>
      <c r="I212" s="25"/>
      <c r="J212" s="16"/>
      <c r="K212" s="373"/>
      <c r="L212" s="374"/>
      <c r="M212" s="375"/>
      <c r="N212" s="5"/>
      <c r="O212" s="5"/>
      <c r="P212" s="5"/>
      <c r="Q212" s="5"/>
      <c r="R212" s="5"/>
      <c r="S212" s="5"/>
      <c r="T212" s="20"/>
      <c r="U212" s="20"/>
      <c r="V212" s="20"/>
      <c r="W212" s="138"/>
      <c r="X212" s="21"/>
      <c r="Y212" s="21"/>
      <c r="Z212" s="22"/>
      <c r="AA212" s="23"/>
      <c r="AB212" s="29">
        <f>B212</f>
        <v>51</v>
      </c>
      <c r="AC212" s="24"/>
      <c r="AD212" s="1"/>
    </row>
    <row r="213" spans="1:30" ht="12.75" customHeight="1" x14ac:dyDescent="0.2">
      <c r="A213" s="40" t="s">
        <v>26</v>
      </c>
      <c r="B213" s="25"/>
      <c r="C213" s="25">
        <v>34</v>
      </c>
      <c r="D213" s="25"/>
      <c r="E213" s="25"/>
      <c r="F213" s="25"/>
      <c r="G213" s="25"/>
      <c r="H213" s="25"/>
      <c r="I213" s="25"/>
      <c r="J213" s="25"/>
      <c r="K213" s="22"/>
      <c r="L213" s="22"/>
      <c r="M213" s="22"/>
      <c r="N213" s="22"/>
      <c r="O213" s="22"/>
      <c r="P213" s="22"/>
      <c r="Q213" s="22"/>
      <c r="R213" s="22"/>
      <c r="S213" s="22"/>
      <c r="T213" s="34"/>
      <c r="U213" s="34"/>
      <c r="V213" s="34"/>
      <c r="W213" s="239"/>
      <c r="X213" s="21"/>
      <c r="Y213" s="21"/>
      <c r="Z213" s="22"/>
      <c r="AA213" s="23">
        <f>C213/B212</f>
        <v>0.66666666666666663</v>
      </c>
      <c r="AB213" s="35">
        <v>34</v>
      </c>
      <c r="AC213" s="36">
        <f t="shared" ref="AC213:AC219" si="68">AB213/AB212</f>
        <v>0.66666666666666663</v>
      </c>
      <c r="AD213" s="1">
        <f t="shared" ref="AD213:AD219" si="69">100%-AC213</f>
        <v>0.33333333333333337</v>
      </c>
    </row>
    <row r="214" spans="1:30" ht="12.75" customHeight="1" x14ac:dyDescent="0.2">
      <c r="A214" s="40" t="s">
        <v>27</v>
      </c>
      <c r="B214" s="25"/>
      <c r="C214" s="25"/>
      <c r="D214" s="25">
        <v>21</v>
      </c>
      <c r="E214" s="25"/>
      <c r="F214" s="25"/>
      <c r="G214" s="25"/>
      <c r="H214" s="25"/>
      <c r="I214" s="25"/>
      <c r="J214" s="25"/>
      <c r="K214" s="22"/>
      <c r="L214" s="22"/>
      <c r="M214" s="22"/>
      <c r="N214" s="22"/>
      <c r="O214" s="22"/>
      <c r="P214" s="22"/>
      <c r="Q214" s="22"/>
      <c r="R214" s="22"/>
      <c r="S214" s="22"/>
      <c r="T214" s="34"/>
      <c r="U214" s="34"/>
      <c r="V214" s="34"/>
      <c r="W214" s="239"/>
      <c r="X214" s="21"/>
      <c r="Y214" s="21"/>
      <c r="Z214" s="22"/>
      <c r="AA214" s="23">
        <f>D214/C213</f>
        <v>0.61764705882352944</v>
      </c>
      <c r="AB214" s="35">
        <v>34</v>
      </c>
      <c r="AC214" s="36">
        <f t="shared" si="68"/>
        <v>1</v>
      </c>
      <c r="AD214" s="1">
        <f t="shared" si="69"/>
        <v>0</v>
      </c>
    </row>
    <row r="215" spans="1:30" ht="12.75" customHeight="1" x14ac:dyDescent="0.2">
      <c r="A215" s="46" t="s">
        <v>28</v>
      </c>
      <c r="B215" s="2"/>
      <c r="C215" s="2"/>
      <c r="D215" s="2"/>
      <c r="E215" s="2">
        <v>21</v>
      </c>
      <c r="F215" s="2"/>
      <c r="G215" s="2"/>
      <c r="H215" s="2"/>
      <c r="I215" s="2"/>
      <c r="J215" s="25"/>
      <c r="K215" s="22"/>
      <c r="L215" s="22"/>
      <c r="M215" s="22"/>
      <c r="N215" s="22"/>
      <c r="O215" s="22"/>
      <c r="P215" s="22"/>
      <c r="Q215" s="22"/>
      <c r="R215" s="22"/>
      <c r="S215" s="22"/>
      <c r="T215" s="34"/>
      <c r="U215" s="34"/>
      <c r="V215" s="34"/>
      <c r="W215" s="239"/>
      <c r="X215" s="1"/>
      <c r="Y215" s="1"/>
      <c r="Z215" s="2"/>
      <c r="AA215" s="1">
        <f>E215/D214</f>
        <v>1</v>
      </c>
      <c r="AB215" s="35">
        <v>32</v>
      </c>
      <c r="AC215" s="36">
        <f t="shared" si="68"/>
        <v>0.94117647058823528</v>
      </c>
      <c r="AD215" s="1">
        <f t="shared" si="69"/>
        <v>5.8823529411764719E-2</v>
      </c>
    </row>
    <row r="216" spans="1:30" ht="12.75" customHeight="1" x14ac:dyDescent="0.2">
      <c r="A216" s="46" t="s">
        <v>29</v>
      </c>
      <c r="B216" s="2"/>
      <c r="C216" s="2"/>
      <c r="D216" s="2"/>
      <c r="E216" s="2"/>
      <c r="F216" s="2">
        <v>17</v>
      </c>
      <c r="G216" s="2"/>
      <c r="H216" s="2"/>
      <c r="I216" s="2"/>
      <c r="J216" s="25"/>
      <c r="K216" s="22"/>
      <c r="L216" s="22"/>
      <c r="M216" s="22"/>
      <c r="N216" s="22"/>
      <c r="O216" s="22"/>
      <c r="P216" s="22"/>
      <c r="Q216" s="22"/>
      <c r="R216" s="22"/>
      <c r="S216" s="22"/>
      <c r="T216" s="34"/>
      <c r="U216" s="34"/>
      <c r="V216" s="34"/>
      <c r="W216" s="239"/>
      <c r="X216" s="1"/>
      <c r="Y216" s="1"/>
      <c r="Z216" s="2"/>
      <c r="AA216" s="1">
        <f>F216/E215</f>
        <v>0.80952380952380953</v>
      </c>
      <c r="AB216" s="35">
        <v>29</v>
      </c>
      <c r="AC216" s="36">
        <f t="shared" si="68"/>
        <v>0.90625</v>
      </c>
      <c r="AD216" s="1">
        <f t="shared" si="69"/>
        <v>9.375E-2</v>
      </c>
    </row>
    <row r="217" spans="1:30" ht="12.75" customHeight="1" x14ac:dyDescent="0.2">
      <c r="A217" s="40" t="s">
        <v>30</v>
      </c>
      <c r="B217" s="2"/>
      <c r="C217" s="2"/>
      <c r="D217" s="2"/>
      <c r="E217" s="2"/>
      <c r="F217" s="2"/>
      <c r="G217" s="2">
        <v>17</v>
      </c>
      <c r="H217" s="2"/>
      <c r="I217" s="2"/>
      <c r="J217" s="25"/>
      <c r="K217" s="22"/>
      <c r="L217" s="22"/>
      <c r="M217" s="22"/>
      <c r="N217" s="22"/>
      <c r="O217" s="22"/>
      <c r="P217" s="22"/>
      <c r="Q217" s="22"/>
      <c r="R217" s="22"/>
      <c r="S217" s="22"/>
      <c r="T217" s="34"/>
      <c r="U217" s="34"/>
      <c r="V217" s="34"/>
      <c r="W217" s="239"/>
      <c r="X217" s="1"/>
      <c r="Y217" s="1"/>
      <c r="Z217" s="2"/>
      <c r="AA217" s="1">
        <f>G217/F216</f>
        <v>1</v>
      </c>
      <c r="AB217" s="35">
        <v>28</v>
      </c>
      <c r="AC217" s="36">
        <f t="shared" si="68"/>
        <v>0.96551724137931039</v>
      </c>
      <c r="AD217" s="1">
        <f t="shared" si="69"/>
        <v>3.4482758620689613E-2</v>
      </c>
    </row>
    <row r="218" spans="1:30" ht="12.75" customHeight="1" x14ac:dyDescent="0.2">
      <c r="A218" s="40" t="s">
        <v>31</v>
      </c>
      <c r="B218" s="2"/>
      <c r="C218" s="2"/>
      <c r="D218" s="2"/>
      <c r="E218" s="2"/>
      <c r="F218" s="2"/>
      <c r="G218" s="2"/>
      <c r="H218" s="2">
        <v>17</v>
      </c>
      <c r="I218" s="2"/>
      <c r="J218" s="25"/>
      <c r="K218" s="22"/>
      <c r="L218" s="22"/>
      <c r="M218" s="22"/>
      <c r="N218" s="22"/>
      <c r="O218" s="22"/>
      <c r="P218" s="22"/>
      <c r="Q218" s="22"/>
      <c r="R218" s="22"/>
      <c r="S218" s="22"/>
      <c r="T218" s="34"/>
      <c r="U218" s="34"/>
      <c r="V218" s="34"/>
      <c r="W218" s="239"/>
      <c r="X218" s="1"/>
      <c r="Y218" s="1"/>
      <c r="Z218" s="2"/>
      <c r="AA218" s="1">
        <f>H218/G217</f>
        <v>1</v>
      </c>
      <c r="AB218" s="35">
        <v>28</v>
      </c>
      <c r="AC218" s="36">
        <f t="shared" si="68"/>
        <v>1</v>
      </c>
      <c r="AD218" s="1">
        <f t="shared" si="69"/>
        <v>0</v>
      </c>
    </row>
    <row r="219" spans="1:30" ht="12.75" customHeight="1" x14ac:dyDescent="0.2">
      <c r="A219" s="46" t="s">
        <v>50</v>
      </c>
      <c r="B219" s="2"/>
      <c r="C219" s="2"/>
      <c r="D219" s="2"/>
      <c r="E219" s="2"/>
      <c r="F219" s="2"/>
      <c r="G219" s="2"/>
      <c r="H219" s="2"/>
      <c r="I219" s="2">
        <v>16</v>
      </c>
      <c r="J219" s="25"/>
      <c r="K219" s="22"/>
      <c r="L219" s="22"/>
      <c r="M219" s="22"/>
      <c r="N219" s="22"/>
      <c r="O219" s="22"/>
      <c r="P219" s="22"/>
      <c r="Q219" s="22"/>
      <c r="R219" s="22"/>
      <c r="S219" s="22"/>
      <c r="T219" s="34"/>
      <c r="U219" s="34"/>
      <c r="V219" s="34"/>
      <c r="W219" s="239"/>
      <c r="X219" s="1"/>
      <c r="Y219" s="1"/>
      <c r="Z219" s="2"/>
      <c r="AA219" s="1">
        <f>I219/H218</f>
        <v>0.94117647058823528</v>
      </c>
      <c r="AB219" s="35">
        <v>28</v>
      </c>
      <c r="AC219" s="36">
        <f t="shared" si="68"/>
        <v>1</v>
      </c>
      <c r="AD219" s="1">
        <f t="shared" si="69"/>
        <v>0</v>
      </c>
    </row>
    <row r="220" spans="1:30" ht="12.75" customHeight="1" x14ac:dyDescent="0.2">
      <c r="A220" s="40" t="s">
        <v>51</v>
      </c>
      <c r="B220" s="2"/>
      <c r="C220" s="2"/>
      <c r="D220" s="2"/>
      <c r="E220" s="2"/>
      <c r="F220" s="2"/>
      <c r="G220" s="2"/>
      <c r="H220" s="2"/>
      <c r="I220" s="2"/>
      <c r="J220" s="25">
        <v>16</v>
      </c>
      <c r="K220" s="22">
        <v>1</v>
      </c>
      <c r="L220" s="22"/>
      <c r="M220" s="22">
        <v>4</v>
      </c>
      <c r="N220" s="22"/>
      <c r="O220" s="22">
        <v>18</v>
      </c>
      <c r="P220" s="22"/>
      <c r="Q220" s="22"/>
      <c r="R220" s="22"/>
      <c r="S220" s="22">
        <v>16</v>
      </c>
      <c r="T220" s="34">
        <v>1</v>
      </c>
      <c r="U220" s="34">
        <v>2</v>
      </c>
      <c r="V220" s="34">
        <v>13</v>
      </c>
      <c r="W220" s="239">
        <f t="shared" ref="W220:W222" si="70">SUM(S220:V220)</f>
        <v>32</v>
      </c>
      <c r="X220" s="1"/>
      <c r="Y220" s="1"/>
      <c r="Z220" s="2"/>
      <c r="AA220" s="1"/>
      <c r="AB220" s="35">
        <v>28</v>
      </c>
      <c r="AC220" s="36"/>
      <c r="AD220" s="1"/>
    </row>
    <row r="221" spans="1:30" ht="12.75" customHeight="1" x14ac:dyDescent="0.2">
      <c r="A221" s="40" t="s">
        <v>52</v>
      </c>
      <c r="B221" s="2"/>
      <c r="C221" s="2"/>
      <c r="D221" s="2"/>
      <c r="E221" s="2"/>
      <c r="F221" s="2"/>
      <c r="G221" s="2"/>
      <c r="H221" s="2"/>
      <c r="I221" s="2"/>
      <c r="J221" s="25">
        <v>7</v>
      </c>
      <c r="K221" s="22"/>
      <c r="L221" s="22"/>
      <c r="M221" s="22">
        <v>2</v>
      </c>
      <c r="N221" s="22"/>
      <c r="O221" s="22">
        <v>5</v>
      </c>
      <c r="P221" s="22"/>
      <c r="Q221" s="22"/>
      <c r="R221" s="22"/>
      <c r="S221" s="22">
        <v>6</v>
      </c>
      <c r="T221" s="34"/>
      <c r="U221" s="34">
        <v>2</v>
      </c>
      <c r="V221" s="34">
        <v>4</v>
      </c>
      <c r="W221" s="239">
        <f t="shared" si="70"/>
        <v>12</v>
      </c>
      <c r="X221" s="1"/>
      <c r="Y221" s="1"/>
      <c r="Z221" s="2"/>
      <c r="AA221" s="1"/>
      <c r="AB221" s="35">
        <v>9</v>
      </c>
      <c r="AC221" s="36"/>
      <c r="AD221" s="1"/>
    </row>
    <row r="222" spans="1:30" ht="12.75" customHeight="1" x14ac:dyDescent="0.2">
      <c r="A222" s="40" t="s">
        <v>53</v>
      </c>
      <c r="B222" s="2"/>
      <c r="C222" s="2"/>
      <c r="D222" s="2"/>
      <c r="E222" s="2"/>
      <c r="F222" s="2"/>
      <c r="G222" s="2"/>
      <c r="H222" s="2"/>
      <c r="I222" s="2"/>
      <c r="J222" s="25">
        <v>1</v>
      </c>
      <c r="K222" s="22"/>
      <c r="L222" s="22"/>
      <c r="M222" s="22">
        <v>2</v>
      </c>
      <c r="N222" s="22"/>
      <c r="O222" s="22">
        <v>1</v>
      </c>
      <c r="P222" s="22"/>
      <c r="Q222" s="22"/>
      <c r="R222" s="22"/>
      <c r="S222" s="22"/>
      <c r="T222" s="34"/>
      <c r="U222" s="34">
        <v>2</v>
      </c>
      <c r="V222" s="34">
        <v>1</v>
      </c>
      <c r="W222" s="239">
        <f t="shared" si="70"/>
        <v>3</v>
      </c>
      <c r="X222" s="1"/>
      <c r="Y222" s="1"/>
      <c r="Z222" s="2"/>
      <c r="AA222" s="1"/>
      <c r="AB222" s="35">
        <v>1</v>
      </c>
      <c r="AC222" s="36"/>
      <c r="AD222" s="1"/>
    </row>
    <row r="223" spans="1:30" ht="12.75" customHeight="1" x14ac:dyDescent="0.2">
      <c r="A223" s="40" t="s">
        <v>54</v>
      </c>
      <c r="B223" s="2"/>
      <c r="C223" s="2"/>
      <c r="D223" s="2"/>
      <c r="E223" s="2"/>
      <c r="F223" s="2"/>
      <c r="G223" s="2"/>
      <c r="H223" s="2"/>
      <c r="I223" s="2"/>
      <c r="J223" s="25">
        <v>1</v>
      </c>
      <c r="K223" s="22"/>
      <c r="L223" s="22"/>
      <c r="M223" s="2"/>
      <c r="N223" s="2"/>
      <c r="O223" s="2">
        <v>1</v>
      </c>
      <c r="P223" s="22"/>
      <c r="Q223" s="22"/>
      <c r="R223" s="22"/>
      <c r="S223" s="22"/>
      <c r="T223" s="34"/>
      <c r="U223" s="34"/>
      <c r="V223" s="34"/>
      <c r="W223" s="239"/>
      <c r="X223" s="1"/>
      <c r="Y223" s="1"/>
      <c r="Z223" s="2"/>
      <c r="AA223" s="1"/>
      <c r="AB223" s="35">
        <v>1</v>
      </c>
      <c r="AC223" s="36"/>
      <c r="AD223" s="1"/>
    </row>
    <row r="224" spans="1:30" ht="12.75" customHeight="1" x14ac:dyDescent="0.2">
      <c r="A224" s="46"/>
      <c r="B224" s="2"/>
      <c r="C224" s="2"/>
      <c r="D224" s="2"/>
      <c r="E224" s="2"/>
      <c r="F224" s="2"/>
      <c r="G224" s="2"/>
      <c r="H224" s="2"/>
      <c r="I224" s="2"/>
      <c r="J224" s="25"/>
      <c r="K224" s="22"/>
      <c r="L224" s="22"/>
      <c r="P224" s="22"/>
      <c r="Q224" s="22"/>
      <c r="R224" s="22"/>
      <c r="S224" s="22"/>
      <c r="T224" s="34"/>
      <c r="U224" s="34"/>
      <c r="V224" s="34"/>
      <c r="W224" s="239"/>
      <c r="X224" s="1"/>
      <c r="Y224" s="1"/>
      <c r="Z224" s="2"/>
      <c r="AA224" s="1"/>
      <c r="AB224" s="35"/>
      <c r="AC224" s="36"/>
      <c r="AD224" s="1"/>
    </row>
    <row r="225" spans="1:30" ht="12.75" customHeight="1" x14ac:dyDescent="0.2">
      <c r="J225" s="25"/>
      <c r="K225" s="22"/>
      <c r="L225" s="22"/>
      <c r="P225" s="22"/>
      <c r="Q225" s="22"/>
      <c r="R225" s="22"/>
      <c r="S225" s="22"/>
      <c r="T225" s="22"/>
      <c r="U225" s="22"/>
      <c r="V225" s="22"/>
      <c r="W225" s="300">
        <f>SUM(W220:W222)</f>
        <v>47</v>
      </c>
      <c r="X225" s="1">
        <f>W220/B212</f>
        <v>0.62745098039215685</v>
      </c>
      <c r="Y225" s="1">
        <f>W225/B212</f>
        <v>0.92156862745098034</v>
      </c>
      <c r="Z225" s="1">
        <f>Y225-X225</f>
        <v>0.29411764705882348</v>
      </c>
      <c r="AA225" s="1"/>
    </row>
    <row r="226" spans="1:30" ht="12.75" customHeight="1" x14ac:dyDescent="0.3">
      <c r="A226" s="61" t="s">
        <v>67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45"/>
      <c r="X226" s="1"/>
      <c r="Y226" s="1"/>
      <c r="AA226" s="1"/>
    </row>
    <row r="227" spans="1:30" ht="114" customHeight="1" x14ac:dyDescent="0.2">
      <c r="B227" s="358" t="s">
        <v>3</v>
      </c>
      <c r="C227" s="359"/>
      <c r="D227" s="359"/>
      <c r="E227" s="359"/>
      <c r="F227" s="359"/>
      <c r="G227" s="359"/>
      <c r="H227" s="359"/>
      <c r="I227" s="359"/>
      <c r="J227" s="359"/>
      <c r="K227" s="360" t="s">
        <v>135</v>
      </c>
      <c r="L227" s="352"/>
      <c r="M227" s="360" t="s">
        <v>136</v>
      </c>
      <c r="N227" s="352"/>
      <c r="O227" s="360" t="s">
        <v>137</v>
      </c>
      <c r="P227" s="352"/>
      <c r="Q227" s="56"/>
      <c r="R227" s="56"/>
      <c r="S227" s="56" t="s">
        <v>138</v>
      </c>
      <c r="T227" s="9" t="s">
        <v>135</v>
      </c>
      <c r="U227" s="9" t="s">
        <v>136</v>
      </c>
      <c r="V227" s="9" t="s">
        <v>137</v>
      </c>
      <c r="W227" s="237" t="s">
        <v>10</v>
      </c>
      <c r="X227" s="10" t="s">
        <v>11</v>
      </c>
      <c r="Y227" s="10" t="s">
        <v>12</v>
      </c>
      <c r="Z227" s="11" t="s">
        <v>13</v>
      </c>
      <c r="AA227" s="10" t="s">
        <v>14</v>
      </c>
      <c r="AB227" s="12" t="s">
        <v>15</v>
      </c>
      <c r="AC227" s="12" t="s">
        <v>16</v>
      </c>
      <c r="AD227" s="13" t="s">
        <v>17</v>
      </c>
    </row>
    <row r="228" spans="1:30" ht="12.75" customHeight="1" x14ac:dyDescent="0.2">
      <c r="A228" s="15" t="s">
        <v>18</v>
      </c>
      <c r="B228" s="16">
        <v>1</v>
      </c>
      <c r="C228" s="16">
        <v>2</v>
      </c>
      <c r="D228" s="16">
        <v>3</v>
      </c>
      <c r="E228" s="16">
        <v>4</v>
      </c>
      <c r="F228" s="16">
        <v>5</v>
      </c>
      <c r="G228" s="16">
        <v>6</v>
      </c>
      <c r="H228" s="16">
        <v>7</v>
      </c>
      <c r="I228" s="16">
        <v>8</v>
      </c>
      <c r="J228" s="17" t="s">
        <v>19</v>
      </c>
      <c r="K228" s="18">
        <v>9</v>
      </c>
      <c r="L228" s="19">
        <v>10</v>
      </c>
      <c r="M228" s="19">
        <v>9</v>
      </c>
      <c r="N228" s="20">
        <v>10</v>
      </c>
      <c r="O228" s="19">
        <v>9</v>
      </c>
      <c r="P228" s="20">
        <v>10</v>
      </c>
      <c r="Q228" s="20"/>
      <c r="R228" s="20"/>
      <c r="S228" s="20"/>
      <c r="T228" s="45"/>
      <c r="U228" s="45"/>
      <c r="V228" s="45"/>
      <c r="W228" s="249"/>
      <c r="X228" s="21"/>
      <c r="Y228" s="21"/>
      <c r="Z228" s="22"/>
      <c r="AA228" s="23"/>
      <c r="AB228" s="24"/>
      <c r="AC228" s="24"/>
      <c r="AD228" s="1"/>
    </row>
    <row r="229" spans="1:30" ht="12.75" customHeight="1" x14ac:dyDescent="0.2">
      <c r="A229" s="40" t="s">
        <v>26</v>
      </c>
      <c r="B229" s="25">
        <v>44</v>
      </c>
      <c r="C229" s="25"/>
      <c r="D229" s="25"/>
      <c r="E229" s="25"/>
      <c r="F229" s="25"/>
      <c r="G229" s="25"/>
      <c r="H229" s="25"/>
      <c r="I229" s="25"/>
      <c r="J229" s="16"/>
      <c r="K229" s="373"/>
      <c r="L229" s="374"/>
      <c r="M229" s="375"/>
      <c r="N229" s="5"/>
      <c r="O229" s="5"/>
      <c r="P229" s="5"/>
      <c r="Q229" s="5"/>
      <c r="R229" s="5"/>
      <c r="S229" s="5"/>
      <c r="T229" s="20"/>
      <c r="U229" s="20"/>
      <c r="V229" s="20"/>
      <c r="W229" s="138"/>
      <c r="X229" s="21"/>
      <c r="Y229" s="21"/>
      <c r="Z229" s="22"/>
      <c r="AA229" s="23"/>
      <c r="AB229" s="29">
        <f>B229</f>
        <v>44</v>
      </c>
      <c r="AC229" s="24"/>
      <c r="AD229" s="1"/>
    </row>
    <row r="230" spans="1:30" ht="12.75" customHeight="1" x14ac:dyDescent="0.2">
      <c r="A230" s="40" t="s">
        <v>27</v>
      </c>
      <c r="B230" s="25"/>
      <c r="C230" s="25">
        <v>33</v>
      </c>
      <c r="D230" s="25"/>
      <c r="E230" s="25"/>
      <c r="F230" s="25"/>
      <c r="G230" s="25"/>
      <c r="H230" s="25"/>
      <c r="I230" s="25"/>
      <c r="J230" s="25"/>
      <c r="K230" s="26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239"/>
      <c r="X230" s="21"/>
      <c r="Y230" s="21"/>
      <c r="Z230" s="22"/>
      <c r="AA230" s="23">
        <f>C230/B229</f>
        <v>0.75</v>
      </c>
      <c r="AB230" s="35">
        <v>35</v>
      </c>
      <c r="AC230" s="36">
        <f t="shared" ref="AC230:AC236" si="71">AB230/AB229</f>
        <v>0.79545454545454541</v>
      </c>
      <c r="AD230" s="1">
        <f t="shared" ref="AD230:AD236" si="72">100%-AC230</f>
        <v>0.20454545454545459</v>
      </c>
    </row>
    <row r="231" spans="1:30" ht="12.75" customHeight="1" x14ac:dyDescent="0.2">
      <c r="A231" s="46" t="s">
        <v>28</v>
      </c>
      <c r="B231" s="2"/>
      <c r="C231" s="2"/>
      <c r="D231" s="2">
        <v>7</v>
      </c>
      <c r="E231" s="2"/>
      <c r="F231" s="2"/>
      <c r="G231" s="2"/>
      <c r="H231" s="2"/>
      <c r="I231" s="2"/>
      <c r="J231" s="25"/>
      <c r="K231" s="26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239"/>
      <c r="X231" s="1"/>
      <c r="Y231" s="1"/>
      <c r="Z231" s="2"/>
      <c r="AA231" s="1">
        <f>D231/C230</f>
        <v>0.21212121212121213</v>
      </c>
      <c r="AB231" s="35">
        <v>24</v>
      </c>
      <c r="AC231" s="36">
        <f t="shared" si="71"/>
        <v>0.68571428571428572</v>
      </c>
      <c r="AD231" s="1">
        <f t="shared" si="72"/>
        <v>0.31428571428571428</v>
      </c>
    </row>
    <row r="232" spans="1:30" ht="12.75" customHeight="1" x14ac:dyDescent="0.2">
      <c r="A232" s="46" t="s">
        <v>29</v>
      </c>
      <c r="B232" s="2"/>
      <c r="C232" s="2"/>
      <c r="D232" s="2"/>
      <c r="E232" s="2">
        <v>5</v>
      </c>
      <c r="F232" s="2"/>
      <c r="G232" s="2"/>
      <c r="H232" s="2"/>
      <c r="I232" s="2"/>
      <c r="J232" s="25"/>
      <c r="K232" s="26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239"/>
      <c r="X232" s="1"/>
      <c r="Y232" s="1"/>
      <c r="Z232" s="2"/>
      <c r="AA232" s="1">
        <f>E232/D231</f>
        <v>0.7142857142857143</v>
      </c>
      <c r="AB232" s="35">
        <v>16</v>
      </c>
      <c r="AC232" s="36">
        <f t="shared" si="71"/>
        <v>0.66666666666666663</v>
      </c>
      <c r="AD232" s="1">
        <f t="shared" si="72"/>
        <v>0.33333333333333337</v>
      </c>
    </row>
    <row r="233" spans="1:30" ht="12.75" customHeight="1" x14ac:dyDescent="0.2">
      <c r="A233" s="40" t="s">
        <v>30</v>
      </c>
      <c r="B233" s="2"/>
      <c r="C233" s="2"/>
      <c r="D233" s="2"/>
      <c r="E233" s="2"/>
      <c r="F233" s="2">
        <v>5</v>
      </c>
      <c r="G233" s="2"/>
      <c r="H233" s="2"/>
      <c r="I233" s="2"/>
      <c r="J233" s="25"/>
      <c r="K233" s="26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239"/>
      <c r="X233" s="1"/>
      <c r="Y233" s="1"/>
      <c r="Z233" s="2"/>
      <c r="AA233" s="1">
        <f>F233/E232</f>
        <v>1</v>
      </c>
      <c r="AB233" s="35">
        <v>14</v>
      </c>
      <c r="AC233" s="36">
        <f t="shared" si="71"/>
        <v>0.875</v>
      </c>
      <c r="AD233" s="1">
        <f t="shared" si="72"/>
        <v>0.125</v>
      </c>
    </row>
    <row r="234" spans="1:30" ht="12.75" customHeight="1" x14ac:dyDescent="0.2">
      <c r="A234" s="40" t="s">
        <v>31</v>
      </c>
      <c r="B234" s="2"/>
      <c r="C234" s="2"/>
      <c r="D234" s="2"/>
      <c r="E234" s="2"/>
      <c r="F234" s="2"/>
      <c r="G234" s="2">
        <v>5</v>
      </c>
      <c r="H234" s="2"/>
      <c r="I234" s="2"/>
      <c r="J234" s="25"/>
      <c r="K234" s="26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239"/>
      <c r="X234" s="1"/>
      <c r="Y234" s="1"/>
      <c r="Z234" s="2"/>
      <c r="AA234" s="1">
        <f>G234/F233</f>
        <v>1</v>
      </c>
      <c r="AB234" s="35">
        <v>11</v>
      </c>
      <c r="AC234" s="36">
        <f t="shared" si="71"/>
        <v>0.7857142857142857</v>
      </c>
      <c r="AD234" s="1">
        <f t="shared" si="72"/>
        <v>0.2142857142857143</v>
      </c>
    </row>
    <row r="235" spans="1:30" ht="12.75" customHeight="1" x14ac:dyDescent="0.2">
      <c r="A235" s="46" t="s">
        <v>50</v>
      </c>
      <c r="B235" s="2"/>
      <c r="C235" s="2"/>
      <c r="D235" s="2"/>
      <c r="E235" s="2"/>
      <c r="F235" s="2"/>
      <c r="G235" s="2"/>
      <c r="H235" s="2">
        <v>5</v>
      </c>
      <c r="I235" s="2"/>
      <c r="J235" s="25"/>
      <c r="K235" s="26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239"/>
      <c r="X235" s="1"/>
      <c r="Y235" s="1"/>
      <c r="Z235" s="2"/>
      <c r="AA235" s="1">
        <f>H235/G234</f>
        <v>1</v>
      </c>
      <c r="AB235" s="35">
        <v>9</v>
      </c>
      <c r="AC235" s="36">
        <f t="shared" si="71"/>
        <v>0.81818181818181823</v>
      </c>
      <c r="AD235" s="1">
        <f t="shared" si="72"/>
        <v>0.18181818181818177</v>
      </c>
    </row>
    <row r="236" spans="1:30" ht="12.75" customHeight="1" x14ac:dyDescent="0.2">
      <c r="A236" s="40" t="s">
        <v>51</v>
      </c>
      <c r="B236" s="2"/>
      <c r="C236" s="2"/>
      <c r="D236" s="2"/>
      <c r="E236" s="2"/>
      <c r="F236" s="2"/>
      <c r="G236" s="2"/>
      <c r="H236" s="2"/>
      <c r="I236" s="2">
        <v>5</v>
      </c>
      <c r="J236" s="25"/>
      <c r="K236" s="26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239"/>
      <c r="X236" s="1"/>
      <c r="Y236" s="1"/>
      <c r="Z236" s="2"/>
      <c r="AA236" s="1">
        <f>I236/H235</f>
        <v>1</v>
      </c>
      <c r="AB236" s="35">
        <v>8</v>
      </c>
      <c r="AC236" s="36">
        <f t="shared" si="71"/>
        <v>0.88888888888888884</v>
      </c>
      <c r="AD236" s="1">
        <f t="shared" si="72"/>
        <v>0.11111111111111116</v>
      </c>
    </row>
    <row r="237" spans="1:30" ht="12.75" customHeight="1" x14ac:dyDescent="0.2">
      <c r="A237" s="40" t="s">
        <v>52</v>
      </c>
      <c r="B237" s="2"/>
      <c r="C237" s="2"/>
      <c r="D237" s="2"/>
      <c r="E237" s="2"/>
      <c r="F237" s="2"/>
      <c r="G237" s="2"/>
      <c r="H237" s="2"/>
      <c r="I237" s="2"/>
      <c r="J237" s="25">
        <v>5</v>
      </c>
      <c r="K237" s="26">
        <v>1</v>
      </c>
      <c r="L237" s="34"/>
      <c r="M237" s="34">
        <v>1</v>
      </c>
      <c r="N237" s="34"/>
      <c r="O237" s="34">
        <v>3</v>
      </c>
      <c r="P237" s="34"/>
      <c r="Q237" s="34"/>
      <c r="R237" s="34"/>
      <c r="S237" s="34">
        <v>5</v>
      </c>
      <c r="T237" s="34">
        <v>1</v>
      </c>
      <c r="U237" s="34">
        <v>1</v>
      </c>
      <c r="V237" s="34">
        <v>3</v>
      </c>
      <c r="W237" s="239">
        <f>SUM(S237:V237)</f>
        <v>10</v>
      </c>
      <c r="X237" s="1"/>
      <c r="Y237" s="1"/>
      <c r="Z237" s="2"/>
      <c r="AA237" s="1"/>
      <c r="AB237" s="35">
        <v>8</v>
      </c>
      <c r="AC237" s="36"/>
      <c r="AD237" s="1"/>
    </row>
    <row r="238" spans="1:30" ht="12.75" customHeight="1" x14ac:dyDescent="0.2">
      <c r="A238" s="40" t="s">
        <v>53</v>
      </c>
      <c r="B238" s="2"/>
      <c r="C238" s="2"/>
      <c r="D238" s="2"/>
      <c r="E238" s="2"/>
      <c r="F238" s="2"/>
      <c r="G238" s="2"/>
      <c r="H238" s="2"/>
      <c r="I238" s="2"/>
      <c r="J238" s="25">
        <v>2</v>
      </c>
      <c r="K238" s="26"/>
      <c r="L238" s="34"/>
      <c r="M238" s="34"/>
      <c r="N238" s="34">
        <v>1</v>
      </c>
      <c r="O238" s="34"/>
      <c r="P238" s="34">
        <v>1</v>
      </c>
      <c r="Q238" s="34"/>
      <c r="R238" s="34"/>
      <c r="S238" s="34"/>
      <c r="T238" s="34"/>
      <c r="U238" s="34">
        <v>1</v>
      </c>
      <c r="V238" s="34"/>
      <c r="W238" s="239">
        <f>SUM(T238:V238)</f>
        <v>1</v>
      </c>
      <c r="X238" s="1"/>
      <c r="Y238" s="1"/>
      <c r="Z238" s="2"/>
      <c r="AA238" s="1"/>
      <c r="AB238" s="35">
        <v>3</v>
      </c>
      <c r="AC238" s="36"/>
      <c r="AD238" s="1"/>
    </row>
    <row r="239" spans="1:30" ht="12.75" customHeight="1" x14ac:dyDescent="0.2">
      <c r="A239" s="40" t="s">
        <v>54</v>
      </c>
      <c r="B239" s="2"/>
      <c r="C239" s="2"/>
      <c r="D239" s="2"/>
      <c r="E239" s="2"/>
      <c r="F239" s="2"/>
      <c r="G239" s="2"/>
      <c r="H239" s="2"/>
      <c r="I239" s="2"/>
      <c r="J239" s="25">
        <v>1</v>
      </c>
      <c r="K239" s="26"/>
      <c r="L239" s="34"/>
      <c r="M239" s="34"/>
      <c r="N239" s="34"/>
      <c r="O239" s="34">
        <v>1</v>
      </c>
      <c r="P239" s="34"/>
      <c r="Q239" s="34"/>
      <c r="R239" s="34"/>
      <c r="S239" s="34"/>
      <c r="T239" s="34"/>
      <c r="U239" s="34"/>
      <c r="V239" s="34"/>
      <c r="W239" s="239"/>
      <c r="X239" s="1"/>
      <c r="Y239" s="1"/>
      <c r="Z239" s="2"/>
      <c r="AA239" s="1"/>
      <c r="AB239" s="35">
        <v>1</v>
      </c>
      <c r="AC239" s="36"/>
      <c r="AD239" s="1"/>
    </row>
    <row r="240" spans="1:30" ht="12.75" customHeight="1" x14ac:dyDescent="0.2">
      <c r="A240" s="46"/>
      <c r="B240" s="2"/>
      <c r="C240" s="2"/>
      <c r="D240" s="2"/>
      <c r="E240" s="2"/>
      <c r="F240" s="2"/>
      <c r="G240" s="2"/>
      <c r="H240" s="2"/>
      <c r="I240" s="2"/>
      <c r="J240" s="25"/>
      <c r="K240" s="26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239"/>
      <c r="X240" s="1"/>
      <c r="Y240" s="1"/>
      <c r="Z240" s="2"/>
      <c r="AA240" s="1"/>
      <c r="AB240" s="35"/>
      <c r="AC240" s="36"/>
      <c r="AD240" s="1"/>
    </row>
    <row r="241" spans="1:30" ht="12.75" customHeight="1" x14ac:dyDescent="0.2"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39">
        <f>SUM(W237:W238)</f>
        <v>11</v>
      </c>
      <c r="X241" s="1">
        <f>W237/B229</f>
        <v>0.22727272727272727</v>
      </c>
      <c r="Y241" s="1">
        <f>W241/B229</f>
        <v>0.25</v>
      </c>
      <c r="Z241" s="1">
        <f>Y241-X241</f>
        <v>2.2727272727272735E-2</v>
      </c>
      <c r="AA241" s="1"/>
    </row>
    <row r="242" spans="1:30" ht="12.75" customHeight="1" x14ac:dyDescent="0.3">
      <c r="A242" s="61" t="s">
        <v>72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45"/>
      <c r="X242" s="1"/>
      <c r="Y242" s="1"/>
      <c r="AA242" s="1"/>
    </row>
    <row r="243" spans="1:30" ht="114" customHeight="1" x14ac:dyDescent="0.2">
      <c r="B243" s="358" t="s">
        <v>3</v>
      </c>
      <c r="C243" s="359"/>
      <c r="D243" s="359"/>
      <c r="E243" s="359"/>
      <c r="F243" s="359"/>
      <c r="G243" s="359"/>
      <c r="H243" s="359"/>
      <c r="I243" s="359"/>
      <c r="J243" s="359"/>
      <c r="K243" s="360" t="s">
        <v>135</v>
      </c>
      <c r="L243" s="352"/>
      <c r="M243" s="360" t="s">
        <v>136</v>
      </c>
      <c r="N243" s="352"/>
      <c r="O243" s="360" t="s">
        <v>137</v>
      </c>
      <c r="P243" s="352"/>
      <c r="Q243" s="56"/>
      <c r="R243" s="56"/>
      <c r="S243" s="56"/>
      <c r="T243" s="9" t="s">
        <v>135</v>
      </c>
      <c r="U243" s="9" t="s">
        <v>136</v>
      </c>
      <c r="V243" s="9" t="s">
        <v>137</v>
      </c>
      <c r="W243" s="237" t="s">
        <v>10</v>
      </c>
      <c r="X243" s="10" t="s">
        <v>11</v>
      </c>
      <c r="Y243" s="10" t="s">
        <v>12</v>
      </c>
      <c r="Z243" s="11" t="s">
        <v>13</v>
      </c>
      <c r="AA243" s="10" t="s">
        <v>14</v>
      </c>
      <c r="AB243" s="12" t="s">
        <v>15</v>
      </c>
      <c r="AC243" s="12" t="s">
        <v>16</v>
      </c>
      <c r="AD243" s="13" t="s">
        <v>17</v>
      </c>
    </row>
    <row r="244" spans="1:30" ht="12.75" customHeight="1" x14ac:dyDescent="0.2">
      <c r="A244" s="15" t="s">
        <v>18</v>
      </c>
      <c r="B244" s="16">
        <v>1</v>
      </c>
      <c r="C244" s="16">
        <v>2</v>
      </c>
      <c r="D244" s="16">
        <v>3</v>
      </c>
      <c r="E244" s="16">
        <v>4</v>
      </c>
      <c r="F244" s="16">
        <v>5</v>
      </c>
      <c r="G244" s="16">
        <v>6</v>
      </c>
      <c r="H244" s="16">
        <v>7</v>
      </c>
      <c r="I244" s="16">
        <v>8</v>
      </c>
      <c r="J244" s="17" t="s">
        <v>19</v>
      </c>
      <c r="K244" s="18">
        <v>9</v>
      </c>
      <c r="L244" s="19">
        <v>10</v>
      </c>
      <c r="M244" s="19">
        <v>9</v>
      </c>
      <c r="N244" s="20">
        <v>10</v>
      </c>
      <c r="O244" s="19">
        <v>9</v>
      </c>
      <c r="P244" s="20">
        <v>10</v>
      </c>
      <c r="Q244" s="20"/>
      <c r="R244" s="20"/>
      <c r="S244" s="20"/>
      <c r="T244" s="45"/>
      <c r="U244" s="45"/>
      <c r="V244" s="45"/>
      <c r="W244" s="249"/>
      <c r="X244" s="21"/>
      <c r="Y244" s="21"/>
      <c r="Z244" s="22"/>
      <c r="AA244" s="23"/>
      <c r="AB244" s="24"/>
      <c r="AC244" s="24"/>
      <c r="AD244" s="1"/>
    </row>
    <row r="245" spans="1:30" ht="12.75" customHeight="1" x14ac:dyDescent="0.2">
      <c r="A245" s="40" t="s">
        <v>27</v>
      </c>
      <c r="B245" s="25">
        <v>58</v>
      </c>
      <c r="C245" s="25"/>
      <c r="D245" s="25"/>
      <c r="E245" s="25"/>
      <c r="F245" s="25"/>
      <c r="G245" s="25"/>
      <c r="H245" s="25"/>
      <c r="I245" s="25"/>
      <c r="J245" s="16">
        <v>10</v>
      </c>
      <c r="K245" s="373"/>
      <c r="L245" s="374"/>
      <c r="M245" s="375"/>
      <c r="N245" s="5"/>
      <c r="O245" s="5"/>
      <c r="P245" s="5"/>
      <c r="Q245" s="5"/>
      <c r="R245" s="5"/>
      <c r="S245" s="5"/>
      <c r="T245" s="20"/>
      <c r="U245" s="20"/>
      <c r="V245" s="20"/>
      <c r="W245" s="138"/>
      <c r="X245" s="21"/>
      <c r="Y245" s="21"/>
      <c r="Z245" s="22"/>
      <c r="AA245" s="23"/>
      <c r="AB245" s="29">
        <f>B245</f>
        <v>58</v>
      </c>
      <c r="AC245" s="24"/>
      <c r="AD245" s="1"/>
    </row>
    <row r="246" spans="1:30" ht="12.75" customHeight="1" x14ac:dyDescent="0.2">
      <c r="A246" s="46" t="s">
        <v>28</v>
      </c>
      <c r="C246" s="2">
        <v>20</v>
      </c>
      <c r="J246" s="25"/>
      <c r="K246" s="26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239"/>
      <c r="X246" s="1"/>
      <c r="Y246" s="1"/>
      <c r="AA246" s="1">
        <f>C246/B245</f>
        <v>0.34482758620689657</v>
      </c>
      <c r="AB246" s="35">
        <v>22</v>
      </c>
      <c r="AC246" s="36">
        <f t="shared" ref="AC246:AC252" si="73">AB246/AB245</f>
        <v>0.37931034482758619</v>
      </c>
      <c r="AD246" s="1">
        <f t="shared" ref="AD246:AD252" si="74">100%-AC246</f>
        <v>0.62068965517241381</v>
      </c>
    </row>
    <row r="247" spans="1:30" ht="12.75" customHeight="1" x14ac:dyDescent="0.2">
      <c r="A247" s="46" t="s">
        <v>29</v>
      </c>
      <c r="D247" s="2">
        <v>13</v>
      </c>
      <c r="K247" s="2"/>
      <c r="L247" s="2"/>
      <c r="M247" s="2"/>
      <c r="N247" s="2"/>
      <c r="O247" s="2"/>
      <c r="P247" s="2"/>
      <c r="Q247" s="2"/>
      <c r="R247" s="2"/>
      <c r="S247" s="2"/>
      <c r="T247" s="34"/>
      <c r="U247" s="34"/>
      <c r="V247" s="34"/>
      <c r="W247" s="239"/>
      <c r="X247" s="1"/>
      <c r="Y247" s="1"/>
      <c r="AA247" s="1">
        <f>D247/C246</f>
        <v>0.65</v>
      </c>
      <c r="AB247" s="35">
        <v>18</v>
      </c>
      <c r="AC247" s="36">
        <f t="shared" si="73"/>
        <v>0.81818181818181823</v>
      </c>
      <c r="AD247" s="1">
        <f t="shared" si="74"/>
        <v>0.18181818181818177</v>
      </c>
    </row>
    <row r="248" spans="1:30" ht="12.75" customHeight="1" x14ac:dyDescent="0.2">
      <c r="A248" s="40" t="s">
        <v>30</v>
      </c>
      <c r="E248" s="2">
        <v>13</v>
      </c>
      <c r="T248" s="34"/>
      <c r="U248" s="34"/>
      <c r="V248" s="34"/>
      <c r="W248" s="239"/>
      <c r="X248" s="1"/>
      <c r="Y248" s="1"/>
      <c r="AA248" s="1">
        <f>E248/D247</f>
        <v>1</v>
      </c>
      <c r="AB248" s="35">
        <v>17</v>
      </c>
      <c r="AC248" s="36">
        <f t="shared" si="73"/>
        <v>0.94444444444444442</v>
      </c>
      <c r="AD248" s="1">
        <f t="shared" si="74"/>
        <v>5.555555555555558E-2</v>
      </c>
    </row>
    <row r="249" spans="1:30" ht="12.75" customHeight="1" x14ac:dyDescent="0.2">
      <c r="A249" s="40" t="s">
        <v>31</v>
      </c>
      <c r="F249" s="2">
        <v>13</v>
      </c>
      <c r="T249" s="34"/>
      <c r="U249" s="34"/>
      <c r="V249" s="34"/>
      <c r="W249" s="239"/>
      <c r="X249" s="1"/>
      <c r="Y249" s="1"/>
      <c r="AA249" s="1">
        <f>F249/E248</f>
        <v>1</v>
      </c>
      <c r="AB249" s="35">
        <v>16</v>
      </c>
      <c r="AC249" s="36">
        <f t="shared" si="73"/>
        <v>0.94117647058823528</v>
      </c>
      <c r="AD249" s="1">
        <f t="shared" si="74"/>
        <v>5.8823529411764719E-2</v>
      </c>
    </row>
    <row r="250" spans="1:30" ht="12.75" customHeight="1" x14ac:dyDescent="0.2">
      <c r="A250" s="46" t="s">
        <v>50</v>
      </c>
      <c r="G250" s="2">
        <v>11</v>
      </c>
      <c r="T250" s="34"/>
      <c r="U250" s="34"/>
      <c r="V250" s="34"/>
      <c r="W250" s="239"/>
      <c r="X250" s="1"/>
      <c r="Y250" s="1"/>
      <c r="AA250" s="1">
        <f>G250/F249</f>
        <v>0.84615384615384615</v>
      </c>
      <c r="AB250" s="35">
        <v>14</v>
      </c>
      <c r="AC250" s="36">
        <f t="shared" si="73"/>
        <v>0.875</v>
      </c>
      <c r="AD250" s="1">
        <f t="shared" si="74"/>
        <v>0.125</v>
      </c>
    </row>
    <row r="251" spans="1:30" ht="12.75" customHeight="1" x14ac:dyDescent="0.2">
      <c r="A251" s="40" t="s">
        <v>51</v>
      </c>
      <c r="H251" s="2">
        <v>11</v>
      </c>
      <c r="T251" s="34"/>
      <c r="U251" s="34"/>
      <c r="V251" s="34"/>
      <c r="W251" s="239"/>
      <c r="X251" s="1"/>
      <c r="Y251" s="1"/>
      <c r="AA251" s="1">
        <f>H251/G250</f>
        <v>1</v>
      </c>
      <c r="AB251" s="35">
        <v>14</v>
      </c>
      <c r="AC251" s="36">
        <f t="shared" si="73"/>
        <v>1</v>
      </c>
      <c r="AD251" s="1">
        <f t="shared" si="74"/>
        <v>0</v>
      </c>
    </row>
    <row r="252" spans="1:30" ht="12.75" customHeight="1" x14ac:dyDescent="0.2">
      <c r="A252" s="40" t="s">
        <v>52</v>
      </c>
      <c r="I252" s="2">
        <v>10</v>
      </c>
      <c r="K252" s="2">
        <v>1</v>
      </c>
      <c r="M252" s="2">
        <v>1</v>
      </c>
      <c r="T252" s="34">
        <v>1</v>
      </c>
      <c r="U252" s="34">
        <v>1</v>
      </c>
      <c r="V252" s="34"/>
      <c r="W252" s="239">
        <f t="shared" ref="W252:W255" si="75">SUM(T252:V252)</f>
        <v>2</v>
      </c>
      <c r="X252" s="1"/>
      <c r="Y252" s="1"/>
      <c r="AA252" s="1">
        <f>I252/H251</f>
        <v>0.90909090909090906</v>
      </c>
      <c r="AB252" s="35">
        <v>14</v>
      </c>
      <c r="AC252" s="36">
        <f t="shared" si="73"/>
        <v>1</v>
      </c>
      <c r="AD252" s="1">
        <f t="shared" si="74"/>
        <v>0</v>
      </c>
    </row>
    <row r="253" spans="1:30" ht="12.75" customHeight="1" x14ac:dyDescent="0.2">
      <c r="A253" s="40" t="s">
        <v>53</v>
      </c>
      <c r="J253" s="2">
        <v>10</v>
      </c>
      <c r="K253" s="2">
        <v>2</v>
      </c>
      <c r="M253" s="2">
        <v>2</v>
      </c>
      <c r="O253" s="2">
        <v>6</v>
      </c>
      <c r="T253" s="34">
        <v>2</v>
      </c>
      <c r="U253" s="34"/>
      <c r="V253" s="34">
        <v>6</v>
      </c>
      <c r="W253" s="239">
        <f t="shared" si="75"/>
        <v>8</v>
      </c>
      <c r="X253" s="1"/>
      <c r="Y253" s="1"/>
      <c r="AA253" s="1"/>
      <c r="AB253" s="35">
        <v>12</v>
      </c>
      <c r="AC253" s="36"/>
      <c r="AD253" s="1"/>
    </row>
    <row r="254" spans="1:30" ht="12.75" customHeight="1" x14ac:dyDescent="0.2">
      <c r="A254" s="40" t="s">
        <v>54</v>
      </c>
      <c r="J254" s="2">
        <v>2</v>
      </c>
      <c r="M254" s="2">
        <v>1</v>
      </c>
      <c r="O254" s="2">
        <v>2</v>
      </c>
      <c r="T254" s="34"/>
      <c r="U254" s="34">
        <v>1</v>
      </c>
      <c r="V254" s="34">
        <v>1</v>
      </c>
      <c r="W254" s="239">
        <f t="shared" si="75"/>
        <v>2</v>
      </c>
      <c r="X254" s="1"/>
      <c r="Y254" s="1"/>
      <c r="AA254" s="1"/>
      <c r="AB254" s="35">
        <v>4</v>
      </c>
      <c r="AC254" s="36"/>
      <c r="AD254" s="1"/>
    </row>
    <row r="255" spans="1:30" ht="12.75" customHeight="1" x14ac:dyDescent="0.2">
      <c r="A255" s="40" t="s">
        <v>55</v>
      </c>
      <c r="J255" s="2">
        <v>2</v>
      </c>
      <c r="O255" s="2">
        <v>2</v>
      </c>
      <c r="T255" s="45"/>
      <c r="U255" s="45"/>
      <c r="V255" s="45">
        <v>2</v>
      </c>
      <c r="W255" s="239">
        <f t="shared" si="75"/>
        <v>2</v>
      </c>
      <c r="X255" s="1"/>
      <c r="Y255" s="1"/>
      <c r="AA255" s="1"/>
      <c r="AB255" s="35">
        <v>2</v>
      </c>
      <c r="AC255" s="36"/>
      <c r="AD255" s="1"/>
    </row>
    <row r="256" spans="1:30" ht="12.75" customHeight="1" x14ac:dyDescent="0.2">
      <c r="A256" s="40" t="s">
        <v>56</v>
      </c>
      <c r="J256" s="2">
        <v>1</v>
      </c>
      <c r="T256" s="45"/>
      <c r="U256" s="45"/>
      <c r="V256" s="45"/>
      <c r="W256" s="249"/>
      <c r="X256" s="1"/>
      <c r="Y256" s="1"/>
      <c r="AA256" s="1"/>
      <c r="AB256" s="35">
        <v>1</v>
      </c>
      <c r="AC256" s="36"/>
      <c r="AD256" s="1"/>
    </row>
    <row r="257" spans="1:30" ht="12.75" customHeight="1" x14ac:dyDescent="0.2">
      <c r="A257" s="40" t="s">
        <v>57</v>
      </c>
      <c r="J257" s="2">
        <v>1</v>
      </c>
      <c r="T257" s="45"/>
      <c r="U257" s="45"/>
      <c r="V257" s="45"/>
      <c r="W257" s="249"/>
      <c r="X257" s="1"/>
      <c r="Y257" s="1"/>
      <c r="AA257" s="1"/>
      <c r="AB257" s="35">
        <v>1</v>
      </c>
      <c r="AC257" s="36"/>
      <c r="AD257" s="1"/>
    </row>
    <row r="258" spans="1:30" ht="12.75" customHeight="1" x14ac:dyDescent="0.2">
      <c r="A258" s="40" t="s">
        <v>58</v>
      </c>
      <c r="J258" s="2">
        <v>1</v>
      </c>
      <c r="T258" s="45"/>
      <c r="U258" s="45"/>
      <c r="V258" s="45"/>
      <c r="W258" s="249"/>
      <c r="X258" s="1"/>
      <c r="Y258" s="1"/>
      <c r="AA258" s="1"/>
      <c r="AB258" s="35">
        <v>1</v>
      </c>
      <c r="AC258" s="36"/>
      <c r="AD258" s="1"/>
    </row>
    <row r="259" spans="1:30" ht="12.75" customHeight="1" x14ac:dyDescent="0.2">
      <c r="A259" s="40" t="s">
        <v>59</v>
      </c>
      <c r="J259" s="2">
        <v>1</v>
      </c>
      <c r="T259" s="45">
        <v>1</v>
      </c>
      <c r="U259" s="45"/>
      <c r="V259" s="45"/>
      <c r="W259" s="239">
        <f>SUM(T259:V259)</f>
        <v>1</v>
      </c>
      <c r="X259" s="1"/>
      <c r="Y259" s="1"/>
      <c r="AA259" s="1"/>
      <c r="AB259" s="35">
        <v>1</v>
      </c>
      <c r="AC259" s="36"/>
      <c r="AD259" s="1"/>
    </row>
    <row r="260" spans="1:30" ht="12.75" customHeight="1" x14ac:dyDescent="0.2">
      <c r="A260" s="46"/>
      <c r="T260" s="45"/>
      <c r="U260" s="45"/>
      <c r="V260" s="45"/>
      <c r="W260" s="249"/>
      <c r="X260" s="1"/>
      <c r="Y260" s="1"/>
      <c r="AA260" s="1"/>
      <c r="AB260" s="35"/>
      <c r="AC260" s="36"/>
      <c r="AD260" s="1"/>
    </row>
    <row r="261" spans="1:30" ht="12.75" customHeight="1" x14ac:dyDescent="0.2">
      <c r="W261" s="245">
        <f>SUM(W252:W259)</f>
        <v>15</v>
      </c>
      <c r="X261" s="1">
        <f>SUM(W252:W253)/B245</f>
        <v>0.17241379310344829</v>
      </c>
      <c r="Y261" s="1">
        <f>W261/B245</f>
        <v>0.25862068965517243</v>
      </c>
      <c r="Z261" s="1">
        <f>Y261-X261</f>
        <v>8.6206896551724144E-2</v>
      </c>
      <c r="AA261" s="1"/>
    </row>
    <row r="262" spans="1:30" ht="12.75" customHeight="1" x14ac:dyDescent="0.3">
      <c r="A262" s="61" t="s">
        <v>75</v>
      </c>
      <c r="T262" s="1"/>
      <c r="U262" s="1"/>
      <c r="W262" s="151"/>
    </row>
    <row r="263" spans="1:30" ht="114" customHeight="1" x14ac:dyDescent="0.2">
      <c r="B263" s="358" t="s">
        <v>3</v>
      </c>
      <c r="C263" s="359"/>
      <c r="D263" s="359"/>
      <c r="E263" s="359"/>
      <c r="F263" s="359"/>
      <c r="G263" s="359"/>
      <c r="H263" s="359"/>
      <c r="I263" s="359"/>
      <c r="J263" s="359"/>
      <c r="K263" s="360" t="s">
        <v>135</v>
      </c>
      <c r="L263" s="352"/>
      <c r="M263" s="360" t="s">
        <v>136</v>
      </c>
      <c r="N263" s="352"/>
      <c r="O263" s="360" t="s">
        <v>137</v>
      </c>
      <c r="P263" s="352"/>
      <c r="Q263" s="56"/>
      <c r="R263" s="56"/>
      <c r="S263" s="56"/>
      <c r="T263" s="9" t="s">
        <v>135</v>
      </c>
      <c r="U263" s="9" t="s">
        <v>136</v>
      </c>
      <c r="V263" s="9" t="s">
        <v>137</v>
      </c>
      <c r="W263" s="237" t="s">
        <v>10</v>
      </c>
      <c r="X263" s="10" t="s">
        <v>11</v>
      </c>
      <c r="Y263" s="10" t="s">
        <v>12</v>
      </c>
      <c r="Z263" s="11" t="s">
        <v>13</v>
      </c>
      <c r="AA263" s="10" t="s">
        <v>14</v>
      </c>
      <c r="AB263" s="12" t="s">
        <v>15</v>
      </c>
      <c r="AC263" s="12" t="s">
        <v>16</v>
      </c>
      <c r="AD263" s="13" t="s">
        <v>17</v>
      </c>
    </row>
    <row r="264" spans="1:30" ht="12.75" customHeight="1" x14ac:dyDescent="0.2">
      <c r="A264" s="15" t="s">
        <v>18</v>
      </c>
      <c r="B264" s="16">
        <v>1</v>
      </c>
      <c r="C264" s="16">
        <v>2</v>
      </c>
      <c r="D264" s="16">
        <v>3</v>
      </c>
      <c r="E264" s="16">
        <v>4</v>
      </c>
      <c r="F264" s="16">
        <v>5</v>
      </c>
      <c r="G264" s="16">
        <v>6</v>
      </c>
      <c r="H264" s="16">
        <v>7</v>
      </c>
      <c r="I264" s="16">
        <v>8</v>
      </c>
      <c r="J264" s="16">
        <v>9</v>
      </c>
      <c r="K264" s="16">
        <v>10</v>
      </c>
      <c r="L264" s="373">
        <v>10</v>
      </c>
      <c r="M264" s="374"/>
      <c r="N264" s="375"/>
      <c r="O264" s="20"/>
      <c r="P264" s="20"/>
      <c r="Q264" s="20"/>
      <c r="R264" s="20"/>
      <c r="S264" s="20"/>
      <c r="T264" s="34"/>
      <c r="U264" s="34"/>
      <c r="V264" s="34"/>
      <c r="W264" s="239"/>
      <c r="X264" s="21"/>
      <c r="Y264" s="24"/>
      <c r="Z264" s="1"/>
      <c r="AB264" s="24"/>
      <c r="AC264" s="24"/>
      <c r="AD264" s="1"/>
    </row>
    <row r="265" spans="1:30" ht="12.75" customHeight="1" x14ac:dyDescent="0.2">
      <c r="A265" s="40" t="s">
        <v>28</v>
      </c>
      <c r="B265" s="25">
        <v>51</v>
      </c>
      <c r="C265" s="25"/>
      <c r="D265" s="25"/>
      <c r="E265" s="25"/>
      <c r="F265" s="25"/>
      <c r="G265" s="25"/>
      <c r="H265" s="25"/>
      <c r="I265" s="25"/>
      <c r="J265" s="25"/>
      <c r="K265" s="25"/>
      <c r="L265" s="26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239"/>
      <c r="X265" s="21"/>
      <c r="Y265" s="24"/>
      <c r="Z265" s="1"/>
      <c r="AB265" s="29">
        <f>B265</f>
        <v>51</v>
      </c>
      <c r="AC265" s="24"/>
      <c r="AD265" s="1"/>
    </row>
    <row r="266" spans="1:30" ht="12.75" customHeight="1" x14ac:dyDescent="0.2">
      <c r="A266" s="46" t="s">
        <v>29</v>
      </c>
      <c r="C266" s="2">
        <v>34</v>
      </c>
      <c r="L266" s="2"/>
      <c r="M266" s="2"/>
      <c r="N266" s="2"/>
      <c r="O266" s="2"/>
      <c r="P266" s="2"/>
      <c r="Q266" s="2"/>
      <c r="R266" s="2"/>
      <c r="S266" s="2"/>
      <c r="T266" s="34"/>
      <c r="U266" s="34"/>
      <c r="V266" s="34"/>
      <c r="W266" s="239"/>
      <c r="X266" s="21"/>
      <c r="Y266" s="36"/>
      <c r="Z266" s="1"/>
      <c r="AA266" s="1">
        <f>C266/B265</f>
        <v>0.66666666666666663</v>
      </c>
      <c r="AB266" s="35">
        <v>35</v>
      </c>
      <c r="AC266" s="36">
        <f t="shared" ref="AC266:AC272" si="76">AB266/AB265</f>
        <v>0.68627450980392157</v>
      </c>
      <c r="AD266" s="1">
        <f t="shared" ref="AD266:AD272" si="77">100%-AC266</f>
        <v>0.31372549019607843</v>
      </c>
    </row>
    <row r="267" spans="1:30" ht="12.75" customHeight="1" x14ac:dyDescent="0.2">
      <c r="A267" s="40" t="s">
        <v>30</v>
      </c>
      <c r="D267" s="2">
        <v>18</v>
      </c>
      <c r="L267" s="2"/>
      <c r="M267" s="2"/>
      <c r="N267" s="2"/>
      <c r="O267" s="2"/>
      <c r="P267" s="2"/>
      <c r="Q267" s="2"/>
      <c r="R267" s="2"/>
      <c r="S267" s="2"/>
      <c r="T267" s="34"/>
      <c r="U267" s="34"/>
      <c r="V267" s="34"/>
      <c r="W267" s="239"/>
      <c r="X267" s="21"/>
      <c r="Y267" s="36"/>
      <c r="Z267" s="1"/>
      <c r="AA267" s="1">
        <f>D267/C266</f>
        <v>0.52941176470588236</v>
      </c>
      <c r="AB267" s="35">
        <v>27</v>
      </c>
      <c r="AC267" s="36">
        <f t="shared" si="76"/>
        <v>0.77142857142857146</v>
      </c>
      <c r="AD267" s="1">
        <f t="shared" si="77"/>
        <v>0.22857142857142854</v>
      </c>
    </row>
    <row r="268" spans="1:30" ht="12.75" customHeight="1" x14ac:dyDescent="0.2">
      <c r="A268" s="40" t="s">
        <v>31</v>
      </c>
      <c r="E268" s="2">
        <v>10</v>
      </c>
      <c r="L268" s="2"/>
      <c r="M268" s="2"/>
      <c r="N268" s="2"/>
      <c r="O268" s="2"/>
      <c r="P268" s="2"/>
      <c r="Q268" s="2"/>
      <c r="R268" s="2"/>
      <c r="S268" s="2"/>
      <c r="T268" s="34"/>
      <c r="U268" s="34"/>
      <c r="V268" s="34"/>
      <c r="W268" s="239"/>
      <c r="X268" s="21"/>
      <c r="Y268" s="36"/>
      <c r="Z268" s="1"/>
      <c r="AA268" s="1">
        <f>E268/D267</f>
        <v>0.55555555555555558</v>
      </c>
      <c r="AB268" s="35">
        <v>20</v>
      </c>
      <c r="AC268" s="36">
        <f t="shared" si="76"/>
        <v>0.7407407407407407</v>
      </c>
      <c r="AD268" s="1">
        <f t="shared" si="77"/>
        <v>0.2592592592592593</v>
      </c>
    </row>
    <row r="269" spans="1:30" ht="12.75" customHeight="1" x14ac:dyDescent="0.2">
      <c r="A269" s="46" t="s">
        <v>50</v>
      </c>
      <c r="F269" s="2">
        <v>9</v>
      </c>
      <c r="L269" s="2"/>
      <c r="M269" s="2"/>
      <c r="N269" s="2"/>
      <c r="O269" s="2"/>
      <c r="P269" s="2"/>
      <c r="Q269" s="2"/>
      <c r="R269" s="2"/>
      <c r="S269" s="2"/>
      <c r="T269" s="34"/>
      <c r="U269" s="34"/>
      <c r="V269" s="34"/>
      <c r="W269" s="239"/>
      <c r="X269" s="21"/>
      <c r="Y269" s="36"/>
      <c r="Z269" s="1"/>
      <c r="AA269" s="1">
        <f>F269/E268</f>
        <v>0.9</v>
      </c>
      <c r="AB269" s="35">
        <v>19</v>
      </c>
      <c r="AC269" s="36">
        <f t="shared" si="76"/>
        <v>0.95</v>
      </c>
      <c r="AD269" s="1">
        <f t="shared" si="77"/>
        <v>5.0000000000000044E-2</v>
      </c>
    </row>
    <row r="270" spans="1:30" ht="12.75" customHeight="1" x14ac:dyDescent="0.2">
      <c r="A270" s="40" t="s">
        <v>51</v>
      </c>
      <c r="G270" s="2">
        <v>8</v>
      </c>
      <c r="L270" s="2"/>
      <c r="M270" s="2"/>
      <c r="N270" s="2"/>
      <c r="O270" s="2"/>
      <c r="P270" s="2"/>
      <c r="Q270" s="2"/>
      <c r="R270" s="2"/>
      <c r="S270" s="2"/>
      <c r="T270" s="34"/>
      <c r="U270" s="34"/>
      <c r="V270" s="34"/>
      <c r="W270" s="239"/>
      <c r="X270" s="21"/>
      <c r="Y270" s="36"/>
      <c r="Z270" s="1"/>
      <c r="AA270" s="1">
        <f>G270/F269</f>
        <v>0.88888888888888884</v>
      </c>
      <c r="AB270" s="35">
        <v>17</v>
      </c>
      <c r="AC270" s="36">
        <f t="shared" si="76"/>
        <v>0.89473684210526316</v>
      </c>
      <c r="AD270" s="1">
        <f t="shared" si="77"/>
        <v>0.10526315789473684</v>
      </c>
    </row>
    <row r="271" spans="1:30" ht="12.75" customHeight="1" x14ac:dyDescent="0.2">
      <c r="A271" s="40" t="s">
        <v>52</v>
      </c>
      <c r="H271" s="2">
        <v>7</v>
      </c>
      <c r="T271" s="34"/>
      <c r="U271" s="34"/>
      <c r="V271" s="34"/>
      <c r="W271" s="239"/>
      <c r="X271" s="21"/>
      <c r="Y271" s="1"/>
      <c r="AA271" s="1">
        <f>H271/G270</f>
        <v>0.875</v>
      </c>
      <c r="AB271" s="35">
        <v>17</v>
      </c>
      <c r="AC271" s="36">
        <f t="shared" si="76"/>
        <v>1</v>
      </c>
      <c r="AD271" s="1">
        <f t="shared" si="77"/>
        <v>0</v>
      </c>
    </row>
    <row r="272" spans="1:30" ht="12.75" customHeight="1" x14ac:dyDescent="0.2">
      <c r="A272" s="40" t="s">
        <v>53</v>
      </c>
      <c r="I272" s="2">
        <v>7</v>
      </c>
      <c r="T272" s="34"/>
      <c r="U272" s="34"/>
      <c r="V272" s="34"/>
      <c r="W272" s="239"/>
      <c r="X272" s="1"/>
      <c r="Y272" s="1"/>
      <c r="AA272" s="1">
        <f>I272/H271</f>
        <v>1</v>
      </c>
      <c r="AB272" s="35">
        <v>16</v>
      </c>
      <c r="AC272" s="36">
        <f t="shared" si="76"/>
        <v>0.94117647058823528</v>
      </c>
      <c r="AD272" s="1">
        <f t="shared" si="77"/>
        <v>5.8823529411764719E-2</v>
      </c>
    </row>
    <row r="273" spans="1:30" ht="12.75" customHeight="1" x14ac:dyDescent="0.2">
      <c r="A273" s="40" t="s">
        <v>54</v>
      </c>
      <c r="J273" s="2">
        <v>7</v>
      </c>
      <c r="K273" s="2">
        <v>1</v>
      </c>
      <c r="M273" s="2">
        <v>2</v>
      </c>
      <c r="O273" s="2">
        <v>4</v>
      </c>
      <c r="T273" s="34">
        <v>1</v>
      </c>
      <c r="U273" s="34">
        <v>2</v>
      </c>
      <c r="V273" s="34">
        <v>4</v>
      </c>
      <c r="W273" s="239">
        <f t="shared" ref="W273:W274" si="78">SUM(T273:V273)</f>
        <v>7</v>
      </c>
      <c r="X273" s="1"/>
      <c r="Y273" s="1"/>
      <c r="AA273" s="1"/>
      <c r="AB273" s="35">
        <v>16</v>
      </c>
      <c r="AC273" s="36"/>
      <c r="AD273" s="1"/>
    </row>
    <row r="274" spans="1:30" ht="12.75" customHeight="1" x14ac:dyDescent="0.2">
      <c r="A274" s="40" t="s">
        <v>55</v>
      </c>
      <c r="J274" s="2">
        <v>2</v>
      </c>
      <c r="M274" s="2">
        <v>1</v>
      </c>
      <c r="O274" s="2">
        <v>1</v>
      </c>
      <c r="T274" s="45"/>
      <c r="U274" s="45">
        <v>1</v>
      </c>
      <c r="V274" s="45">
        <v>1</v>
      </c>
      <c r="W274" s="239">
        <f t="shared" si="78"/>
        <v>2</v>
      </c>
      <c r="X274" s="1"/>
      <c r="Y274" s="1"/>
      <c r="AA274" s="1"/>
      <c r="AB274" s="35">
        <v>8</v>
      </c>
      <c r="AC274" s="36"/>
      <c r="AD274" s="1"/>
    </row>
    <row r="275" spans="1:30" ht="12.75" customHeight="1" x14ac:dyDescent="0.2">
      <c r="A275" s="40" t="s">
        <v>56</v>
      </c>
      <c r="J275" s="2">
        <v>3</v>
      </c>
      <c r="O275" s="2">
        <v>4</v>
      </c>
      <c r="T275" s="45"/>
      <c r="U275" s="45"/>
      <c r="V275" s="45"/>
      <c r="W275" s="249"/>
      <c r="X275" s="1"/>
      <c r="Y275" s="1"/>
      <c r="AA275" s="1"/>
      <c r="AB275" s="35">
        <v>4</v>
      </c>
      <c r="AC275" s="36"/>
      <c r="AD275" s="1"/>
    </row>
    <row r="276" spans="1:30" ht="12.75" customHeight="1" x14ac:dyDescent="0.2">
      <c r="A276" s="40" t="s">
        <v>57</v>
      </c>
      <c r="J276" s="2">
        <v>2</v>
      </c>
      <c r="O276" s="2">
        <v>2</v>
      </c>
      <c r="T276" s="45"/>
      <c r="U276" s="45"/>
      <c r="V276" s="45">
        <v>2</v>
      </c>
      <c r="W276" s="239">
        <f t="shared" ref="W276:W277" si="79">SUM(T276:V276)</f>
        <v>2</v>
      </c>
      <c r="X276" s="1"/>
      <c r="Y276" s="1"/>
      <c r="AA276" s="1"/>
      <c r="AB276" s="35">
        <v>4</v>
      </c>
      <c r="AC276" s="36"/>
      <c r="AD276" s="1"/>
    </row>
    <row r="277" spans="1:30" ht="12.75" customHeight="1" x14ac:dyDescent="0.2">
      <c r="A277" s="40" t="s">
        <v>58</v>
      </c>
      <c r="J277" s="2">
        <v>2</v>
      </c>
      <c r="O277" s="2">
        <v>2</v>
      </c>
      <c r="T277" s="45"/>
      <c r="U277" s="45"/>
      <c r="V277" s="45">
        <v>1</v>
      </c>
      <c r="W277" s="239">
        <f t="shared" si="79"/>
        <v>1</v>
      </c>
      <c r="X277" s="1"/>
      <c r="Y277" s="1"/>
      <c r="AA277" s="1"/>
      <c r="AB277" s="35">
        <v>2</v>
      </c>
      <c r="AC277" s="36"/>
      <c r="AD277" s="1"/>
    </row>
    <row r="278" spans="1:30" ht="12.75" customHeight="1" x14ac:dyDescent="0.2">
      <c r="A278" s="40" t="s">
        <v>59</v>
      </c>
      <c r="T278" s="45"/>
      <c r="U278" s="45"/>
      <c r="V278" s="45"/>
      <c r="W278" s="249"/>
      <c r="X278" s="1"/>
      <c r="Y278" s="1"/>
      <c r="AA278" s="1"/>
      <c r="AB278" s="35"/>
      <c r="AC278" s="36"/>
      <c r="AD278" s="1"/>
    </row>
    <row r="279" spans="1:30" ht="12.75" customHeight="1" x14ac:dyDescent="0.2">
      <c r="A279" s="46"/>
      <c r="T279" s="45"/>
      <c r="U279" s="45"/>
      <c r="V279" s="45"/>
      <c r="W279" s="249"/>
      <c r="X279" s="1"/>
      <c r="Y279" s="1"/>
      <c r="AA279" s="1"/>
      <c r="AB279" s="35"/>
      <c r="AC279" s="36"/>
      <c r="AD279" s="1"/>
    </row>
    <row r="280" spans="1:30" ht="12.75" customHeight="1" x14ac:dyDescent="0.2">
      <c r="W280" s="245">
        <f>SUM(W273:W277)</f>
        <v>12</v>
      </c>
      <c r="X280" s="1">
        <f>W273/B265</f>
        <v>0.13725490196078433</v>
      </c>
      <c r="Y280" s="1">
        <f>W280/B265</f>
        <v>0.23529411764705882</v>
      </c>
      <c r="Z280" s="1">
        <f>Y280-X280</f>
        <v>9.8039215686274495E-2</v>
      </c>
      <c r="AA280" s="1"/>
    </row>
    <row r="281" spans="1:30" ht="12.75" customHeight="1" x14ac:dyDescent="0.3">
      <c r="A281" s="61" t="s">
        <v>76</v>
      </c>
      <c r="T281" s="1"/>
      <c r="U281" s="1"/>
      <c r="W281" s="151"/>
    </row>
    <row r="282" spans="1:30" ht="99.75" customHeight="1" x14ac:dyDescent="0.2">
      <c r="B282" s="358" t="s">
        <v>3</v>
      </c>
      <c r="C282" s="359"/>
      <c r="D282" s="359"/>
      <c r="E282" s="359"/>
      <c r="F282" s="359"/>
      <c r="G282" s="359"/>
      <c r="H282" s="359"/>
      <c r="I282" s="359"/>
      <c r="J282" s="359"/>
      <c r="K282" s="360" t="s">
        <v>135</v>
      </c>
      <c r="L282" s="352"/>
      <c r="M282" s="360" t="s">
        <v>136</v>
      </c>
      <c r="N282" s="352"/>
      <c r="O282" s="360" t="s">
        <v>137</v>
      </c>
      <c r="P282" s="352"/>
      <c r="Q282" s="56"/>
      <c r="R282" s="56"/>
      <c r="S282" s="56"/>
      <c r="T282" s="9" t="s">
        <v>135</v>
      </c>
      <c r="U282" s="9" t="s">
        <v>136</v>
      </c>
      <c r="V282" s="9" t="s">
        <v>137</v>
      </c>
      <c r="W282" s="237" t="s">
        <v>10</v>
      </c>
      <c r="X282" s="10" t="s">
        <v>11</v>
      </c>
      <c r="Y282" s="10" t="s">
        <v>12</v>
      </c>
      <c r="Z282" s="11" t="s">
        <v>13</v>
      </c>
      <c r="AA282" s="10" t="s">
        <v>14</v>
      </c>
      <c r="AB282" s="12" t="s">
        <v>15</v>
      </c>
      <c r="AC282" s="12" t="s">
        <v>16</v>
      </c>
      <c r="AD282" s="13" t="s">
        <v>17</v>
      </c>
    </row>
    <row r="283" spans="1:30" ht="12.75" customHeight="1" x14ac:dyDescent="0.2">
      <c r="A283" s="15" t="s">
        <v>18</v>
      </c>
      <c r="B283" s="16">
        <v>1</v>
      </c>
      <c r="C283" s="16">
        <v>2</v>
      </c>
      <c r="D283" s="16">
        <v>3</v>
      </c>
      <c r="E283" s="16">
        <v>4</v>
      </c>
      <c r="F283" s="16">
        <v>5</v>
      </c>
      <c r="G283" s="16">
        <v>6</v>
      </c>
      <c r="H283" s="16">
        <v>7</v>
      </c>
      <c r="I283" s="16">
        <v>8</v>
      </c>
      <c r="J283" s="16">
        <v>9</v>
      </c>
      <c r="K283" s="16">
        <v>10</v>
      </c>
      <c r="L283" s="373">
        <v>10</v>
      </c>
      <c r="M283" s="374"/>
      <c r="N283" s="375"/>
      <c r="O283" s="20"/>
      <c r="P283" s="20"/>
      <c r="Q283" s="20"/>
      <c r="R283" s="20"/>
      <c r="S283" s="20"/>
      <c r="T283" s="34"/>
      <c r="U283" s="34"/>
      <c r="V283" s="34"/>
      <c r="W283" s="239"/>
      <c r="X283" s="21"/>
      <c r="Y283" s="24"/>
      <c r="Z283" s="1"/>
      <c r="AB283" s="24"/>
      <c r="AC283" s="24"/>
      <c r="AD283" s="1"/>
    </row>
    <row r="284" spans="1:30" ht="12.75" customHeight="1" x14ac:dyDescent="0.2">
      <c r="A284" s="46" t="s">
        <v>29</v>
      </c>
      <c r="B284" s="25">
        <v>50</v>
      </c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239"/>
      <c r="X284" s="21"/>
      <c r="Y284" s="24"/>
      <c r="Z284" s="1"/>
      <c r="AB284" s="29">
        <f>B284</f>
        <v>50</v>
      </c>
      <c r="AC284" s="24"/>
      <c r="AD284" s="1"/>
    </row>
    <row r="285" spans="1:30" ht="12.75" customHeight="1" x14ac:dyDescent="0.2">
      <c r="A285" s="40" t="s">
        <v>30</v>
      </c>
      <c r="C285" s="2">
        <v>39</v>
      </c>
      <c r="L285" s="2"/>
      <c r="M285" s="2"/>
      <c r="N285" s="2"/>
      <c r="O285" s="2"/>
      <c r="P285" s="2"/>
      <c r="Q285" s="2"/>
      <c r="R285" s="2"/>
      <c r="S285" s="2"/>
      <c r="T285" s="34"/>
      <c r="U285" s="34"/>
      <c r="V285" s="34"/>
      <c r="W285" s="239"/>
      <c r="X285" s="21"/>
      <c r="Y285" s="36"/>
      <c r="Z285" s="1"/>
      <c r="AA285" s="1">
        <f>C285/B284</f>
        <v>0.78</v>
      </c>
      <c r="AB285" s="35">
        <v>39</v>
      </c>
      <c r="AC285" s="36">
        <f t="shared" ref="AC285:AC291" si="80">AB285/AB284</f>
        <v>0.78</v>
      </c>
      <c r="AD285" s="1">
        <f t="shared" ref="AD285:AD291" si="81">100%-AC285</f>
        <v>0.21999999999999997</v>
      </c>
    </row>
    <row r="286" spans="1:30" ht="12.75" customHeight="1" x14ac:dyDescent="0.2">
      <c r="A286" s="40" t="s">
        <v>31</v>
      </c>
      <c r="D286" s="2">
        <v>29</v>
      </c>
      <c r="L286" s="2"/>
      <c r="M286" s="2"/>
      <c r="N286" s="2"/>
      <c r="O286" s="2"/>
      <c r="P286" s="2"/>
      <c r="Q286" s="2"/>
      <c r="R286" s="2"/>
      <c r="S286" s="2"/>
      <c r="T286" s="34"/>
      <c r="U286" s="34"/>
      <c r="V286" s="34"/>
      <c r="W286" s="239"/>
      <c r="X286" s="21"/>
      <c r="Y286" s="36"/>
      <c r="Z286" s="1"/>
      <c r="AA286" s="1">
        <f>D286/C285</f>
        <v>0.74358974358974361</v>
      </c>
      <c r="AB286" s="35">
        <v>36</v>
      </c>
      <c r="AC286" s="36">
        <f t="shared" si="80"/>
        <v>0.92307692307692313</v>
      </c>
      <c r="AD286" s="1">
        <f t="shared" si="81"/>
        <v>7.6923076923076872E-2</v>
      </c>
    </row>
    <row r="287" spans="1:30" ht="12.75" customHeight="1" x14ac:dyDescent="0.2">
      <c r="A287" s="46" t="s">
        <v>50</v>
      </c>
      <c r="E287" s="2">
        <v>26</v>
      </c>
      <c r="L287" s="2"/>
      <c r="M287" s="2"/>
      <c r="N287" s="2"/>
      <c r="O287" s="2"/>
      <c r="P287" s="2"/>
      <c r="Q287" s="2"/>
      <c r="R287" s="2"/>
      <c r="S287" s="2"/>
      <c r="T287" s="34"/>
      <c r="U287" s="34"/>
      <c r="V287" s="34"/>
      <c r="W287" s="239"/>
      <c r="X287" s="21"/>
      <c r="Y287" s="36"/>
      <c r="Z287" s="1"/>
      <c r="AA287" s="1">
        <f>E287/D286</f>
        <v>0.89655172413793105</v>
      </c>
      <c r="AB287" s="35">
        <v>34</v>
      </c>
      <c r="AC287" s="36">
        <f t="shared" si="80"/>
        <v>0.94444444444444442</v>
      </c>
      <c r="AD287" s="1">
        <f t="shared" si="81"/>
        <v>5.555555555555558E-2</v>
      </c>
    </row>
    <row r="288" spans="1:30" ht="12.75" customHeight="1" x14ac:dyDescent="0.2">
      <c r="A288" s="40" t="s">
        <v>51</v>
      </c>
      <c r="F288" s="2">
        <v>20</v>
      </c>
      <c r="L288" s="2"/>
      <c r="M288" s="2"/>
      <c r="N288" s="2"/>
      <c r="O288" s="2"/>
      <c r="P288" s="2"/>
      <c r="Q288" s="2"/>
      <c r="R288" s="2"/>
      <c r="S288" s="2"/>
      <c r="T288" s="34"/>
      <c r="U288" s="34"/>
      <c r="V288" s="34"/>
      <c r="W288" s="239"/>
      <c r="X288" s="21"/>
      <c r="Y288" s="36"/>
      <c r="Z288" s="1"/>
      <c r="AA288" s="1">
        <f>F288/E287</f>
        <v>0.76923076923076927</v>
      </c>
      <c r="AB288" s="35">
        <v>30</v>
      </c>
      <c r="AC288" s="36">
        <f t="shared" si="80"/>
        <v>0.88235294117647056</v>
      </c>
      <c r="AD288" s="1">
        <f t="shared" si="81"/>
        <v>0.11764705882352944</v>
      </c>
    </row>
    <row r="289" spans="1:30" ht="12.75" customHeight="1" x14ac:dyDescent="0.2">
      <c r="A289" s="40" t="s">
        <v>52</v>
      </c>
      <c r="G289" s="2">
        <v>19</v>
      </c>
      <c r="L289" s="2"/>
      <c r="M289" s="2"/>
      <c r="N289" s="2"/>
      <c r="O289" s="2"/>
      <c r="P289" s="2"/>
      <c r="Q289" s="2"/>
      <c r="R289" s="2"/>
      <c r="S289" s="2"/>
      <c r="T289" s="34"/>
      <c r="U289" s="34"/>
      <c r="V289" s="34"/>
      <c r="W289" s="239"/>
      <c r="X289" s="21"/>
      <c r="Y289" s="36"/>
      <c r="Z289" s="1"/>
      <c r="AA289" s="1">
        <f>G289/F288</f>
        <v>0.95</v>
      </c>
      <c r="AB289" s="35">
        <v>28</v>
      </c>
      <c r="AC289" s="36">
        <f t="shared" si="80"/>
        <v>0.93333333333333335</v>
      </c>
      <c r="AD289" s="1">
        <f t="shared" si="81"/>
        <v>6.6666666666666652E-2</v>
      </c>
    </row>
    <row r="290" spans="1:30" ht="12.75" customHeight="1" x14ac:dyDescent="0.2">
      <c r="A290" s="40" t="s">
        <v>53</v>
      </c>
      <c r="H290" s="2">
        <v>17</v>
      </c>
      <c r="L290" s="2"/>
      <c r="M290" s="2"/>
      <c r="N290" s="2"/>
      <c r="O290" s="2"/>
      <c r="P290" s="2"/>
      <c r="Q290" s="2"/>
      <c r="R290" s="2"/>
      <c r="S290" s="2"/>
      <c r="T290" s="34"/>
      <c r="U290" s="34"/>
      <c r="V290" s="34"/>
      <c r="W290" s="239"/>
      <c r="X290" s="21"/>
      <c r="Y290" s="36"/>
      <c r="Z290" s="1"/>
      <c r="AA290" s="1">
        <f>H290/G289</f>
        <v>0.89473684210526316</v>
      </c>
      <c r="AB290" s="35">
        <v>28</v>
      </c>
      <c r="AC290" s="36">
        <f t="shared" si="80"/>
        <v>1</v>
      </c>
      <c r="AD290" s="1">
        <f t="shared" si="81"/>
        <v>0</v>
      </c>
    </row>
    <row r="291" spans="1:30" ht="12.75" customHeight="1" x14ac:dyDescent="0.2">
      <c r="A291" s="40" t="s">
        <v>54</v>
      </c>
      <c r="I291" s="2">
        <v>17</v>
      </c>
      <c r="L291" s="2"/>
      <c r="M291" s="2"/>
      <c r="N291" s="2"/>
      <c r="O291" s="2"/>
      <c r="P291" s="2"/>
      <c r="Q291" s="2"/>
      <c r="R291" s="2"/>
      <c r="S291" s="2"/>
      <c r="T291" s="34"/>
      <c r="U291" s="34"/>
      <c r="V291" s="34"/>
      <c r="W291" s="239"/>
      <c r="X291" s="21"/>
      <c r="Y291" s="36"/>
      <c r="Z291" s="1"/>
      <c r="AA291" s="1">
        <f>I291/H290</f>
        <v>1</v>
      </c>
      <c r="AB291" s="35">
        <v>27</v>
      </c>
      <c r="AC291" s="36">
        <f t="shared" si="80"/>
        <v>0.9642857142857143</v>
      </c>
      <c r="AD291" s="1">
        <f t="shared" si="81"/>
        <v>3.5714285714285698E-2</v>
      </c>
    </row>
    <row r="292" spans="1:30" ht="12.75" customHeight="1" x14ac:dyDescent="0.2">
      <c r="A292" s="40" t="s">
        <v>55</v>
      </c>
      <c r="J292" s="2">
        <v>17</v>
      </c>
      <c r="L292" s="2"/>
      <c r="M292" s="2">
        <v>9</v>
      </c>
      <c r="N292" s="2"/>
      <c r="O292" s="2">
        <v>7</v>
      </c>
      <c r="P292" s="2"/>
      <c r="Q292" s="2"/>
      <c r="R292" s="2"/>
      <c r="S292" s="2"/>
      <c r="T292" s="45"/>
      <c r="U292" s="45">
        <v>9</v>
      </c>
      <c r="V292" s="45">
        <v>7</v>
      </c>
      <c r="W292" s="249">
        <f t="shared" ref="W292:W294" si="82">SUM(T292:V292)</f>
        <v>16</v>
      </c>
      <c r="X292" s="21"/>
      <c r="Y292" s="36"/>
      <c r="Z292" s="1"/>
      <c r="AA292" s="1"/>
      <c r="AB292" s="35">
        <v>23</v>
      </c>
      <c r="AC292" s="36"/>
      <c r="AD292" s="1"/>
    </row>
    <row r="293" spans="1:30" ht="12.75" customHeight="1" x14ac:dyDescent="0.2">
      <c r="A293" s="40" t="s">
        <v>56</v>
      </c>
      <c r="J293" s="2">
        <v>3</v>
      </c>
      <c r="L293" s="2"/>
      <c r="M293" s="2"/>
      <c r="N293" s="2">
        <v>1</v>
      </c>
      <c r="O293" s="2">
        <v>2</v>
      </c>
      <c r="P293" s="2">
        <v>2</v>
      </c>
      <c r="Q293" s="2"/>
      <c r="R293" s="2"/>
      <c r="S293" s="2"/>
      <c r="T293" s="45"/>
      <c r="U293" s="45">
        <v>1</v>
      </c>
      <c r="V293" s="45">
        <v>1</v>
      </c>
      <c r="W293" s="249">
        <f t="shared" si="82"/>
        <v>2</v>
      </c>
      <c r="X293" s="21"/>
      <c r="Y293" s="36"/>
      <c r="Z293" s="1"/>
      <c r="AA293" s="1"/>
      <c r="AB293" s="35">
        <v>6</v>
      </c>
      <c r="AC293" s="36"/>
      <c r="AD293" s="1"/>
    </row>
    <row r="294" spans="1:30" ht="12.75" customHeight="1" x14ac:dyDescent="0.2">
      <c r="A294" s="40" t="s">
        <v>57</v>
      </c>
      <c r="J294" s="2">
        <v>2</v>
      </c>
      <c r="L294" s="2"/>
      <c r="M294" s="2"/>
      <c r="N294" s="2"/>
      <c r="O294" s="2">
        <v>2</v>
      </c>
      <c r="P294" s="2"/>
      <c r="Q294" s="2"/>
      <c r="R294" s="2"/>
      <c r="S294" s="2"/>
      <c r="T294" s="45"/>
      <c r="U294" s="45"/>
      <c r="V294" s="45">
        <v>2</v>
      </c>
      <c r="W294" s="249">
        <f t="shared" si="82"/>
        <v>2</v>
      </c>
      <c r="X294" s="21"/>
      <c r="Y294" s="36"/>
      <c r="Z294" s="1"/>
      <c r="AA294" s="1"/>
      <c r="AB294" s="35">
        <v>2</v>
      </c>
      <c r="AC294" s="36"/>
      <c r="AD294" s="1"/>
    </row>
    <row r="295" spans="1:30" ht="12.75" customHeight="1" x14ac:dyDescent="0.2">
      <c r="A295" s="40" t="s">
        <v>58</v>
      </c>
      <c r="J295" s="2">
        <v>1</v>
      </c>
      <c r="K295" s="2">
        <v>1</v>
      </c>
      <c r="L295" s="2"/>
      <c r="M295" s="2"/>
      <c r="N295" s="2"/>
      <c r="O295" s="2"/>
      <c r="P295" s="2"/>
      <c r="Q295" s="2"/>
      <c r="R295" s="2"/>
      <c r="S295" s="2"/>
      <c r="T295" s="45"/>
      <c r="U295" s="45"/>
      <c r="V295" s="45"/>
      <c r="W295" s="249"/>
      <c r="X295" s="21"/>
      <c r="Y295" s="36"/>
      <c r="Z295" s="1"/>
      <c r="AA295" s="1"/>
      <c r="AB295" s="35">
        <v>1</v>
      </c>
      <c r="AC295" s="36"/>
      <c r="AD295" s="1"/>
    </row>
    <row r="296" spans="1:30" ht="12.75" customHeight="1" x14ac:dyDescent="0.2">
      <c r="A296" s="40" t="s">
        <v>59</v>
      </c>
      <c r="J296" s="2">
        <v>1</v>
      </c>
      <c r="L296" s="2"/>
      <c r="M296" s="2"/>
      <c r="N296" s="2"/>
      <c r="O296" s="2"/>
      <c r="P296" s="2"/>
      <c r="Q296" s="2"/>
      <c r="R296" s="2"/>
      <c r="S296" s="2"/>
      <c r="T296" s="45">
        <v>1</v>
      </c>
      <c r="U296" s="45"/>
      <c r="V296" s="45"/>
      <c r="W296" s="249">
        <f>SUM(T296:V296)</f>
        <v>1</v>
      </c>
      <c r="X296" s="21"/>
      <c r="Y296" s="36"/>
      <c r="Z296" s="1"/>
      <c r="AA296" s="1"/>
      <c r="AB296" s="35">
        <v>1</v>
      </c>
      <c r="AC296" s="36"/>
      <c r="AD296" s="1"/>
    </row>
    <row r="297" spans="1:30" ht="12.75" customHeight="1" x14ac:dyDescent="0.2">
      <c r="A297" s="46"/>
      <c r="L297" s="2"/>
      <c r="M297" s="2"/>
      <c r="N297" s="2"/>
      <c r="O297" s="2"/>
      <c r="P297" s="2"/>
      <c r="Q297" s="2"/>
      <c r="R297" s="2"/>
      <c r="S297" s="2"/>
      <c r="T297" s="45"/>
      <c r="U297" s="45"/>
      <c r="V297" s="45"/>
      <c r="W297" s="249"/>
      <c r="X297" s="21"/>
      <c r="Y297" s="36"/>
      <c r="Z297" s="1"/>
      <c r="AA297" s="1"/>
      <c r="AB297" s="35"/>
      <c r="AC297" s="36"/>
      <c r="AD297" s="1"/>
    </row>
    <row r="298" spans="1:30" ht="12.75" customHeight="1" x14ac:dyDescent="0.2">
      <c r="W298" s="245">
        <f>SUM(W292:W296)</f>
        <v>21</v>
      </c>
      <c r="X298" s="21">
        <f>W292/B284</f>
        <v>0.32</v>
      </c>
      <c r="Y298" s="1">
        <f>W298/B284</f>
        <v>0.42</v>
      </c>
      <c r="Z298" s="1">
        <f>Y298-X298</f>
        <v>9.9999999999999978E-2</v>
      </c>
      <c r="AA298" s="1"/>
      <c r="AB298" s="35"/>
      <c r="AC298" s="36"/>
      <c r="AD298" s="1"/>
    </row>
    <row r="299" spans="1:30" ht="12.75" customHeight="1" x14ac:dyDescent="0.3">
      <c r="A299" s="61" t="s">
        <v>77</v>
      </c>
      <c r="T299" s="1"/>
      <c r="U299" s="1"/>
      <c r="W299" s="151"/>
    </row>
    <row r="300" spans="1:30" ht="100.5" customHeight="1" x14ac:dyDescent="0.2">
      <c r="B300" s="358" t="s">
        <v>3</v>
      </c>
      <c r="C300" s="359"/>
      <c r="D300" s="359"/>
      <c r="E300" s="359"/>
      <c r="F300" s="359"/>
      <c r="G300" s="359"/>
      <c r="H300" s="359"/>
      <c r="I300" s="359"/>
      <c r="J300" s="359"/>
      <c r="K300" s="365" t="s">
        <v>135</v>
      </c>
      <c r="L300" s="352"/>
      <c r="M300" s="365" t="s">
        <v>136</v>
      </c>
      <c r="N300" s="352"/>
      <c r="O300" s="365" t="s">
        <v>137</v>
      </c>
      <c r="P300" s="352"/>
      <c r="Q300" s="56"/>
      <c r="R300" s="56"/>
      <c r="S300" s="56"/>
      <c r="T300" s="9" t="s">
        <v>135</v>
      </c>
      <c r="U300" s="9" t="s">
        <v>136</v>
      </c>
      <c r="V300" s="9" t="s">
        <v>137</v>
      </c>
      <c r="W300" s="237" t="s">
        <v>10</v>
      </c>
      <c r="X300" s="10" t="s">
        <v>11</v>
      </c>
      <c r="Y300" s="10" t="s">
        <v>12</v>
      </c>
      <c r="Z300" s="11" t="s">
        <v>13</v>
      </c>
      <c r="AA300" s="10" t="s">
        <v>14</v>
      </c>
      <c r="AB300" s="12" t="s">
        <v>15</v>
      </c>
      <c r="AC300" s="12" t="s">
        <v>16</v>
      </c>
      <c r="AD300" s="13" t="s">
        <v>17</v>
      </c>
    </row>
    <row r="301" spans="1:30" ht="12.75" customHeight="1" x14ac:dyDescent="0.2">
      <c r="A301" s="15" t="s">
        <v>18</v>
      </c>
      <c r="B301" s="16">
        <v>1</v>
      </c>
      <c r="C301" s="16">
        <v>2</v>
      </c>
      <c r="D301" s="16">
        <v>3</v>
      </c>
      <c r="E301" s="16">
        <v>4</v>
      </c>
      <c r="F301" s="16">
        <v>5</v>
      </c>
      <c r="G301" s="16">
        <v>6</v>
      </c>
      <c r="H301" s="16">
        <v>7</v>
      </c>
      <c r="I301" s="16">
        <v>8</v>
      </c>
      <c r="J301" s="16">
        <v>9</v>
      </c>
      <c r="K301" s="16">
        <v>10</v>
      </c>
      <c r="L301" s="373">
        <v>10</v>
      </c>
      <c r="M301" s="374"/>
      <c r="N301" s="375"/>
      <c r="O301" s="20"/>
      <c r="P301" s="20"/>
      <c r="Q301" s="20"/>
      <c r="R301" s="20"/>
      <c r="S301" s="20"/>
      <c r="T301" s="45"/>
      <c r="U301" s="45"/>
      <c r="V301" s="45"/>
      <c r="W301" s="249"/>
      <c r="X301" s="21"/>
      <c r="Y301" s="24"/>
      <c r="Z301" s="1"/>
      <c r="AB301" s="24"/>
      <c r="AC301" s="24"/>
      <c r="AD301" s="1"/>
    </row>
    <row r="302" spans="1:30" ht="12.75" customHeight="1" x14ac:dyDescent="0.2">
      <c r="A302" s="40" t="s">
        <v>30</v>
      </c>
      <c r="B302" s="25">
        <v>35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34"/>
      <c r="N302" s="34"/>
      <c r="O302" s="34"/>
      <c r="P302" s="34"/>
      <c r="Q302" s="34"/>
      <c r="R302" s="34"/>
      <c r="S302" s="34"/>
      <c r="T302" s="45"/>
      <c r="U302" s="45"/>
      <c r="V302" s="45"/>
      <c r="W302" s="249"/>
      <c r="X302" s="21"/>
      <c r="Y302" s="24"/>
      <c r="Z302" s="1"/>
      <c r="AB302" s="29">
        <f>B302</f>
        <v>35</v>
      </c>
      <c r="AC302" s="24"/>
      <c r="AD302" s="1"/>
    </row>
    <row r="303" spans="1:30" ht="12.75" customHeight="1" x14ac:dyDescent="0.2">
      <c r="A303" s="40" t="s">
        <v>31</v>
      </c>
      <c r="C303" s="2">
        <v>23</v>
      </c>
      <c r="L303" s="2"/>
      <c r="M303" s="2"/>
      <c r="N303" s="2"/>
      <c r="O303" s="2"/>
      <c r="P303" s="2"/>
      <c r="Q303" s="2"/>
      <c r="R303" s="2"/>
      <c r="S303" s="2"/>
      <c r="T303" s="45"/>
      <c r="U303" s="45"/>
      <c r="V303" s="45"/>
      <c r="W303" s="249"/>
      <c r="X303" s="21"/>
      <c r="Y303" s="36"/>
      <c r="Z303" s="1"/>
      <c r="AA303" s="1">
        <f>C303/B302</f>
        <v>0.65714285714285714</v>
      </c>
      <c r="AB303" s="35">
        <v>23</v>
      </c>
      <c r="AC303" s="36">
        <f t="shared" ref="AC303:AC309" si="83">AB303/AB302</f>
        <v>0.65714285714285714</v>
      </c>
      <c r="AD303" s="1">
        <f t="shared" ref="AD303:AD309" si="84">100%-AC303</f>
        <v>0.34285714285714286</v>
      </c>
    </row>
    <row r="304" spans="1:30" ht="12.75" customHeight="1" x14ac:dyDescent="0.2">
      <c r="A304" s="46" t="s">
        <v>50</v>
      </c>
      <c r="D304" s="2">
        <v>16</v>
      </c>
      <c r="L304" s="2"/>
      <c r="M304" s="2"/>
      <c r="N304" s="2"/>
      <c r="O304" s="2"/>
      <c r="P304" s="2"/>
      <c r="Q304" s="2"/>
      <c r="R304" s="2"/>
      <c r="S304" s="2"/>
      <c r="T304" s="45"/>
      <c r="U304" s="45"/>
      <c r="V304" s="45"/>
      <c r="W304" s="249"/>
      <c r="X304" s="21"/>
      <c r="Y304" s="36"/>
      <c r="Z304" s="1"/>
      <c r="AA304" s="1">
        <f>D304/C303</f>
        <v>0.69565217391304346</v>
      </c>
      <c r="AB304" s="35">
        <v>17</v>
      </c>
      <c r="AC304" s="36">
        <f t="shared" si="83"/>
        <v>0.73913043478260865</v>
      </c>
      <c r="AD304" s="1">
        <f t="shared" si="84"/>
        <v>0.26086956521739135</v>
      </c>
    </row>
    <row r="305" spans="1:39" ht="12.75" customHeight="1" x14ac:dyDescent="0.2">
      <c r="A305" s="40" t="s">
        <v>51</v>
      </c>
      <c r="E305" s="2">
        <v>13</v>
      </c>
      <c r="L305" s="2"/>
      <c r="M305" s="2"/>
      <c r="N305" s="2"/>
      <c r="O305" s="2"/>
      <c r="P305" s="2"/>
      <c r="Q305" s="2"/>
      <c r="R305" s="2"/>
      <c r="S305" s="2"/>
      <c r="T305" s="45"/>
      <c r="U305" s="45"/>
      <c r="V305" s="45"/>
      <c r="W305" s="249"/>
      <c r="X305" s="21"/>
      <c r="Y305" s="36"/>
      <c r="Z305" s="1"/>
      <c r="AA305" s="1">
        <f>E305/D304</f>
        <v>0.8125</v>
      </c>
      <c r="AB305" s="35">
        <v>17</v>
      </c>
      <c r="AC305" s="36">
        <f t="shared" si="83"/>
        <v>1</v>
      </c>
      <c r="AD305" s="1">
        <f t="shared" si="84"/>
        <v>0</v>
      </c>
    </row>
    <row r="306" spans="1:39" ht="12.75" customHeight="1" x14ac:dyDescent="0.2">
      <c r="A306" s="40" t="s">
        <v>52</v>
      </c>
      <c r="F306" s="2">
        <v>12</v>
      </c>
      <c r="T306" s="45"/>
      <c r="U306" s="45"/>
      <c r="V306" s="45"/>
      <c r="W306" s="249"/>
      <c r="X306" s="21"/>
      <c r="Y306" s="1"/>
      <c r="AA306" s="1">
        <f>F306/E305</f>
        <v>0.92307692307692313</v>
      </c>
      <c r="AB306" s="35">
        <v>13</v>
      </c>
      <c r="AC306" s="36">
        <f t="shared" si="83"/>
        <v>0.76470588235294112</v>
      </c>
      <c r="AD306" s="1">
        <f t="shared" si="84"/>
        <v>0.23529411764705888</v>
      </c>
    </row>
    <row r="307" spans="1:39" ht="12.75" customHeight="1" x14ac:dyDescent="0.2">
      <c r="A307" s="40" t="s">
        <v>53</v>
      </c>
      <c r="G307" s="2">
        <v>10</v>
      </c>
      <c r="T307" s="45"/>
      <c r="U307" s="45"/>
      <c r="V307" s="45"/>
      <c r="W307" s="249"/>
      <c r="X307" s="1"/>
      <c r="Y307" s="1"/>
      <c r="AA307" s="1">
        <f>G307/F306</f>
        <v>0.83333333333333337</v>
      </c>
      <c r="AB307" s="35">
        <v>12</v>
      </c>
      <c r="AC307" s="36">
        <f t="shared" si="83"/>
        <v>0.92307692307692313</v>
      </c>
      <c r="AD307" s="1">
        <f t="shared" si="84"/>
        <v>7.6923076923076872E-2</v>
      </c>
    </row>
    <row r="308" spans="1:39" ht="12.75" customHeight="1" x14ac:dyDescent="0.2">
      <c r="A308" s="40" t="s">
        <v>54</v>
      </c>
      <c r="H308" s="2">
        <v>10</v>
      </c>
      <c r="T308" s="45"/>
      <c r="U308" s="45"/>
      <c r="V308" s="45"/>
      <c r="W308" s="249"/>
      <c r="X308" s="1"/>
      <c r="Y308" s="1"/>
      <c r="AA308" s="1">
        <f>H308/B302</f>
        <v>0.2857142857142857</v>
      </c>
      <c r="AB308" s="35">
        <v>13</v>
      </c>
      <c r="AC308" s="36">
        <f t="shared" si="83"/>
        <v>1.0833333333333333</v>
      </c>
      <c r="AD308" s="1">
        <f t="shared" si="84"/>
        <v>-8.3333333333333259E-2</v>
      </c>
    </row>
    <row r="309" spans="1:39" ht="12.75" customHeight="1" x14ac:dyDescent="0.2">
      <c r="A309" s="40" t="s">
        <v>55</v>
      </c>
      <c r="I309" s="2">
        <v>8</v>
      </c>
      <c r="T309" s="45"/>
      <c r="U309" s="45"/>
      <c r="V309" s="45"/>
      <c r="W309" s="249"/>
      <c r="X309" s="1"/>
      <c r="Y309" s="1"/>
      <c r="AA309" s="1">
        <f>I309/H308</f>
        <v>0.8</v>
      </c>
      <c r="AB309" s="35">
        <v>11</v>
      </c>
      <c r="AC309" s="36">
        <f t="shared" si="83"/>
        <v>0.84615384615384615</v>
      </c>
      <c r="AD309" s="1">
        <f t="shared" si="84"/>
        <v>0.15384615384615385</v>
      </c>
    </row>
    <row r="310" spans="1:39" ht="12.75" customHeight="1" x14ac:dyDescent="0.2">
      <c r="A310" s="40" t="s">
        <v>56</v>
      </c>
      <c r="J310" s="2">
        <v>8</v>
      </c>
      <c r="K310" s="2">
        <v>1</v>
      </c>
      <c r="L310" s="2">
        <v>3</v>
      </c>
      <c r="N310" s="2">
        <v>1</v>
      </c>
      <c r="O310" s="2">
        <v>1</v>
      </c>
      <c r="Q310" s="2">
        <v>4</v>
      </c>
      <c r="T310" s="45">
        <v>3</v>
      </c>
      <c r="U310" s="45">
        <v>1</v>
      </c>
      <c r="V310" s="45">
        <v>4</v>
      </c>
      <c r="W310" s="249">
        <f t="shared" ref="W310:W312" si="85">SUM(T310:V310)</f>
        <v>8</v>
      </c>
      <c r="X310" s="1"/>
      <c r="Y310" s="1"/>
      <c r="AA310" s="1"/>
      <c r="AB310" s="35">
        <v>11</v>
      </c>
      <c r="AC310" s="36"/>
      <c r="AD310" s="1"/>
    </row>
    <row r="311" spans="1:39" ht="12.75" customHeight="1" x14ac:dyDescent="0.2">
      <c r="A311" s="40" t="s">
        <v>57</v>
      </c>
      <c r="J311" s="2">
        <v>2</v>
      </c>
      <c r="K311" s="2">
        <v>1</v>
      </c>
      <c r="O311" s="2">
        <v>1</v>
      </c>
      <c r="P311" s="2">
        <v>1</v>
      </c>
      <c r="T311" s="45">
        <v>1</v>
      </c>
      <c r="U311" s="45"/>
      <c r="V311" s="45">
        <v>1</v>
      </c>
      <c r="W311" s="249">
        <f t="shared" si="85"/>
        <v>2</v>
      </c>
      <c r="X311" s="1"/>
      <c r="Y311" s="1"/>
      <c r="AA311" s="1"/>
      <c r="AB311" s="35">
        <v>3</v>
      </c>
      <c r="AC311" s="36"/>
      <c r="AD311" s="1"/>
    </row>
    <row r="312" spans="1:39" ht="12.75" customHeight="1" x14ac:dyDescent="0.2">
      <c r="A312" s="40" t="s">
        <v>58</v>
      </c>
      <c r="J312" s="2">
        <v>1</v>
      </c>
      <c r="P312" s="2">
        <v>1</v>
      </c>
      <c r="T312" s="45"/>
      <c r="U312" s="45"/>
      <c r="V312" s="45">
        <v>1</v>
      </c>
      <c r="W312" s="249">
        <f t="shared" si="85"/>
        <v>1</v>
      </c>
      <c r="X312" s="1"/>
      <c r="Y312" s="1"/>
      <c r="AA312" s="1"/>
      <c r="AB312" s="35">
        <v>1</v>
      </c>
      <c r="AC312" s="36"/>
      <c r="AD312" s="1"/>
    </row>
    <row r="313" spans="1:39" ht="12.75" customHeight="1" x14ac:dyDescent="0.2">
      <c r="A313" s="40" t="s">
        <v>59</v>
      </c>
      <c r="H313" s="2">
        <v>1</v>
      </c>
      <c r="J313" s="2">
        <v>1</v>
      </c>
      <c r="T313" s="45"/>
      <c r="U313" s="45"/>
      <c r="V313" s="45"/>
      <c r="W313" s="249"/>
      <c r="X313" s="1"/>
      <c r="Y313" s="1"/>
      <c r="AA313" s="1"/>
      <c r="AB313" s="35">
        <v>1</v>
      </c>
      <c r="AC313" s="36"/>
      <c r="AD313" s="1"/>
    </row>
    <row r="314" spans="1:39" ht="12.75" customHeight="1" x14ac:dyDescent="0.2">
      <c r="A314" s="40" t="s">
        <v>70</v>
      </c>
      <c r="J314" s="2">
        <v>1</v>
      </c>
      <c r="T314" s="45"/>
      <c r="U314" s="45"/>
      <c r="V314" s="45"/>
      <c r="W314" s="249"/>
      <c r="X314" s="1"/>
      <c r="Y314" s="1"/>
      <c r="AA314" s="1"/>
      <c r="AB314" s="35">
        <v>1</v>
      </c>
      <c r="AC314" s="36"/>
      <c r="AD314" s="1"/>
    </row>
    <row r="315" spans="1:39" ht="12.75" customHeight="1" x14ac:dyDescent="0.2">
      <c r="W315" s="245">
        <f>SUM(W310:W314)</f>
        <v>11</v>
      </c>
      <c r="X315" s="1">
        <f>W310/B302</f>
        <v>0.22857142857142856</v>
      </c>
      <c r="Y315" s="1">
        <f>W315/B302</f>
        <v>0.31428571428571428</v>
      </c>
      <c r="Z315" s="1">
        <f>Y315-X315</f>
        <v>8.5714285714285715E-2</v>
      </c>
      <c r="AA315" s="1"/>
    </row>
    <row r="316" spans="1:39" ht="12.75" customHeight="1" x14ac:dyDescent="0.3">
      <c r="A316" s="61" t="s">
        <v>78</v>
      </c>
      <c r="X316" s="1"/>
      <c r="Y316" s="1"/>
      <c r="AA316" s="1"/>
    </row>
    <row r="317" spans="1:39" ht="12.75" customHeight="1" x14ac:dyDescent="0.2">
      <c r="A317" s="15" t="s">
        <v>18</v>
      </c>
      <c r="B317" s="16">
        <v>1</v>
      </c>
      <c r="C317" s="16">
        <v>2</v>
      </c>
      <c r="D317" s="16">
        <v>3</v>
      </c>
      <c r="E317" s="16">
        <v>4</v>
      </c>
      <c r="F317" s="16">
        <v>5</v>
      </c>
      <c r="G317" s="16">
        <v>6</v>
      </c>
      <c r="H317" s="16">
        <v>7</v>
      </c>
      <c r="I317" s="16">
        <v>8</v>
      </c>
      <c r="J317" s="16">
        <v>9</v>
      </c>
      <c r="K317" s="16">
        <v>10</v>
      </c>
      <c r="L317" s="373">
        <v>10</v>
      </c>
      <c r="M317" s="374"/>
      <c r="N317" s="375"/>
      <c r="O317" s="20"/>
      <c r="P317" s="20"/>
      <c r="Q317" s="20"/>
      <c r="R317" s="20"/>
      <c r="S317" s="20"/>
      <c r="T317" s="45"/>
      <c r="U317" s="45"/>
      <c r="V317" s="45"/>
      <c r="W317" s="249"/>
      <c r="X317" s="21"/>
      <c r="Y317" s="24"/>
      <c r="Z317" s="1"/>
      <c r="AB317" s="24"/>
      <c r="AC317" s="24"/>
      <c r="AD317" s="1"/>
    </row>
    <row r="318" spans="1:39" ht="12.75" customHeight="1" x14ac:dyDescent="0.2">
      <c r="A318" s="40" t="s">
        <v>31</v>
      </c>
      <c r="B318" s="25">
        <v>38</v>
      </c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34"/>
      <c r="N318" s="34"/>
      <c r="O318" s="34"/>
      <c r="P318" s="34"/>
      <c r="Q318" s="34"/>
      <c r="R318" s="34"/>
      <c r="S318" s="34"/>
      <c r="T318" s="45"/>
      <c r="U318" s="45"/>
      <c r="V318" s="45"/>
      <c r="W318" s="249"/>
      <c r="X318" s="21"/>
      <c r="Y318" s="24"/>
      <c r="Z318" s="1"/>
      <c r="AB318" s="29">
        <f>B318</f>
        <v>38</v>
      </c>
      <c r="AC318" s="24"/>
      <c r="AD318" s="1"/>
    </row>
    <row r="319" spans="1:39" ht="12.75" customHeight="1" x14ac:dyDescent="0.2">
      <c r="A319" s="46" t="s">
        <v>50</v>
      </c>
      <c r="C319" s="2">
        <v>29</v>
      </c>
      <c r="L319" s="2"/>
      <c r="M319" s="2"/>
      <c r="N319" s="2"/>
      <c r="O319" s="2"/>
      <c r="P319" s="2"/>
      <c r="Q319" s="2"/>
      <c r="R319" s="2"/>
      <c r="S319" s="2"/>
      <c r="T319" s="45"/>
      <c r="U319" s="45"/>
      <c r="V319" s="45"/>
      <c r="W319" s="249"/>
      <c r="X319" s="21"/>
      <c r="Y319" s="36"/>
      <c r="Z319" s="1"/>
      <c r="AA319" s="1">
        <f>C319/B318</f>
        <v>0.76315789473684215</v>
      </c>
      <c r="AB319" s="35">
        <v>29</v>
      </c>
      <c r="AC319" s="36">
        <f t="shared" ref="AC319:AC324" si="86">AB319/AB318</f>
        <v>0.76315789473684215</v>
      </c>
      <c r="AD319" s="1">
        <f t="shared" ref="AD319:AD324" si="87">100%-AC319</f>
        <v>0.23684210526315785</v>
      </c>
      <c r="AK319" s="12"/>
      <c r="AL319" s="12"/>
      <c r="AM319" s="13"/>
    </row>
    <row r="320" spans="1:39" ht="12.75" customHeight="1" x14ac:dyDescent="0.2">
      <c r="A320" s="40" t="s">
        <v>51</v>
      </c>
      <c r="D320" s="2">
        <v>24</v>
      </c>
      <c r="T320" s="45"/>
      <c r="U320" s="45"/>
      <c r="V320" s="45"/>
      <c r="W320" s="249"/>
      <c r="X320" s="1"/>
      <c r="Y320" s="1"/>
      <c r="AA320" s="1">
        <f>D320/C319</f>
        <v>0.82758620689655171</v>
      </c>
      <c r="AB320" s="35">
        <v>26</v>
      </c>
      <c r="AC320" s="36">
        <f t="shared" si="86"/>
        <v>0.89655172413793105</v>
      </c>
      <c r="AD320" s="1">
        <f t="shared" si="87"/>
        <v>0.10344827586206895</v>
      </c>
      <c r="AK320" s="24"/>
      <c r="AL320" s="24"/>
      <c r="AM320" s="1"/>
    </row>
    <row r="321" spans="1:39" ht="12.75" customHeight="1" x14ac:dyDescent="0.2">
      <c r="A321" s="40" t="s">
        <v>52</v>
      </c>
      <c r="E321" s="2">
        <v>24</v>
      </c>
      <c r="T321" s="45"/>
      <c r="U321" s="45"/>
      <c r="V321" s="45"/>
      <c r="W321" s="249"/>
      <c r="X321" s="1"/>
      <c r="Y321" s="1"/>
      <c r="AA321" s="1">
        <f>E321/D320</f>
        <v>1</v>
      </c>
      <c r="AB321" s="35">
        <v>25</v>
      </c>
      <c r="AC321" s="36">
        <f t="shared" si="86"/>
        <v>0.96153846153846156</v>
      </c>
      <c r="AD321" s="1">
        <f t="shared" si="87"/>
        <v>3.8461538461538436E-2</v>
      </c>
      <c r="AK321" s="29"/>
      <c r="AL321" s="24"/>
      <c r="AM321" s="1"/>
    </row>
    <row r="322" spans="1:39" ht="12.75" customHeight="1" x14ac:dyDescent="0.2">
      <c r="A322" s="40" t="s">
        <v>53</v>
      </c>
      <c r="F322" s="2">
        <v>23</v>
      </c>
      <c r="T322" s="45"/>
      <c r="U322" s="45"/>
      <c r="V322" s="45"/>
      <c r="W322" s="249"/>
      <c r="X322" s="1"/>
      <c r="Y322" s="1"/>
      <c r="AA322" s="1">
        <f>F322/E321</f>
        <v>0.95833333333333337</v>
      </c>
      <c r="AB322" s="35">
        <v>25</v>
      </c>
      <c r="AC322" s="36">
        <f t="shared" si="86"/>
        <v>1</v>
      </c>
      <c r="AD322" s="1">
        <f t="shared" si="87"/>
        <v>0</v>
      </c>
      <c r="AK322" s="29"/>
      <c r="AL322" s="24"/>
      <c r="AM322" s="1"/>
    </row>
    <row r="323" spans="1:39" ht="12.75" customHeight="1" x14ac:dyDescent="0.2">
      <c r="A323" s="40" t="s">
        <v>54</v>
      </c>
      <c r="G323" s="2">
        <v>23</v>
      </c>
      <c r="T323" s="45"/>
      <c r="U323" s="45"/>
      <c r="V323" s="45"/>
      <c r="W323" s="249"/>
      <c r="X323" s="1"/>
      <c r="Y323" s="1"/>
      <c r="AA323" s="1">
        <f>G323/F322</f>
        <v>1</v>
      </c>
      <c r="AB323" s="35">
        <v>25</v>
      </c>
      <c r="AC323" s="36">
        <f t="shared" si="86"/>
        <v>1</v>
      </c>
      <c r="AD323" s="1">
        <f t="shared" si="87"/>
        <v>0</v>
      </c>
      <c r="AK323" s="29"/>
      <c r="AL323" s="24"/>
      <c r="AM323" s="1"/>
    </row>
    <row r="324" spans="1:39" ht="12.75" customHeight="1" x14ac:dyDescent="0.2">
      <c r="A324" s="40" t="s">
        <v>55</v>
      </c>
      <c r="H324" s="2">
        <v>20</v>
      </c>
      <c r="T324" s="45"/>
      <c r="U324" s="45"/>
      <c r="V324" s="45"/>
      <c r="W324" s="249"/>
      <c r="X324" s="1"/>
      <c r="Y324" s="1"/>
      <c r="AA324" s="1">
        <f>H324/G323</f>
        <v>0.86956521739130432</v>
      </c>
      <c r="AB324" s="35">
        <v>25</v>
      </c>
      <c r="AC324" s="36">
        <f t="shared" si="86"/>
        <v>1</v>
      </c>
      <c r="AD324" s="1">
        <f t="shared" si="87"/>
        <v>0</v>
      </c>
      <c r="AK324" s="29"/>
      <c r="AL324" s="24"/>
      <c r="AM324" s="1"/>
    </row>
    <row r="325" spans="1:39" ht="12.75" customHeight="1" x14ac:dyDescent="0.2">
      <c r="A325" s="40" t="s">
        <v>56</v>
      </c>
      <c r="I325" s="2">
        <v>18</v>
      </c>
      <c r="K325" s="2">
        <v>3</v>
      </c>
      <c r="L325" s="2">
        <v>9</v>
      </c>
      <c r="M325" s="2">
        <v>1</v>
      </c>
      <c r="N325" s="2">
        <v>3</v>
      </c>
      <c r="O325" s="2">
        <v>1</v>
      </c>
      <c r="P325" s="2">
        <v>6</v>
      </c>
      <c r="T325" s="45"/>
      <c r="U325" s="45"/>
      <c r="V325" s="45"/>
      <c r="W325" s="249"/>
      <c r="X325" s="1"/>
      <c r="Y325" s="1"/>
      <c r="AA325" s="1"/>
      <c r="AB325" s="35">
        <v>25</v>
      </c>
      <c r="AC325" s="36"/>
      <c r="AD325" s="1"/>
      <c r="AK325" s="29"/>
      <c r="AL325" s="24"/>
      <c r="AM325" s="1"/>
    </row>
    <row r="326" spans="1:39" ht="12.75" customHeight="1" x14ac:dyDescent="0.2">
      <c r="A326" s="40" t="s">
        <v>57</v>
      </c>
      <c r="J326" s="2">
        <v>18</v>
      </c>
      <c r="K326" s="2">
        <v>3</v>
      </c>
      <c r="L326" s="2">
        <v>9</v>
      </c>
      <c r="M326" s="2">
        <v>1</v>
      </c>
      <c r="N326" s="2">
        <v>4</v>
      </c>
      <c r="O326" s="2">
        <v>3</v>
      </c>
      <c r="P326" s="2">
        <v>6</v>
      </c>
      <c r="T326" s="45">
        <v>9</v>
      </c>
      <c r="U326" s="45">
        <v>3</v>
      </c>
      <c r="V326" s="45">
        <v>6</v>
      </c>
      <c r="W326" s="249">
        <f t="shared" ref="W326:W328" si="88">SUM(T326:V326)</f>
        <v>18</v>
      </c>
      <c r="X326" s="1"/>
      <c r="Y326" s="1"/>
      <c r="AA326" s="1"/>
      <c r="AB326" s="35">
        <v>25</v>
      </c>
      <c r="AC326" s="36"/>
      <c r="AD326" s="1"/>
      <c r="AK326" s="29"/>
      <c r="AL326" s="24"/>
      <c r="AM326" s="1"/>
    </row>
    <row r="327" spans="1:39" ht="12.75" customHeight="1" x14ac:dyDescent="0.2">
      <c r="A327" s="40" t="s">
        <v>58</v>
      </c>
      <c r="J327" s="2">
        <v>6</v>
      </c>
      <c r="L327" s="2">
        <v>3</v>
      </c>
      <c r="N327" s="2">
        <v>1</v>
      </c>
      <c r="P327" s="2">
        <v>2</v>
      </c>
      <c r="T327" s="45">
        <v>3</v>
      </c>
      <c r="U327" s="45">
        <v>1</v>
      </c>
      <c r="V327" s="45">
        <v>2</v>
      </c>
      <c r="W327" s="249">
        <f t="shared" si="88"/>
        <v>6</v>
      </c>
      <c r="X327" s="1"/>
      <c r="Y327" s="1"/>
      <c r="AA327" s="1"/>
      <c r="AB327" s="35">
        <v>7</v>
      </c>
      <c r="AC327" s="36"/>
      <c r="AD327" s="1"/>
      <c r="AK327" s="29"/>
      <c r="AL327" s="24"/>
      <c r="AM327" s="1"/>
    </row>
    <row r="328" spans="1:39" ht="12.75" customHeight="1" x14ac:dyDescent="0.2">
      <c r="A328" s="40" t="s">
        <v>59</v>
      </c>
      <c r="J328" s="2">
        <v>1</v>
      </c>
      <c r="P328" s="2">
        <v>1</v>
      </c>
      <c r="T328" s="45"/>
      <c r="U328" s="45"/>
      <c r="V328" s="45">
        <v>1</v>
      </c>
      <c r="W328" s="249">
        <f t="shared" si="88"/>
        <v>1</v>
      </c>
      <c r="X328" s="1"/>
      <c r="Y328" s="1"/>
      <c r="AA328" s="1"/>
      <c r="AB328" s="35">
        <v>1</v>
      </c>
      <c r="AC328" s="36"/>
      <c r="AD328" s="1"/>
      <c r="AK328" s="29"/>
      <c r="AL328" s="24"/>
      <c r="AM328" s="1"/>
    </row>
    <row r="329" spans="1:39" ht="12.75" customHeight="1" x14ac:dyDescent="0.2">
      <c r="A329" s="40" t="s">
        <v>70</v>
      </c>
      <c r="T329" s="45"/>
      <c r="U329" s="45"/>
      <c r="V329" s="45"/>
      <c r="W329" s="249"/>
      <c r="X329" s="1"/>
      <c r="Y329" s="1"/>
      <c r="AA329" s="1"/>
      <c r="AB329" s="35"/>
      <c r="AC329" s="36"/>
      <c r="AD329" s="1"/>
      <c r="AK329" s="29"/>
      <c r="AL329" s="24"/>
      <c r="AM329" s="1"/>
    </row>
    <row r="330" spans="1:39" ht="12.75" customHeight="1" x14ac:dyDescent="0.2">
      <c r="W330" s="245">
        <f>SUM(W326:W328)</f>
        <v>25</v>
      </c>
      <c r="X330" s="1">
        <f>W326/B318</f>
        <v>0.47368421052631576</v>
      </c>
      <c r="Y330" s="1">
        <f>W330/B318</f>
        <v>0.65789473684210531</v>
      </c>
      <c r="Z330" s="1">
        <f>Y330-X330</f>
        <v>0.18421052631578955</v>
      </c>
      <c r="AA330" s="1"/>
      <c r="AK330" s="35"/>
      <c r="AL330" s="36"/>
      <c r="AM330" s="1"/>
    </row>
    <row r="331" spans="1:39" ht="12.75" customHeight="1" x14ac:dyDescent="0.3">
      <c r="A331" s="61" t="s">
        <v>80</v>
      </c>
      <c r="X331" s="1"/>
      <c r="Y331" s="1"/>
      <c r="AA331" s="1"/>
    </row>
    <row r="332" spans="1:39" ht="12.75" customHeight="1" x14ac:dyDescent="0.2">
      <c r="A332" s="15" t="s">
        <v>18</v>
      </c>
      <c r="B332" s="16">
        <v>1</v>
      </c>
      <c r="C332" s="16">
        <v>2</v>
      </c>
      <c r="D332" s="16">
        <v>3</v>
      </c>
      <c r="E332" s="16">
        <v>4</v>
      </c>
      <c r="F332" s="16">
        <v>5</v>
      </c>
      <c r="G332" s="16">
        <v>6</v>
      </c>
      <c r="H332" s="16">
        <v>7</v>
      </c>
      <c r="I332" s="16">
        <v>8</v>
      </c>
      <c r="J332" s="16">
        <v>9</v>
      </c>
      <c r="K332" s="16">
        <v>10</v>
      </c>
      <c r="L332" s="373">
        <v>10</v>
      </c>
      <c r="M332" s="374"/>
      <c r="N332" s="375"/>
      <c r="O332" s="20"/>
      <c r="P332" s="20"/>
      <c r="Q332" s="20"/>
      <c r="R332" s="20"/>
      <c r="S332" s="20"/>
      <c r="T332" s="21"/>
      <c r="U332" s="21"/>
      <c r="V332" s="22"/>
      <c r="W332" s="301"/>
      <c r="X332" s="21"/>
      <c r="Y332" s="24"/>
      <c r="Z332" s="1"/>
      <c r="AB332" s="24"/>
      <c r="AC332" s="24"/>
      <c r="AD332" s="1"/>
    </row>
    <row r="333" spans="1:39" ht="12.75" customHeight="1" x14ac:dyDescent="0.2">
      <c r="A333" s="40" t="s">
        <v>50</v>
      </c>
      <c r="B333" s="25">
        <v>37</v>
      </c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34"/>
      <c r="N333" s="34"/>
      <c r="O333" s="34"/>
      <c r="P333" s="34"/>
      <c r="Q333" s="34"/>
      <c r="R333" s="34"/>
      <c r="S333" s="34"/>
      <c r="T333" s="45"/>
      <c r="U333" s="45"/>
      <c r="V333" s="45"/>
      <c r="W333" s="249"/>
      <c r="X333" s="21"/>
      <c r="Y333" s="24"/>
      <c r="Z333" s="1"/>
      <c r="AB333" s="29">
        <f>B333</f>
        <v>37</v>
      </c>
      <c r="AC333" s="24"/>
      <c r="AD333" s="1"/>
    </row>
    <row r="334" spans="1:39" ht="12.75" customHeight="1" x14ac:dyDescent="0.2">
      <c r="A334" s="40" t="s">
        <v>51</v>
      </c>
      <c r="C334" s="2">
        <v>27</v>
      </c>
      <c r="L334" s="2"/>
      <c r="M334" s="2"/>
      <c r="N334" s="2"/>
      <c r="O334" s="2"/>
      <c r="P334" s="2"/>
      <c r="Q334" s="2"/>
      <c r="R334" s="2"/>
      <c r="S334" s="2"/>
      <c r="T334" s="45"/>
      <c r="U334" s="45"/>
      <c r="V334" s="45"/>
      <c r="W334" s="249"/>
      <c r="X334" s="21"/>
      <c r="Y334" s="36"/>
      <c r="Z334" s="1"/>
      <c r="AA334" s="1">
        <f>C334/B333</f>
        <v>0.72972972972972971</v>
      </c>
      <c r="AB334" s="35">
        <v>27</v>
      </c>
      <c r="AC334" s="36">
        <f t="shared" ref="AC334:AC340" si="89">AB334/AB333</f>
        <v>0.72972972972972971</v>
      </c>
      <c r="AD334" s="1">
        <f t="shared" ref="AD334:AD340" si="90">100%-AC334</f>
        <v>0.27027027027027029</v>
      </c>
    </row>
    <row r="335" spans="1:39" ht="12.75" customHeight="1" x14ac:dyDescent="0.2">
      <c r="A335" s="40" t="s">
        <v>52</v>
      </c>
      <c r="D335" s="2">
        <v>13</v>
      </c>
      <c r="T335" s="45"/>
      <c r="U335" s="45"/>
      <c r="V335" s="45"/>
      <c r="W335" s="249"/>
      <c r="X335" s="1"/>
      <c r="Y335" s="1"/>
      <c r="AA335" s="1">
        <f>D335/C334</f>
        <v>0.48148148148148145</v>
      </c>
      <c r="AB335" s="35">
        <v>22</v>
      </c>
      <c r="AC335" s="36">
        <f t="shared" si="89"/>
        <v>0.81481481481481477</v>
      </c>
      <c r="AD335" s="1">
        <f t="shared" si="90"/>
        <v>0.18518518518518523</v>
      </c>
    </row>
    <row r="336" spans="1:39" ht="12.75" customHeight="1" x14ac:dyDescent="0.2">
      <c r="A336" s="40" t="s">
        <v>53</v>
      </c>
      <c r="E336" s="2">
        <v>13</v>
      </c>
      <c r="T336" s="45"/>
      <c r="U336" s="45"/>
      <c r="V336" s="45"/>
      <c r="W336" s="249"/>
      <c r="X336" s="1"/>
      <c r="Y336" s="1"/>
      <c r="AA336" s="1">
        <f>E336/D335</f>
        <v>1</v>
      </c>
      <c r="AB336" s="35">
        <v>20</v>
      </c>
      <c r="AC336" s="36">
        <f t="shared" si="89"/>
        <v>0.90909090909090906</v>
      </c>
      <c r="AD336" s="1">
        <f t="shared" si="90"/>
        <v>9.0909090909090939E-2</v>
      </c>
    </row>
    <row r="337" spans="1:30" ht="12.75" customHeight="1" x14ac:dyDescent="0.2">
      <c r="A337" s="40" t="s">
        <v>54</v>
      </c>
      <c r="F337" s="2">
        <v>12</v>
      </c>
      <c r="T337" s="45"/>
      <c r="U337" s="45"/>
      <c r="V337" s="45"/>
      <c r="W337" s="249"/>
      <c r="X337" s="1"/>
      <c r="Y337" s="1"/>
      <c r="AA337" s="1">
        <f>F337/E336</f>
        <v>0.92307692307692313</v>
      </c>
      <c r="AB337" s="35">
        <v>18</v>
      </c>
      <c r="AC337" s="36">
        <f t="shared" si="89"/>
        <v>0.9</v>
      </c>
      <c r="AD337" s="1">
        <f t="shared" si="90"/>
        <v>9.9999999999999978E-2</v>
      </c>
    </row>
    <row r="338" spans="1:30" ht="12.75" customHeight="1" x14ac:dyDescent="0.2">
      <c r="A338" s="40" t="s">
        <v>55</v>
      </c>
      <c r="G338" s="2">
        <v>11</v>
      </c>
      <c r="T338" s="45"/>
      <c r="U338" s="45"/>
      <c r="V338" s="45"/>
      <c r="W338" s="249"/>
      <c r="X338" s="1"/>
      <c r="Y338" s="1"/>
      <c r="AA338" s="1">
        <f>G338/F337</f>
        <v>0.91666666666666663</v>
      </c>
      <c r="AB338" s="35">
        <v>16</v>
      </c>
      <c r="AC338" s="36">
        <f t="shared" si="89"/>
        <v>0.88888888888888884</v>
      </c>
      <c r="AD338" s="1">
        <f t="shared" si="90"/>
        <v>0.11111111111111116</v>
      </c>
    </row>
    <row r="339" spans="1:30" ht="12.75" customHeight="1" x14ac:dyDescent="0.2">
      <c r="A339" s="40" t="s">
        <v>56</v>
      </c>
      <c r="H339" s="2">
        <v>11</v>
      </c>
      <c r="T339" s="45"/>
      <c r="U339" s="45"/>
      <c r="V339" s="45"/>
      <c r="W339" s="249"/>
      <c r="X339" s="1"/>
      <c r="Y339" s="1"/>
      <c r="AA339" s="1">
        <f>H339/G338</f>
        <v>1</v>
      </c>
      <c r="AB339" s="35">
        <v>15</v>
      </c>
      <c r="AC339" s="36">
        <f t="shared" si="89"/>
        <v>0.9375</v>
      </c>
      <c r="AD339" s="1">
        <f t="shared" si="90"/>
        <v>6.25E-2</v>
      </c>
    </row>
    <row r="340" spans="1:30" ht="12.75" customHeight="1" x14ac:dyDescent="0.2">
      <c r="A340" s="40" t="s">
        <v>57</v>
      </c>
      <c r="I340" s="2">
        <v>11</v>
      </c>
      <c r="T340" s="45"/>
      <c r="U340" s="45"/>
      <c r="V340" s="45"/>
      <c r="W340" s="249"/>
      <c r="X340" s="1"/>
      <c r="Y340" s="1"/>
      <c r="AA340" s="1">
        <f>I340/H339</f>
        <v>1</v>
      </c>
      <c r="AB340" s="35">
        <v>14</v>
      </c>
      <c r="AC340" s="36">
        <f t="shared" si="89"/>
        <v>0.93333333333333335</v>
      </c>
      <c r="AD340" s="1">
        <f t="shared" si="90"/>
        <v>6.6666666666666652E-2</v>
      </c>
    </row>
    <row r="341" spans="1:30" ht="12.75" customHeight="1" x14ac:dyDescent="0.2">
      <c r="A341" s="40" t="s">
        <v>58</v>
      </c>
      <c r="J341" s="2">
        <v>11</v>
      </c>
      <c r="L341" s="2">
        <v>3</v>
      </c>
      <c r="N341" s="2">
        <v>1</v>
      </c>
      <c r="P341" s="2">
        <v>7</v>
      </c>
      <c r="T341" s="45">
        <v>3</v>
      </c>
      <c r="U341" s="45">
        <v>1</v>
      </c>
      <c r="V341" s="45">
        <v>7</v>
      </c>
      <c r="W341" s="249">
        <f>SUM(T341:V341)</f>
        <v>11</v>
      </c>
      <c r="X341" s="1"/>
      <c r="Y341" s="1"/>
      <c r="AA341" s="1"/>
      <c r="AB341" s="35">
        <v>14</v>
      </c>
      <c r="AC341" s="36"/>
      <c r="AD341" s="1"/>
    </row>
    <row r="342" spans="1:30" ht="12.75" customHeight="1" x14ac:dyDescent="0.2">
      <c r="A342" s="40" t="s">
        <v>59</v>
      </c>
      <c r="I342" s="2">
        <v>7</v>
      </c>
      <c r="J342" s="2">
        <v>1</v>
      </c>
      <c r="L342" s="2">
        <v>1</v>
      </c>
      <c r="T342" s="45"/>
      <c r="U342" s="45"/>
      <c r="V342" s="45"/>
      <c r="W342" s="249"/>
      <c r="X342" s="1"/>
      <c r="Y342" s="1"/>
      <c r="AA342" s="1"/>
      <c r="AB342" s="35">
        <v>2</v>
      </c>
      <c r="AC342" s="36"/>
      <c r="AD342" s="1"/>
    </row>
    <row r="343" spans="1:30" ht="12.75" customHeight="1" x14ac:dyDescent="0.2">
      <c r="A343" s="40" t="s">
        <v>70</v>
      </c>
      <c r="J343" s="2">
        <v>1</v>
      </c>
      <c r="L343" s="2">
        <v>1</v>
      </c>
      <c r="M343" s="2">
        <v>1</v>
      </c>
      <c r="T343" s="45"/>
      <c r="U343" s="45"/>
      <c r="V343" s="45"/>
      <c r="W343" s="249"/>
      <c r="X343" s="1"/>
      <c r="Y343" s="1"/>
      <c r="AA343" s="1"/>
      <c r="AB343" s="35">
        <v>2</v>
      </c>
      <c r="AC343" s="36"/>
      <c r="AD343" s="1"/>
    </row>
    <row r="344" spans="1:30" ht="12.75" customHeight="1" x14ac:dyDescent="0.2">
      <c r="A344" s="46" t="s">
        <v>71</v>
      </c>
      <c r="J344" s="2">
        <v>1</v>
      </c>
      <c r="K344" s="2">
        <v>1</v>
      </c>
      <c r="M344" s="2">
        <v>1</v>
      </c>
      <c r="T344" s="45">
        <v>1</v>
      </c>
      <c r="U344" s="45"/>
      <c r="V344" s="45"/>
      <c r="W344" s="249">
        <f>SUM(T344:V344)</f>
        <v>1</v>
      </c>
      <c r="X344" s="1"/>
      <c r="Y344" s="1"/>
      <c r="AA344" s="1"/>
      <c r="AB344" s="35">
        <v>2</v>
      </c>
      <c r="AC344" s="36"/>
      <c r="AD344" s="1"/>
    </row>
    <row r="345" spans="1:30" ht="12.75" customHeight="1" x14ac:dyDescent="0.2">
      <c r="A345" s="46" t="s">
        <v>79</v>
      </c>
      <c r="J345" s="2">
        <v>1</v>
      </c>
      <c r="T345" s="45"/>
      <c r="U345" s="45"/>
      <c r="V345" s="45"/>
      <c r="W345" s="249"/>
      <c r="X345" s="1"/>
      <c r="Y345" s="1"/>
      <c r="AA345" s="1"/>
      <c r="AB345" s="35">
        <v>1</v>
      </c>
      <c r="AC345" s="36"/>
      <c r="AD345" s="1"/>
    </row>
    <row r="346" spans="1:30" ht="12.75" customHeight="1" x14ac:dyDescent="0.2">
      <c r="A346" s="40" t="s">
        <v>82</v>
      </c>
      <c r="J346" s="2">
        <v>1</v>
      </c>
      <c r="M346" s="2">
        <v>1</v>
      </c>
      <c r="T346" s="45"/>
      <c r="U346" s="45">
        <v>1</v>
      </c>
      <c r="V346" s="45"/>
      <c r="W346" s="249">
        <f>SUM(T346:V346)</f>
        <v>1</v>
      </c>
      <c r="X346" s="1"/>
      <c r="Y346" s="1"/>
      <c r="AA346" s="1"/>
      <c r="AB346" s="35">
        <v>1</v>
      </c>
      <c r="AC346" s="36"/>
      <c r="AD346" s="1"/>
    </row>
    <row r="347" spans="1:30" ht="12.75" customHeight="1" x14ac:dyDescent="0.2">
      <c r="W347" s="245">
        <f>SUM(W341:W346)</f>
        <v>13</v>
      </c>
      <c r="X347" s="1">
        <f>W341/B333</f>
        <v>0.29729729729729731</v>
      </c>
      <c r="Y347" s="1">
        <f>W347/B333</f>
        <v>0.35135135135135137</v>
      </c>
      <c r="Z347" s="1">
        <f>Y347-X347</f>
        <v>5.4054054054054057E-2</v>
      </c>
      <c r="AA347" s="1"/>
    </row>
    <row r="348" spans="1:30" ht="12.75" customHeight="1" x14ac:dyDescent="0.3">
      <c r="A348" s="61" t="s">
        <v>81</v>
      </c>
      <c r="X348" s="1"/>
      <c r="Y348" s="1"/>
      <c r="AA348" s="1"/>
    </row>
    <row r="349" spans="1:30" ht="12.75" customHeight="1" x14ac:dyDescent="0.2">
      <c r="A349" s="15" t="s">
        <v>18</v>
      </c>
      <c r="B349" s="16">
        <v>1</v>
      </c>
      <c r="C349" s="16">
        <v>2</v>
      </c>
      <c r="D349" s="16">
        <v>3</v>
      </c>
      <c r="E349" s="16">
        <v>4</v>
      </c>
      <c r="F349" s="16">
        <v>5</v>
      </c>
      <c r="G349" s="16">
        <v>6</v>
      </c>
      <c r="H349" s="16">
        <v>7</v>
      </c>
      <c r="I349" s="16">
        <v>8</v>
      </c>
      <c r="J349" s="16">
        <v>9</v>
      </c>
      <c r="K349" s="16">
        <v>10</v>
      </c>
      <c r="L349" s="373">
        <v>10</v>
      </c>
      <c r="M349" s="374"/>
      <c r="N349" s="375"/>
      <c r="O349" s="20"/>
      <c r="P349" s="20"/>
      <c r="Q349" s="20"/>
      <c r="R349" s="20"/>
      <c r="S349" s="20"/>
      <c r="T349" s="21"/>
      <c r="U349" s="21"/>
      <c r="V349" s="22"/>
      <c r="W349" s="301"/>
      <c r="X349" s="21"/>
      <c r="Y349" s="24"/>
      <c r="Z349" s="1"/>
      <c r="AB349" s="24"/>
      <c r="AC349" s="24"/>
      <c r="AD349" s="1"/>
    </row>
    <row r="350" spans="1:30" ht="12.75" customHeight="1" x14ac:dyDescent="0.2">
      <c r="A350" s="40" t="s">
        <v>51</v>
      </c>
      <c r="B350" s="25">
        <v>44</v>
      </c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34"/>
      <c r="N350" s="34"/>
      <c r="O350" s="34"/>
      <c r="P350" s="34"/>
      <c r="Q350" s="34"/>
      <c r="R350" s="34"/>
      <c r="S350" s="34"/>
      <c r="T350" s="21"/>
      <c r="U350" s="21"/>
      <c r="V350" s="22"/>
      <c r="W350" s="301"/>
      <c r="X350" s="21"/>
      <c r="Y350" s="24"/>
      <c r="Z350" s="1"/>
      <c r="AB350" s="29">
        <f>B350</f>
        <v>44</v>
      </c>
      <c r="AC350" s="24"/>
      <c r="AD350" s="1"/>
    </row>
    <row r="351" spans="1:30" ht="12.75" customHeight="1" x14ac:dyDescent="0.2">
      <c r="A351" s="40" t="s">
        <v>52</v>
      </c>
      <c r="C351" s="2">
        <v>40</v>
      </c>
      <c r="L351" s="2"/>
      <c r="M351" s="2"/>
      <c r="N351" s="2"/>
      <c r="O351" s="2"/>
      <c r="P351" s="2"/>
      <c r="Q351" s="2"/>
      <c r="R351" s="2"/>
      <c r="S351" s="2"/>
      <c r="T351" s="45"/>
      <c r="U351" s="45"/>
      <c r="V351" s="45"/>
      <c r="W351" s="249"/>
      <c r="X351" s="21"/>
      <c r="Y351" s="36"/>
      <c r="Z351" s="1"/>
      <c r="AA351" s="1">
        <f>C351/B350</f>
        <v>0.90909090909090906</v>
      </c>
      <c r="AB351" s="35">
        <v>40</v>
      </c>
      <c r="AC351" s="36">
        <f t="shared" ref="AC351:AC356" si="91">AB351/AB350</f>
        <v>0.90909090909090906</v>
      </c>
      <c r="AD351" s="1">
        <f t="shared" ref="AD351:AD356" si="92">100%-AC351</f>
        <v>9.0909090909090939E-2</v>
      </c>
    </row>
    <row r="352" spans="1:30" ht="12.75" customHeight="1" x14ac:dyDescent="0.2">
      <c r="A352" s="40" t="s">
        <v>53</v>
      </c>
      <c r="D352" s="2">
        <v>37</v>
      </c>
      <c r="T352" s="45"/>
      <c r="U352" s="45"/>
      <c r="V352" s="45"/>
      <c r="W352" s="249"/>
      <c r="X352" s="1"/>
      <c r="Y352" s="1"/>
      <c r="AA352" s="1">
        <f>D352/C351</f>
        <v>0.92500000000000004</v>
      </c>
      <c r="AB352" s="35">
        <v>38</v>
      </c>
      <c r="AC352" s="36">
        <f t="shared" si="91"/>
        <v>0.95</v>
      </c>
      <c r="AD352" s="1">
        <f t="shared" si="92"/>
        <v>5.0000000000000044E-2</v>
      </c>
    </row>
    <row r="353" spans="1:30" ht="12.75" customHeight="1" x14ac:dyDescent="0.2">
      <c r="A353" s="40" t="s">
        <v>54</v>
      </c>
      <c r="E353" s="2">
        <v>34</v>
      </c>
      <c r="T353" s="45"/>
      <c r="U353" s="45"/>
      <c r="V353" s="45"/>
      <c r="W353" s="249"/>
      <c r="X353" s="1"/>
      <c r="Y353" s="1"/>
      <c r="AA353" s="1">
        <f>E353/D352</f>
        <v>0.91891891891891897</v>
      </c>
      <c r="AB353" s="35">
        <v>36</v>
      </c>
      <c r="AC353" s="36">
        <f t="shared" si="91"/>
        <v>0.94736842105263153</v>
      </c>
      <c r="AD353" s="1">
        <f t="shared" si="92"/>
        <v>5.2631578947368474E-2</v>
      </c>
    </row>
    <row r="354" spans="1:30" ht="12.75" customHeight="1" x14ac:dyDescent="0.2">
      <c r="A354" s="40" t="s">
        <v>55</v>
      </c>
      <c r="F354" s="2">
        <v>33</v>
      </c>
      <c r="T354" s="45"/>
      <c r="U354" s="45"/>
      <c r="V354" s="45"/>
      <c r="W354" s="249"/>
      <c r="X354" s="1"/>
      <c r="Y354" s="1"/>
      <c r="AA354" s="1">
        <f>F354/E353</f>
        <v>0.97058823529411764</v>
      </c>
      <c r="AB354" s="35">
        <v>37</v>
      </c>
      <c r="AC354" s="36">
        <f t="shared" si="91"/>
        <v>1.0277777777777777</v>
      </c>
      <c r="AD354" s="1">
        <f t="shared" si="92"/>
        <v>-2.7777777777777679E-2</v>
      </c>
    </row>
    <row r="355" spans="1:30" ht="12.75" customHeight="1" x14ac:dyDescent="0.2">
      <c r="A355" s="40" t="s">
        <v>56</v>
      </c>
      <c r="G355" s="2">
        <v>26</v>
      </c>
      <c r="T355" s="45"/>
      <c r="U355" s="45"/>
      <c r="V355" s="45"/>
      <c r="W355" s="249"/>
      <c r="X355" s="1"/>
      <c r="Y355" s="1"/>
      <c r="AA355" s="1">
        <f>G355/F354</f>
        <v>0.78787878787878785</v>
      </c>
      <c r="AB355" s="35">
        <v>35</v>
      </c>
      <c r="AC355" s="36">
        <f t="shared" si="91"/>
        <v>0.94594594594594594</v>
      </c>
      <c r="AD355" s="1">
        <f t="shared" si="92"/>
        <v>5.4054054054054057E-2</v>
      </c>
    </row>
    <row r="356" spans="1:30" ht="12.75" customHeight="1" x14ac:dyDescent="0.2">
      <c r="A356" s="40" t="s">
        <v>57</v>
      </c>
      <c r="H356" s="2">
        <v>19</v>
      </c>
      <c r="T356" s="45"/>
      <c r="U356" s="45"/>
      <c r="V356" s="45"/>
      <c r="W356" s="249"/>
      <c r="X356" s="1"/>
      <c r="Y356" s="1"/>
      <c r="AA356" s="1">
        <f>H356/G355</f>
        <v>0.73076923076923073</v>
      </c>
      <c r="AB356" s="35">
        <v>33</v>
      </c>
      <c r="AC356" s="36">
        <f t="shared" si="91"/>
        <v>0.94285714285714284</v>
      </c>
      <c r="AD356" s="1">
        <f t="shared" si="92"/>
        <v>5.7142857142857162E-2</v>
      </c>
    </row>
    <row r="357" spans="1:30" ht="12.75" customHeight="1" x14ac:dyDescent="0.2">
      <c r="A357" s="40" t="s">
        <v>58</v>
      </c>
      <c r="I357" s="2">
        <v>19</v>
      </c>
      <c r="K357" s="2">
        <v>6</v>
      </c>
      <c r="M357" s="2">
        <v>6</v>
      </c>
      <c r="O357" s="2">
        <v>7</v>
      </c>
      <c r="T357" s="45"/>
      <c r="U357" s="45"/>
      <c r="V357" s="45"/>
      <c r="W357" s="249"/>
      <c r="X357" s="1"/>
      <c r="Y357" s="1"/>
      <c r="AA357" s="1"/>
      <c r="AB357" s="35">
        <v>29</v>
      </c>
      <c r="AC357" s="36"/>
      <c r="AD357" s="1"/>
    </row>
    <row r="358" spans="1:30" ht="12.75" customHeight="1" x14ac:dyDescent="0.2">
      <c r="A358" s="40" t="s">
        <v>59</v>
      </c>
      <c r="J358" s="2">
        <v>19</v>
      </c>
      <c r="L358" s="2">
        <v>6</v>
      </c>
      <c r="N358" s="2">
        <v>6</v>
      </c>
      <c r="P358" s="2">
        <v>7</v>
      </c>
      <c r="T358" s="45">
        <v>5</v>
      </c>
      <c r="U358" s="45">
        <v>6</v>
      </c>
      <c r="V358" s="45">
        <v>7</v>
      </c>
      <c r="W358" s="249">
        <f t="shared" ref="W358:W361" si="93">SUM(T358:V358)</f>
        <v>18</v>
      </c>
      <c r="X358" s="1"/>
      <c r="Y358" s="1"/>
      <c r="AA358" s="1"/>
      <c r="AB358" s="35">
        <v>29</v>
      </c>
      <c r="AC358" s="36"/>
      <c r="AD358" s="1"/>
    </row>
    <row r="359" spans="1:30" ht="12.75" customHeight="1" x14ac:dyDescent="0.2">
      <c r="A359" s="40" t="s">
        <v>70</v>
      </c>
      <c r="J359" s="2">
        <v>8</v>
      </c>
      <c r="L359" s="2">
        <v>3</v>
      </c>
      <c r="N359" s="2">
        <v>1</v>
      </c>
      <c r="P359" s="2">
        <v>4</v>
      </c>
      <c r="T359" s="45">
        <v>1</v>
      </c>
      <c r="U359" s="45">
        <v>1</v>
      </c>
      <c r="V359" s="45">
        <v>4</v>
      </c>
      <c r="W359" s="249">
        <f t="shared" si="93"/>
        <v>6</v>
      </c>
      <c r="X359" s="1"/>
      <c r="Y359" s="1"/>
      <c r="AA359" s="1"/>
      <c r="AB359" s="35">
        <v>18</v>
      </c>
      <c r="AC359" s="36"/>
      <c r="AD359" s="1"/>
    </row>
    <row r="360" spans="1:30" ht="12.75" customHeight="1" x14ac:dyDescent="0.2">
      <c r="A360" s="46" t="s">
        <v>71</v>
      </c>
      <c r="J360" s="2">
        <v>5</v>
      </c>
      <c r="K360" s="2">
        <v>1</v>
      </c>
      <c r="L360" s="2">
        <v>3</v>
      </c>
      <c r="O360" s="2">
        <v>1</v>
      </c>
      <c r="P360" s="2">
        <v>2</v>
      </c>
      <c r="T360" s="45">
        <v>3</v>
      </c>
      <c r="U360" s="45"/>
      <c r="V360" s="45">
        <v>1</v>
      </c>
      <c r="W360" s="249">
        <f t="shared" si="93"/>
        <v>4</v>
      </c>
      <c r="X360" s="1"/>
      <c r="Y360" s="1"/>
      <c r="AA360" s="1"/>
      <c r="AB360" s="35">
        <v>7</v>
      </c>
      <c r="AC360" s="36"/>
      <c r="AD360" s="1"/>
    </row>
    <row r="361" spans="1:30" ht="12.75" customHeight="1" x14ac:dyDescent="0.2">
      <c r="A361" s="46" t="s">
        <v>79</v>
      </c>
      <c r="J361" s="2">
        <v>2</v>
      </c>
      <c r="K361" s="2">
        <v>1</v>
      </c>
      <c r="O361" s="2">
        <v>1</v>
      </c>
      <c r="T361" s="45">
        <v>1</v>
      </c>
      <c r="U361" s="45"/>
      <c r="V361" s="45">
        <v>1</v>
      </c>
      <c r="W361" s="249">
        <f t="shared" si="93"/>
        <v>2</v>
      </c>
      <c r="X361" s="1"/>
      <c r="Y361" s="1"/>
      <c r="AA361" s="1"/>
      <c r="AB361" s="35">
        <v>2</v>
      </c>
      <c r="AC361" s="36"/>
      <c r="AD361" s="1"/>
    </row>
    <row r="362" spans="1:30" ht="12.75" customHeight="1" x14ac:dyDescent="0.2">
      <c r="A362" s="40" t="s">
        <v>82</v>
      </c>
      <c r="T362" s="45"/>
      <c r="U362" s="45"/>
      <c r="V362" s="45"/>
      <c r="W362" s="249"/>
      <c r="X362" s="1"/>
      <c r="Y362" s="1"/>
      <c r="AA362" s="1"/>
      <c r="AB362" s="35"/>
      <c r="AC362" s="36"/>
      <c r="AD362" s="1"/>
    </row>
    <row r="363" spans="1:30" ht="12.75" customHeight="1" x14ac:dyDescent="0.2">
      <c r="W363" s="245">
        <f>SUM(W358:W361)</f>
        <v>30</v>
      </c>
      <c r="X363" s="1">
        <f>W358/B350</f>
        <v>0.40909090909090912</v>
      </c>
      <c r="Y363" s="1">
        <f>W363/B350</f>
        <v>0.68181818181818177</v>
      </c>
      <c r="Z363" s="1">
        <f>Y363-X363</f>
        <v>0.27272727272727265</v>
      </c>
      <c r="AA363" s="1"/>
      <c r="AB363" s="35"/>
      <c r="AC363" s="36"/>
      <c r="AD363" s="1"/>
    </row>
    <row r="364" spans="1:30" ht="12.75" customHeight="1" x14ac:dyDescent="0.2">
      <c r="A364" s="46"/>
      <c r="X364" s="1"/>
      <c r="Y364" s="1"/>
      <c r="Z364" s="1"/>
      <c r="AA364" s="1"/>
      <c r="AB364" s="35"/>
      <c r="AC364" s="36"/>
      <c r="AD364" s="1"/>
    </row>
    <row r="365" spans="1:30" ht="12.75" customHeight="1" x14ac:dyDescent="0.2">
      <c r="X365" s="1"/>
      <c r="Y365" s="1"/>
      <c r="AA365" s="1"/>
    </row>
    <row r="366" spans="1:30" ht="12.75" customHeight="1" x14ac:dyDescent="0.3">
      <c r="A366" s="61" t="s">
        <v>84</v>
      </c>
      <c r="X366" s="1"/>
      <c r="Y366" s="1"/>
      <c r="AA366" s="1"/>
    </row>
    <row r="367" spans="1:30" ht="12.75" customHeight="1" x14ac:dyDescent="0.2">
      <c r="A367" s="15" t="s">
        <v>18</v>
      </c>
      <c r="B367" s="16">
        <v>1</v>
      </c>
      <c r="C367" s="16">
        <v>2</v>
      </c>
      <c r="D367" s="16">
        <v>3</v>
      </c>
      <c r="E367" s="16">
        <v>4</v>
      </c>
      <c r="F367" s="16">
        <v>5</v>
      </c>
      <c r="G367" s="16">
        <v>6</v>
      </c>
      <c r="H367" s="16">
        <v>7</v>
      </c>
      <c r="I367" s="16">
        <v>8</v>
      </c>
      <c r="J367" s="16">
        <v>9</v>
      </c>
      <c r="K367" s="16">
        <v>10</v>
      </c>
      <c r="L367" s="373">
        <v>10</v>
      </c>
      <c r="M367" s="374"/>
      <c r="N367" s="375"/>
      <c r="O367" s="20"/>
      <c r="P367" s="20"/>
      <c r="Q367" s="20"/>
      <c r="R367" s="20"/>
      <c r="S367" s="20"/>
      <c r="T367" s="21"/>
      <c r="U367" s="21"/>
      <c r="V367" s="22"/>
      <c r="W367" s="301"/>
      <c r="X367" s="21"/>
      <c r="Y367" s="24"/>
      <c r="Z367" s="1"/>
      <c r="AB367" s="24"/>
      <c r="AC367" s="24"/>
      <c r="AD367" s="1"/>
    </row>
    <row r="368" spans="1:30" ht="12.75" customHeight="1" x14ac:dyDescent="0.2">
      <c r="A368" s="40" t="s">
        <v>52</v>
      </c>
      <c r="B368" s="25">
        <v>20</v>
      </c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34"/>
      <c r="N368" s="34"/>
      <c r="O368" s="34"/>
      <c r="P368" s="34"/>
      <c r="Q368" s="34"/>
      <c r="R368" s="34"/>
      <c r="S368" s="34"/>
      <c r="T368" s="21"/>
      <c r="U368" s="21"/>
      <c r="V368" s="22"/>
      <c r="W368" s="301"/>
      <c r="X368" s="21"/>
      <c r="Y368" s="24"/>
      <c r="Z368" s="1"/>
      <c r="AB368" s="29">
        <f>B368</f>
        <v>20</v>
      </c>
      <c r="AC368" s="24"/>
      <c r="AD368" s="1"/>
    </row>
    <row r="369" spans="1:30" ht="12.75" customHeight="1" x14ac:dyDescent="0.2">
      <c r="A369" s="40" t="s">
        <v>53</v>
      </c>
      <c r="C369" s="2">
        <v>18</v>
      </c>
      <c r="L369" s="2"/>
      <c r="M369" s="2"/>
      <c r="N369" s="2"/>
      <c r="O369" s="2"/>
      <c r="P369" s="2"/>
      <c r="Q369" s="2"/>
      <c r="R369" s="2"/>
      <c r="S369" s="2"/>
      <c r="T369" s="45"/>
      <c r="U369" s="45"/>
      <c r="V369" s="45"/>
      <c r="W369" s="249"/>
      <c r="X369" s="21"/>
      <c r="Y369" s="36"/>
      <c r="Z369" s="1"/>
      <c r="AA369" s="1">
        <f>C369/B368</f>
        <v>0.9</v>
      </c>
      <c r="AB369" s="35">
        <v>18</v>
      </c>
      <c r="AC369" s="36">
        <f t="shared" ref="AC369:AC374" si="94">AB369/AB368</f>
        <v>0.9</v>
      </c>
      <c r="AD369" s="1">
        <f t="shared" ref="AD369:AD374" si="95">100%-AC369</f>
        <v>9.9999999999999978E-2</v>
      </c>
    </row>
    <row r="370" spans="1:30" ht="12.75" customHeight="1" x14ac:dyDescent="0.2">
      <c r="A370" s="40" t="s">
        <v>54</v>
      </c>
      <c r="D370" s="2">
        <v>16</v>
      </c>
      <c r="T370" s="45"/>
      <c r="U370" s="45"/>
      <c r="V370" s="45"/>
      <c r="W370" s="249"/>
      <c r="X370" s="1"/>
      <c r="Y370" s="1"/>
      <c r="AA370" s="1">
        <f>D370/C369</f>
        <v>0.88888888888888884</v>
      </c>
      <c r="AB370" s="35">
        <v>17</v>
      </c>
      <c r="AC370" s="36">
        <f t="shared" si="94"/>
        <v>0.94444444444444442</v>
      </c>
      <c r="AD370" s="1">
        <f t="shared" si="95"/>
        <v>5.555555555555558E-2</v>
      </c>
    </row>
    <row r="371" spans="1:30" ht="12.75" customHeight="1" x14ac:dyDescent="0.2">
      <c r="A371" s="40" t="s">
        <v>55</v>
      </c>
      <c r="E371" s="2">
        <v>15</v>
      </c>
      <c r="T371" s="45"/>
      <c r="U371" s="45"/>
      <c r="V371" s="45"/>
      <c r="W371" s="249"/>
      <c r="X371" s="1"/>
      <c r="Y371" s="1"/>
      <c r="AA371" s="1">
        <f>E371/D370</f>
        <v>0.9375</v>
      </c>
      <c r="AB371" s="35">
        <v>16</v>
      </c>
      <c r="AC371" s="36">
        <f t="shared" si="94"/>
        <v>0.94117647058823528</v>
      </c>
      <c r="AD371" s="1">
        <f t="shared" si="95"/>
        <v>5.8823529411764719E-2</v>
      </c>
    </row>
    <row r="372" spans="1:30" ht="12.75" customHeight="1" x14ac:dyDescent="0.2">
      <c r="A372" s="40" t="s">
        <v>56</v>
      </c>
      <c r="F372" s="2">
        <v>15</v>
      </c>
      <c r="T372" s="45"/>
      <c r="U372" s="45"/>
      <c r="V372" s="45"/>
      <c r="W372" s="249"/>
      <c r="X372" s="1"/>
      <c r="Y372" s="1"/>
      <c r="AA372" s="1">
        <f>F372/E371</f>
        <v>1</v>
      </c>
      <c r="AB372" s="35">
        <v>16</v>
      </c>
      <c r="AC372" s="36">
        <f t="shared" si="94"/>
        <v>1</v>
      </c>
      <c r="AD372" s="1">
        <f t="shared" si="95"/>
        <v>0</v>
      </c>
    </row>
    <row r="373" spans="1:30" ht="12.75" customHeight="1" x14ac:dyDescent="0.2">
      <c r="A373" s="40" t="s">
        <v>57</v>
      </c>
      <c r="G373" s="2">
        <v>15</v>
      </c>
      <c r="T373" s="45"/>
      <c r="U373" s="45"/>
      <c r="V373" s="45"/>
      <c r="W373" s="249"/>
      <c r="X373" s="1"/>
      <c r="Y373" s="1"/>
      <c r="AA373" s="1">
        <f>G373/F372</f>
        <v>1</v>
      </c>
      <c r="AB373" s="35">
        <v>16</v>
      </c>
      <c r="AC373" s="36">
        <f t="shared" si="94"/>
        <v>1</v>
      </c>
      <c r="AD373" s="1">
        <f t="shared" si="95"/>
        <v>0</v>
      </c>
    </row>
    <row r="374" spans="1:30" ht="12.75" customHeight="1" x14ac:dyDescent="0.2">
      <c r="A374" s="40" t="s">
        <v>58</v>
      </c>
      <c r="H374" s="2">
        <v>15</v>
      </c>
      <c r="T374" s="45"/>
      <c r="U374" s="45"/>
      <c r="V374" s="45"/>
      <c r="W374" s="249"/>
      <c r="X374" s="1"/>
      <c r="Y374" s="1"/>
      <c r="AA374" s="1">
        <f>H374/G373</f>
        <v>1</v>
      </c>
      <c r="AB374" s="35">
        <v>16</v>
      </c>
      <c r="AC374" s="36">
        <f t="shared" si="94"/>
        <v>1</v>
      </c>
      <c r="AD374" s="1">
        <f t="shared" si="95"/>
        <v>0</v>
      </c>
    </row>
    <row r="375" spans="1:30" ht="12.75" customHeight="1" x14ac:dyDescent="0.2">
      <c r="A375" s="40" t="s">
        <v>59</v>
      </c>
      <c r="I375" s="2">
        <v>15</v>
      </c>
      <c r="K375" s="2">
        <v>1</v>
      </c>
      <c r="M375" s="2">
        <v>5</v>
      </c>
      <c r="O375" s="2">
        <v>15</v>
      </c>
      <c r="T375" s="45"/>
      <c r="U375" s="45"/>
      <c r="V375" s="45"/>
      <c r="W375" s="249"/>
      <c r="X375" s="1"/>
      <c r="Y375" s="1"/>
      <c r="AA375" s="1"/>
      <c r="AB375" s="35">
        <v>16</v>
      </c>
      <c r="AC375" s="36"/>
      <c r="AD375" s="1"/>
    </row>
    <row r="376" spans="1:30" ht="12.75" customHeight="1" x14ac:dyDescent="0.2">
      <c r="A376" s="40" t="s">
        <v>70</v>
      </c>
      <c r="J376" s="2">
        <v>1</v>
      </c>
      <c r="L376" s="2">
        <v>1</v>
      </c>
      <c r="N376" s="2">
        <v>5</v>
      </c>
      <c r="P376" s="2">
        <v>9</v>
      </c>
      <c r="T376" s="45">
        <v>1</v>
      </c>
      <c r="U376" s="45">
        <v>5</v>
      </c>
      <c r="V376" s="45">
        <v>8</v>
      </c>
      <c r="W376" s="249">
        <f t="shared" ref="W376:W377" si="96">SUM(T376:V376)</f>
        <v>14</v>
      </c>
      <c r="X376" s="1"/>
      <c r="Y376" s="1"/>
      <c r="AA376" s="1"/>
      <c r="AB376" s="35">
        <v>1</v>
      </c>
      <c r="AC376" s="36"/>
      <c r="AD376" s="1"/>
    </row>
    <row r="377" spans="1:30" ht="12.75" customHeight="1" x14ac:dyDescent="0.2">
      <c r="A377" s="46" t="s">
        <v>79</v>
      </c>
      <c r="J377" s="2">
        <v>1</v>
      </c>
      <c r="O377" s="2">
        <v>1</v>
      </c>
      <c r="T377" s="45"/>
      <c r="U377" s="45"/>
      <c r="V377" s="45">
        <v>1</v>
      </c>
      <c r="W377" s="249">
        <f t="shared" si="96"/>
        <v>1</v>
      </c>
      <c r="X377" s="1"/>
      <c r="Y377" s="1"/>
      <c r="AA377" s="1"/>
      <c r="AB377" s="35">
        <v>1</v>
      </c>
      <c r="AC377" s="36"/>
      <c r="AD377" s="1"/>
    </row>
    <row r="378" spans="1:30" ht="12.75" customHeight="1" x14ac:dyDescent="0.2">
      <c r="A378" s="40" t="s">
        <v>82</v>
      </c>
      <c r="T378" s="45"/>
      <c r="U378" s="45"/>
      <c r="V378" s="45"/>
      <c r="W378" s="249"/>
      <c r="X378" s="1"/>
      <c r="Y378" s="1"/>
      <c r="AA378" s="1"/>
      <c r="AB378" s="35"/>
      <c r="AC378" s="36"/>
      <c r="AD378" s="1"/>
    </row>
    <row r="379" spans="1:30" ht="12.75" customHeight="1" x14ac:dyDescent="0.2">
      <c r="W379" s="245">
        <f>SUM(W376:W378)</f>
        <v>15</v>
      </c>
      <c r="X379" s="1">
        <f>W376/B368</f>
        <v>0.7</v>
      </c>
      <c r="Y379" s="1">
        <f>W379/B368</f>
        <v>0.75</v>
      </c>
      <c r="Z379" s="1">
        <f>Y379-X379</f>
        <v>5.0000000000000044E-2</v>
      </c>
      <c r="AA379" s="1"/>
    </row>
    <row r="380" spans="1:30" ht="12.75" customHeight="1" x14ac:dyDescent="0.3">
      <c r="A380" s="61" t="s">
        <v>87</v>
      </c>
      <c r="X380" s="1"/>
      <c r="Y380" s="1"/>
      <c r="AA380" s="1"/>
    </row>
    <row r="381" spans="1:30" ht="12.75" customHeight="1" x14ac:dyDescent="0.2">
      <c r="A381" s="15" t="s">
        <v>18</v>
      </c>
      <c r="B381" s="16">
        <v>1</v>
      </c>
      <c r="C381" s="16">
        <v>2</v>
      </c>
      <c r="D381" s="16">
        <v>3</v>
      </c>
      <c r="E381" s="16">
        <v>4</v>
      </c>
      <c r="F381" s="16">
        <v>5</v>
      </c>
      <c r="G381" s="16">
        <v>6</v>
      </c>
      <c r="H381" s="16">
        <v>7</v>
      </c>
      <c r="I381" s="16">
        <v>8</v>
      </c>
      <c r="J381" s="16">
        <v>9</v>
      </c>
      <c r="K381" s="16">
        <v>10</v>
      </c>
      <c r="L381" s="373">
        <v>10</v>
      </c>
      <c r="M381" s="374"/>
      <c r="N381" s="375"/>
      <c r="O381" s="20"/>
      <c r="P381" s="20"/>
      <c r="Q381" s="20"/>
      <c r="R381" s="20"/>
      <c r="S381" s="20"/>
      <c r="T381" s="21"/>
      <c r="U381" s="21"/>
      <c r="V381" s="22"/>
      <c r="W381" s="301"/>
      <c r="X381" s="21"/>
      <c r="Y381" s="1"/>
      <c r="AA381" s="1"/>
    </row>
    <row r="382" spans="1:30" ht="12.75" customHeight="1" x14ac:dyDescent="0.2">
      <c r="A382" s="40" t="s">
        <v>53</v>
      </c>
      <c r="B382" s="25">
        <v>29</v>
      </c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34"/>
      <c r="N382" s="34"/>
      <c r="O382" s="34"/>
      <c r="P382" s="34"/>
      <c r="Q382" s="34"/>
      <c r="R382" s="34"/>
      <c r="S382" s="34"/>
      <c r="T382" s="21"/>
      <c r="U382" s="21"/>
      <c r="V382" s="22"/>
      <c r="W382" s="301"/>
      <c r="X382" s="21"/>
      <c r="Y382" s="1"/>
      <c r="AB382" s="29">
        <f>B382</f>
        <v>29</v>
      </c>
      <c r="AC382" s="24"/>
      <c r="AD382" s="1"/>
    </row>
    <row r="383" spans="1:30" ht="12.75" customHeight="1" x14ac:dyDescent="0.2">
      <c r="A383" s="40" t="s">
        <v>54</v>
      </c>
      <c r="C383" s="2">
        <v>24</v>
      </c>
      <c r="T383" s="45"/>
      <c r="U383" s="45"/>
      <c r="V383" s="45"/>
      <c r="W383" s="249"/>
      <c r="X383" s="1"/>
      <c r="Y383" s="1"/>
      <c r="AA383" s="1">
        <f>C383/B382</f>
        <v>0.82758620689655171</v>
      </c>
      <c r="AB383" s="35">
        <v>24</v>
      </c>
      <c r="AC383" s="36">
        <f t="shared" ref="AC383:AC388" si="97">AB383/AB382</f>
        <v>0.82758620689655171</v>
      </c>
      <c r="AD383" s="1">
        <f t="shared" ref="AD383:AD388" si="98">100%-AC383</f>
        <v>0.17241379310344829</v>
      </c>
    </row>
    <row r="384" spans="1:30" ht="12.75" customHeight="1" x14ac:dyDescent="0.2">
      <c r="A384" s="40" t="s">
        <v>55</v>
      </c>
      <c r="D384" s="2">
        <v>20</v>
      </c>
      <c r="T384" s="45"/>
      <c r="U384" s="45"/>
      <c r="V384" s="45"/>
      <c r="W384" s="249"/>
      <c r="X384" s="1"/>
      <c r="Y384" s="1"/>
      <c r="AA384" s="1">
        <f>D384/C383</f>
        <v>0.83333333333333337</v>
      </c>
      <c r="AB384" s="35">
        <v>21</v>
      </c>
      <c r="AC384" s="36">
        <f t="shared" si="97"/>
        <v>0.875</v>
      </c>
      <c r="AD384" s="1">
        <f t="shared" si="98"/>
        <v>0.125</v>
      </c>
    </row>
    <row r="385" spans="1:30" ht="12.75" customHeight="1" x14ac:dyDescent="0.2">
      <c r="A385" s="40" t="s">
        <v>56</v>
      </c>
      <c r="E385" s="2">
        <v>20</v>
      </c>
      <c r="T385" s="45"/>
      <c r="U385" s="45"/>
      <c r="V385" s="45"/>
      <c r="W385" s="249"/>
      <c r="X385" s="1"/>
      <c r="Y385" s="1"/>
      <c r="AA385" s="1">
        <f>E385/D384</f>
        <v>1</v>
      </c>
      <c r="AB385" s="35">
        <v>21</v>
      </c>
      <c r="AC385" s="36">
        <f t="shared" si="97"/>
        <v>1</v>
      </c>
      <c r="AD385" s="1">
        <f t="shared" si="98"/>
        <v>0</v>
      </c>
    </row>
    <row r="386" spans="1:30" ht="12.75" customHeight="1" x14ac:dyDescent="0.2">
      <c r="A386" s="40" t="s">
        <v>57</v>
      </c>
      <c r="F386" s="2">
        <v>16</v>
      </c>
      <c r="T386" s="45"/>
      <c r="U386" s="45"/>
      <c r="V386" s="45"/>
      <c r="W386" s="249"/>
      <c r="X386" s="1"/>
      <c r="Y386" s="1"/>
      <c r="AA386" s="1">
        <f>F386/E385</f>
        <v>0.8</v>
      </c>
      <c r="AB386" s="35">
        <v>19</v>
      </c>
      <c r="AC386" s="36">
        <f t="shared" si="97"/>
        <v>0.90476190476190477</v>
      </c>
      <c r="AD386" s="1">
        <f t="shared" si="98"/>
        <v>9.5238095238095233E-2</v>
      </c>
    </row>
    <row r="387" spans="1:30" ht="12.75" customHeight="1" x14ac:dyDescent="0.2">
      <c r="A387" s="40" t="s">
        <v>58</v>
      </c>
      <c r="G387" s="2">
        <v>16</v>
      </c>
      <c r="T387" s="45"/>
      <c r="U387" s="45"/>
      <c r="V387" s="45"/>
      <c r="W387" s="249"/>
      <c r="X387" s="1"/>
      <c r="Y387" s="1"/>
      <c r="AA387" s="1">
        <f>G387/F386</f>
        <v>1</v>
      </c>
      <c r="AB387" s="35">
        <v>18</v>
      </c>
      <c r="AC387" s="36">
        <f t="shared" si="97"/>
        <v>0.94736842105263153</v>
      </c>
      <c r="AD387" s="1">
        <f t="shared" si="98"/>
        <v>5.2631578947368474E-2</v>
      </c>
    </row>
    <row r="388" spans="1:30" ht="12.75" customHeight="1" x14ac:dyDescent="0.2">
      <c r="A388" s="40" t="s">
        <v>59</v>
      </c>
      <c r="H388" s="2">
        <v>15</v>
      </c>
      <c r="T388" s="45"/>
      <c r="U388" s="45"/>
      <c r="V388" s="45"/>
      <c r="W388" s="249"/>
      <c r="X388" s="1"/>
      <c r="Y388" s="1"/>
      <c r="AA388" s="1">
        <f>H388/G387</f>
        <v>0.9375</v>
      </c>
      <c r="AB388" s="35">
        <v>18</v>
      </c>
      <c r="AC388" s="36">
        <f t="shared" si="97"/>
        <v>1</v>
      </c>
      <c r="AD388" s="1">
        <f t="shared" si="98"/>
        <v>0</v>
      </c>
    </row>
    <row r="389" spans="1:30" ht="12.75" customHeight="1" x14ac:dyDescent="0.2">
      <c r="A389" s="40" t="s">
        <v>70</v>
      </c>
      <c r="I389" s="2">
        <v>13</v>
      </c>
      <c r="K389" s="2">
        <v>7</v>
      </c>
      <c r="O389" s="2">
        <v>6</v>
      </c>
      <c r="T389" s="45"/>
      <c r="U389" s="45"/>
      <c r="V389" s="45"/>
      <c r="W389" s="249"/>
      <c r="X389" s="1"/>
      <c r="Y389" s="1"/>
      <c r="AA389" s="1"/>
      <c r="AB389" s="35">
        <v>16</v>
      </c>
      <c r="AC389" s="36"/>
      <c r="AD389" s="1"/>
    </row>
    <row r="390" spans="1:30" ht="12.75" customHeight="1" x14ac:dyDescent="0.2">
      <c r="A390" s="46" t="s">
        <v>71</v>
      </c>
      <c r="J390" s="2">
        <v>11</v>
      </c>
      <c r="K390" s="2">
        <v>3</v>
      </c>
      <c r="L390" s="2">
        <v>6</v>
      </c>
      <c r="O390" s="2">
        <v>3</v>
      </c>
      <c r="P390" s="2">
        <v>5</v>
      </c>
      <c r="T390" s="45">
        <v>5</v>
      </c>
      <c r="U390" s="45"/>
      <c r="V390" s="45">
        <v>5</v>
      </c>
      <c r="W390" s="249">
        <f t="shared" ref="W390:W392" si="99">SUM(T390:V390)</f>
        <v>10</v>
      </c>
      <c r="X390" s="1"/>
      <c r="Y390" s="1"/>
      <c r="AA390" s="1"/>
      <c r="AB390" s="35">
        <v>16</v>
      </c>
      <c r="AC390" s="36"/>
      <c r="AD390" s="1"/>
    </row>
    <row r="391" spans="1:30" ht="12.75" customHeight="1" x14ac:dyDescent="0.2">
      <c r="A391" s="46" t="s">
        <v>79</v>
      </c>
      <c r="J391" s="2">
        <v>5</v>
      </c>
      <c r="K391" s="2">
        <v>1</v>
      </c>
      <c r="P391" s="2">
        <v>4</v>
      </c>
      <c r="T391" s="45">
        <v>1</v>
      </c>
      <c r="U391" s="45"/>
      <c r="V391" s="45">
        <v>3</v>
      </c>
      <c r="W391" s="249">
        <f t="shared" si="99"/>
        <v>4</v>
      </c>
      <c r="X391" s="1"/>
      <c r="Y391" s="1"/>
      <c r="AA391" s="1"/>
      <c r="AB391" s="35">
        <v>6</v>
      </c>
      <c r="AC391" s="36"/>
      <c r="AD391" s="1"/>
    </row>
    <row r="392" spans="1:30" ht="12.75" customHeight="1" x14ac:dyDescent="0.2">
      <c r="A392" s="40" t="s">
        <v>82</v>
      </c>
      <c r="J392" s="2">
        <v>2</v>
      </c>
      <c r="L392" s="2">
        <v>1</v>
      </c>
      <c r="O392" s="2">
        <v>1</v>
      </c>
      <c r="T392" s="45">
        <v>1</v>
      </c>
      <c r="U392" s="45"/>
      <c r="V392" s="45">
        <v>1</v>
      </c>
      <c r="W392" s="249">
        <f t="shared" si="99"/>
        <v>2</v>
      </c>
      <c r="X392" s="1"/>
      <c r="Y392" s="1"/>
      <c r="AA392" s="1"/>
      <c r="AB392" s="35">
        <v>2</v>
      </c>
      <c r="AC392" s="36"/>
      <c r="AD392" s="1"/>
    </row>
    <row r="393" spans="1:30" ht="12.75" customHeight="1" x14ac:dyDescent="0.2">
      <c r="W393" s="245">
        <f>SUM(W390:W392)</f>
        <v>16</v>
      </c>
      <c r="X393" s="1">
        <f>W390/B382</f>
        <v>0.34482758620689657</v>
      </c>
      <c r="Y393" s="1">
        <f>W393/B382</f>
        <v>0.55172413793103448</v>
      </c>
      <c r="Z393" s="1">
        <f>Y393-X393</f>
        <v>0.2068965517241379</v>
      </c>
      <c r="AA393" s="1"/>
    </row>
    <row r="394" spans="1:30" ht="12.75" customHeight="1" x14ac:dyDescent="0.3">
      <c r="A394" s="61" t="s">
        <v>88</v>
      </c>
      <c r="X394" s="1"/>
      <c r="Y394" s="1"/>
      <c r="AA394" s="1"/>
    </row>
    <row r="395" spans="1:30" ht="12.75" customHeight="1" x14ac:dyDescent="0.2">
      <c r="A395" s="15" t="s">
        <v>18</v>
      </c>
      <c r="B395" s="16">
        <v>1</v>
      </c>
      <c r="C395" s="16">
        <v>2</v>
      </c>
      <c r="D395" s="16">
        <v>3</v>
      </c>
      <c r="E395" s="16">
        <v>4</v>
      </c>
      <c r="F395" s="16">
        <v>5</v>
      </c>
      <c r="G395" s="16">
        <v>6</v>
      </c>
      <c r="H395" s="16">
        <v>7</v>
      </c>
      <c r="I395" s="16">
        <v>8</v>
      </c>
      <c r="J395" s="16">
        <v>9</v>
      </c>
      <c r="K395" s="16">
        <v>10</v>
      </c>
      <c r="L395" s="373">
        <v>10</v>
      </c>
      <c r="M395" s="374"/>
      <c r="N395" s="375"/>
      <c r="O395" s="20"/>
      <c r="P395" s="20"/>
      <c r="Q395" s="20"/>
      <c r="R395" s="20"/>
      <c r="S395" s="20"/>
      <c r="T395" s="21"/>
      <c r="U395" s="21"/>
      <c r="V395" s="22"/>
      <c r="W395" s="301"/>
      <c r="X395" s="21"/>
      <c r="Y395" s="1"/>
      <c r="AA395" s="1"/>
    </row>
    <row r="396" spans="1:30" ht="12.75" customHeight="1" x14ac:dyDescent="0.2">
      <c r="A396" s="40" t="s">
        <v>54</v>
      </c>
      <c r="B396" s="25">
        <v>25</v>
      </c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34"/>
      <c r="N396" s="34"/>
      <c r="O396" s="34"/>
      <c r="P396" s="34"/>
      <c r="Q396" s="34"/>
      <c r="R396" s="34"/>
      <c r="S396" s="34"/>
      <c r="T396" s="21"/>
      <c r="U396" s="21"/>
      <c r="V396" s="22"/>
      <c r="W396" s="301"/>
      <c r="X396" s="21"/>
      <c r="Y396" s="1"/>
      <c r="AB396" s="29">
        <f>B396</f>
        <v>25</v>
      </c>
      <c r="AC396" s="24"/>
      <c r="AD396" s="1"/>
    </row>
    <row r="397" spans="1:30" ht="12.75" customHeight="1" x14ac:dyDescent="0.2">
      <c r="A397" s="40" t="s">
        <v>55</v>
      </c>
      <c r="C397" s="2">
        <v>19</v>
      </c>
      <c r="T397" s="45"/>
      <c r="U397" s="45"/>
      <c r="V397" s="45"/>
      <c r="W397" s="249"/>
      <c r="X397" s="1"/>
      <c r="Y397" s="1"/>
      <c r="AA397" s="1">
        <f>C397/B396</f>
        <v>0.76</v>
      </c>
      <c r="AB397" s="35">
        <v>19</v>
      </c>
      <c r="AC397" s="36">
        <f t="shared" ref="AC397:AC402" si="100">AB397/AB396</f>
        <v>0.76</v>
      </c>
      <c r="AD397" s="1">
        <f t="shared" ref="AD397:AD402" si="101">100%-AC397</f>
        <v>0.24</v>
      </c>
    </row>
    <row r="398" spans="1:30" ht="12.75" customHeight="1" x14ac:dyDescent="0.2">
      <c r="A398" s="40" t="s">
        <v>56</v>
      </c>
      <c r="D398" s="2">
        <v>13</v>
      </c>
      <c r="T398" s="45"/>
      <c r="U398" s="45"/>
      <c r="V398" s="45"/>
      <c r="W398" s="249"/>
      <c r="X398" s="1"/>
      <c r="Y398" s="1"/>
      <c r="AA398" s="1">
        <f>D398/C397</f>
        <v>0.68421052631578949</v>
      </c>
      <c r="AB398" s="35">
        <v>15</v>
      </c>
      <c r="AC398" s="36">
        <f t="shared" si="100"/>
        <v>0.78947368421052633</v>
      </c>
      <c r="AD398" s="1">
        <f t="shared" si="101"/>
        <v>0.21052631578947367</v>
      </c>
    </row>
    <row r="399" spans="1:30" ht="12.75" customHeight="1" x14ac:dyDescent="0.2">
      <c r="A399" s="40" t="s">
        <v>57</v>
      </c>
      <c r="E399" s="2">
        <v>9</v>
      </c>
      <c r="T399" s="45"/>
      <c r="U399" s="45"/>
      <c r="V399" s="45"/>
      <c r="W399" s="249"/>
      <c r="X399" s="1"/>
      <c r="Y399" s="1"/>
      <c r="AA399" s="1">
        <f>E399/D398</f>
        <v>0.69230769230769229</v>
      </c>
      <c r="AB399" s="35">
        <v>15</v>
      </c>
      <c r="AC399" s="36">
        <f t="shared" si="100"/>
        <v>1</v>
      </c>
      <c r="AD399" s="1">
        <f t="shared" si="101"/>
        <v>0</v>
      </c>
    </row>
    <row r="400" spans="1:30" ht="12.75" customHeight="1" x14ac:dyDescent="0.2">
      <c r="A400" s="40" t="s">
        <v>58</v>
      </c>
      <c r="F400" s="2">
        <v>8</v>
      </c>
      <c r="T400" s="45"/>
      <c r="U400" s="45"/>
      <c r="V400" s="45"/>
      <c r="W400" s="249"/>
      <c r="X400" s="1"/>
      <c r="Y400" s="1"/>
      <c r="AA400" s="1">
        <f>F400/E399</f>
        <v>0.88888888888888884</v>
      </c>
      <c r="AB400" s="35">
        <v>10</v>
      </c>
      <c r="AC400" s="36">
        <f t="shared" si="100"/>
        <v>0.66666666666666663</v>
      </c>
      <c r="AD400" s="1">
        <f t="shared" si="101"/>
        <v>0.33333333333333337</v>
      </c>
    </row>
    <row r="401" spans="1:34" ht="12.75" customHeight="1" x14ac:dyDescent="0.2">
      <c r="A401" s="40" t="s">
        <v>59</v>
      </c>
      <c r="G401" s="2">
        <v>7</v>
      </c>
      <c r="T401" s="45"/>
      <c r="U401" s="45"/>
      <c r="V401" s="45"/>
      <c r="W401" s="249"/>
      <c r="X401" s="1"/>
      <c r="Y401" s="1"/>
      <c r="AA401" s="1">
        <f>G401/F400</f>
        <v>0.875</v>
      </c>
      <c r="AB401" s="35">
        <v>10</v>
      </c>
      <c r="AC401" s="36">
        <f t="shared" si="100"/>
        <v>1</v>
      </c>
      <c r="AD401" s="1">
        <f t="shared" si="101"/>
        <v>0</v>
      </c>
    </row>
    <row r="402" spans="1:34" ht="12.75" customHeight="1" x14ac:dyDescent="0.2">
      <c r="A402" s="40" t="s">
        <v>70</v>
      </c>
      <c r="H402" s="2">
        <v>7</v>
      </c>
      <c r="T402" s="45"/>
      <c r="U402" s="45"/>
      <c r="V402" s="45"/>
      <c r="W402" s="249"/>
      <c r="X402" s="1"/>
      <c r="Y402" s="1"/>
      <c r="AA402" s="1">
        <f>H402/G401</f>
        <v>1</v>
      </c>
      <c r="AB402" s="35">
        <v>8</v>
      </c>
      <c r="AC402" s="36">
        <f t="shared" si="100"/>
        <v>0.8</v>
      </c>
      <c r="AD402" s="1">
        <f t="shared" si="101"/>
        <v>0.19999999999999996</v>
      </c>
    </row>
    <row r="403" spans="1:34" ht="12.75" customHeight="1" x14ac:dyDescent="0.2">
      <c r="A403" s="40" t="s">
        <v>71</v>
      </c>
      <c r="I403" s="2">
        <v>7</v>
      </c>
      <c r="K403" s="2">
        <v>1</v>
      </c>
      <c r="O403" s="2">
        <v>1</v>
      </c>
      <c r="P403" s="2">
        <v>6</v>
      </c>
      <c r="T403" s="45"/>
      <c r="U403" s="45"/>
      <c r="V403" s="45"/>
      <c r="W403" s="249"/>
      <c r="X403" s="1"/>
      <c r="Y403" s="1"/>
      <c r="AA403" s="1"/>
      <c r="AB403" s="35">
        <v>8</v>
      </c>
      <c r="AC403" s="36"/>
      <c r="AD403" s="1"/>
    </row>
    <row r="404" spans="1:34" ht="12.75" customHeight="1" x14ac:dyDescent="0.2">
      <c r="A404" s="40" t="s">
        <v>79</v>
      </c>
      <c r="J404" s="2">
        <v>7</v>
      </c>
      <c r="K404" s="2">
        <v>1</v>
      </c>
      <c r="P404" s="2">
        <v>6</v>
      </c>
      <c r="T404" s="45">
        <v>1</v>
      </c>
      <c r="U404" s="45"/>
      <c r="V404" s="45">
        <v>6</v>
      </c>
      <c r="W404" s="249">
        <f t="shared" ref="W404:W405" si="102">SUM(T404:V404)</f>
        <v>7</v>
      </c>
      <c r="X404" s="1"/>
      <c r="Y404" s="1"/>
      <c r="AA404" s="1"/>
      <c r="AB404" s="35">
        <v>8</v>
      </c>
      <c r="AC404" s="36"/>
      <c r="AD404" s="1"/>
    </row>
    <row r="405" spans="1:34" ht="12.75" customHeight="1" x14ac:dyDescent="0.2">
      <c r="A405" s="40" t="s">
        <v>82</v>
      </c>
      <c r="J405" s="2">
        <v>2</v>
      </c>
      <c r="O405" s="2">
        <v>1</v>
      </c>
      <c r="T405" s="45"/>
      <c r="U405" s="45"/>
      <c r="V405" s="45">
        <v>1</v>
      </c>
      <c r="W405" s="249">
        <f t="shared" si="102"/>
        <v>1</v>
      </c>
      <c r="X405" s="1"/>
      <c r="Y405" s="1"/>
      <c r="AA405" s="1"/>
      <c r="AB405" s="35">
        <v>2</v>
      </c>
      <c r="AC405" s="36"/>
      <c r="AD405" s="1"/>
      <c r="AE405" s="2" t="s">
        <v>91</v>
      </c>
      <c r="AF405" s="2">
        <v>8</v>
      </c>
      <c r="AG405" s="2">
        <f>SUM(W404:W405)</f>
        <v>8</v>
      </c>
      <c r="AH405" s="2" t="s">
        <v>19</v>
      </c>
    </row>
    <row r="406" spans="1:34" ht="12.75" customHeight="1" x14ac:dyDescent="0.2">
      <c r="W406" s="245">
        <f>SUM(W404:W405)</f>
        <v>8</v>
      </c>
      <c r="X406" s="1">
        <f>W404/B396</f>
        <v>0.28000000000000003</v>
      </c>
      <c r="Y406" s="1">
        <f>W406/B396</f>
        <v>0.32</v>
      </c>
      <c r="Z406" s="1">
        <f>Y406-X406</f>
        <v>3.999999999999998E-2</v>
      </c>
      <c r="AA406" s="1"/>
      <c r="AE406" s="2" t="s">
        <v>92</v>
      </c>
      <c r="AF406" s="36">
        <f>AF405/B396</f>
        <v>0.32</v>
      </c>
      <c r="AG406" s="36">
        <f>AF405/AG405</f>
        <v>1</v>
      </c>
      <c r="AH406" s="2" t="s">
        <v>93</v>
      </c>
    </row>
    <row r="407" spans="1:34" ht="12.75" customHeight="1" x14ac:dyDescent="0.2">
      <c r="X407" s="1"/>
      <c r="Y407" s="1"/>
      <c r="Z407" s="1"/>
      <c r="AA407" s="1"/>
      <c r="AE407" s="2"/>
      <c r="AF407" s="36"/>
      <c r="AG407" s="36"/>
      <c r="AH407" s="2"/>
    </row>
    <row r="408" spans="1:34" ht="12.75" customHeight="1" x14ac:dyDescent="0.2">
      <c r="X408" s="1"/>
      <c r="Y408" s="1"/>
      <c r="Z408" s="1"/>
      <c r="AA408" s="1"/>
      <c r="AE408" s="2"/>
      <c r="AF408" s="36"/>
      <c r="AG408" s="36"/>
      <c r="AH408" s="2"/>
    </row>
    <row r="409" spans="1:34" ht="12.75" customHeight="1" x14ac:dyDescent="0.3">
      <c r="A409" s="61" t="s">
        <v>90</v>
      </c>
      <c r="X409" s="1"/>
      <c r="Y409" s="1"/>
      <c r="AA409" s="1"/>
    </row>
    <row r="410" spans="1:34" ht="12.75" customHeight="1" x14ac:dyDescent="0.2">
      <c r="A410" s="15" t="s">
        <v>18</v>
      </c>
      <c r="B410" s="16">
        <v>1</v>
      </c>
      <c r="C410" s="16">
        <v>2</v>
      </c>
      <c r="D410" s="16">
        <v>3</v>
      </c>
      <c r="E410" s="16">
        <v>4</v>
      </c>
      <c r="F410" s="16">
        <v>5</v>
      </c>
      <c r="G410" s="16">
        <v>6</v>
      </c>
      <c r="H410" s="16">
        <v>7</v>
      </c>
      <c r="I410" s="16">
        <v>8</v>
      </c>
      <c r="J410" s="16">
        <v>9</v>
      </c>
      <c r="K410" s="16">
        <v>10</v>
      </c>
      <c r="L410" s="373">
        <v>10</v>
      </c>
      <c r="M410" s="374"/>
      <c r="N410" s="375"/>
      <c r="O410" s="20"/>
      <c r="P410" s="20"/>
      <c r="Q410" s="20"/>
      <c r="R410" s="20"/>
      <c r="S410" s="20"/>
      <c r="T410" s="21"/>
      <c r="U410" s="21"/>
      <c r="V410" s="22"/>
      <c r="W410" s="301"/>
      <c r="X410" s="21"/>
      <c r="Y410" s="1"/>
      <c r="AA410" s="1"/>
    </row>
    <row r="411" spans="1:34" ht="12.75" customHeight="1" x14ac:dyDescent="0.2">
      <c r="A411" s="40" t="s">
        <v>55</v>
      </c>
      <c r="B411" s="25">
        <v>34</v>
      </c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34"/>
      <c r="N411" s="34"/>
      <c r="O411" s="34"/>
      <c r="P411" s="34"/>
      <c r="Q411" s="34"/>
      <c r="R411" s="34"/>
      <c r="S411" s="34"/>
      <c r="T411" s="21"/>
      <c r="U411" s="21"/>
      <c r="V411" s="22"/>
      <c r="W411" s="301"/>
      <c r="X411" s="21"/>
      <c r="Y411" s="1"/>
      <c r="AB411" s="29">
        <f>B411</f>
        <v>34</v>
      </c>
      <c r="AC411" s="24"/>
      <c r="AD411" s="1"/>
    </row>
    <row r="412" spans="1:34" ht="12.75" customHeight="1" x14ac:dyDescent="0.2">
      <c r="A412" s="40" t="s">
        <v>56</v>
      </c>
      <c r="C412" s="2">
        <v>29</v>
      </c>
      <c r="T412" s="45"/>
      <c r="U412" s="45"/>
      <c r="V412" s="45"/>
      <c r="W412" s="249"/>
      <c r="X412" s="1"/>
      <c r="Y412" s="1"/>
      <c r="AA412" s="1">
        <f>C412/B411</f>
        <v>0.8529411764705882</v>
      </c>
      <c r="AB412" s="35">
        <v>29</v>
      </c>
      <c r="AC412" s="36">
        <f t="shared" ref="AC412:AC418" si="103">AB412/AB411</f>
        <v>0.8529411764705882</v>
      </c>
      <c r="AD412" s="1">
        <f t="shared" ref="AD412:AD418" si="104">100%-AC412</f>
        <v>0.1470588235294118</v>
      </c>
    </row>
    <row r="413" spans="1:34" ht="12.75" customHeight="1" x14ac:dyDescent="0.2">
      <c r="A413" s="40" t="s">
        <v>57</v>
      </c>
      <c r="D413" s="2">
        <v>22</v>
      </c>
      <c r="T413" s="45"/>
      <c r="U413" s="45"/>
      <c r="V413" s="45"/>
      <c r="W413" s="249"/>
      <c r="X413" s="1"/>
      <c r="Y413" s="1"/>
      <c r="AA413" s="1">
        <f>D413/C412</f>
        <v>0.75862068965517238</v>
      </c>
      <c r="AB413" s="35">
        <v>27</v>
      </c>
      <c r="AC413" s="36">
        <f t="shared" si="103"/>
        <v>0.93103448275862066</v>
      </c>
      <c r="AD413" s="1">
        <f t="shared" si="104"/>
        <v>6.8965517241379337E-2</v>
      </c>
    </row>
    <row r="414" spans="1:34" ht="12.75" customHeight="1" x14ac:dyDescent="0.2">
      <c r="A414" s="40" t="s">
        <v>58</v>
      </c>
      <c r="E414" s="2">
        <v>20</v>
      </c>
      <c r="T414" s="45"/>
      <c r="U414" s="45"/>
      <c r="V414" s="45"/>
      <c r="W414" s="249"/>
      <c r="X414" s="1"/>
      <c r="Y414" s="1"/>
      <c r="AA414" s="1">
        <f>E414/D413</f>
        <v>0.90909090909090906</v>
      </c>
      <c r="AB414" s="35">
        <v>27</v>
      </c>
      <c r="AC414" s="36">
        <f t="shared" si="103"/>
        <v>1</v>
      </c>
      <c r="AD414" s="1">
        <f t="shared" si="104"/>
        <v>0</v>
      </c>
    </row>
    <row r="415" spans="1:34" ht="12.75" customHeight="1" x14ac:dyDescent="0.2">
      <c r="A415" s="40" t="s">
        <v>59</v>
      </c>
      <c r="F415" s="2">
        <v>19</v>
      </c>
      <c r="T415" s="45"/>
      <c r="U415" s="45"/>
      <c r="V415" s="45"/>
      <c r="W415" s="249"/>
      <c r="X415" s="1"/>
      <c r="Y415" s="1"/>
      <c r="AA415" s="1">
        <f>F415/E414</f>
        <v>0.95</v>
      </c>
      <c r="AB415" s="35">
        <v>24</v>
      </c>
      <c r="AC415" s="36">
        <f t="shared" si="103"/>
        <v>0.88888888888888884</v>
      </c>
      <c r="AD415" s="1">
        <f t="shared" si="104"/>
        <v>0.11111111111111116</v>
      </c>
    </row>
    <row r="416" spans="1:34" ht="12.75" customHeight="1" x14ac:dyDescent="0.2">
      <c r="A416" s="40" t="s">
        <v>70</v>
      </c>
      <c r="G416" s="2">
        <v>18</v>
      </c>
      <c r="T416" s="45"/>
      <c r="U416" s="45"/>
      <c r="V416" s="45"/>
      <c r="W416" s="249"/>
      <c r="X416" s="1"/>
      <c r="Y416" s="1"/>
      <c r="AA416" s="1">
        <f>G416/F415</f>
        <v>0.94736842105263153</v>
      </c>
      <c r="AB416" s="35">
        <v>24</v>
      </c>
      <c r="AC416" s="36">
        <f t="shared" si="103"/>
        <v>1</v>
      </c>
      <c r="AD416" s="1">
        <f t="shared" si="104"/>
        <v>0</v>
      </c>
    </row>
    <row r="417" spans="1:34" ht="12.75" customHeight="1" x14ac:dyDescent="0.2">
      <c r="A417" s="40" t="s">
        <v>71</v>
      </c>
      <c r="H417" s="2">
        <v>17</v>
      </c>
      <c r="T417" s="45"/>
      <c r="U417" s="45"/>
      <c r="V417" s="45"/>
      <c r="W417" s="249"/>
      <c r="X417" s="1"/>
      <c r="Y417" s="1"/>
      <c r="AA417" s="1">
        <f>H417/G416</f>
        <v>0.94444444444444442</v>
      </c>
      <c r="AB417" s="35">
        <v>23</v>
      </c>
      <c r="AC417" s="36">
        <f t="shared" si="103"/>
        <v>0.95833333333333337</v>
      </c>
      <c r="AD417" s="1">
        <f t="shared" si="104"/>
        <v>4.166666666666663E-2</v>
      </c>
    </row>
    <row r="418" spans="1:34" ht="12.75" customHeight="1" x14ac:dyDescent="0.2">
      <c r="A418" s="40" t="s">
        <v>79</v>
      </c>
      <c r="I418" s="2">
        <v>17</v>
      </c>
      <c r="T418" s="45"/>
      <c r="U418" s="45"/>
      <c r="V418" s="45"/>
      <c r="W418" s="249"/>
      <c r="X418" s="1"/>
      <c r="Y418" s="1"/>
      <c r="AA418" s="1">
        <f>I418/H417</f>
        <v>1</v>
      </c>
      <c r="AB418" s="35">
        <v>21</v>
      </c>
      <c r="AC418" s="36">
        <f t="shared" si="103"/>
        <v>0.91304347826086951</v>
      </c>
      <c r="AD418" s="1">
        <f t="shared" si="104"/>
        <v>8.6956521739130488E-2</v>
      </c>
    </row>
    <row r="419" spans="1:34" ht="12.75" customHeight="1" x14ac:dyDescent="0.2">
      <c r="A419" s="40" t="s">
        <v>82</v>
      </c>
      <c r="J419" s="2">
        <v>16</v>
      </c>
      <c r="L419" s="2">
        <v>6</v>
      </c>
      <c r="N419" s="2">
        <v>3</v>
      </c>
      <c r="P419" s="2">
        <v>7</v>
      </c>
      <c r="T419" s="45">
        <v>5</v>
      </c>
      <c r="U419" s="45">
        <v>3</v>
      </c>
      <c r="V419" s="45">
        <v>2</v>
      </c>
      <c r="W419" s="249">
        <f t="shared" ref="W419:W421" si="105">SUM(T419:V419)</f>
        <v>10</v>
      </c>
      <c r="X419" s="1"/>
      <c r="Y419" s="1"/>
      <c r="AA419" s="1"/>
      <c r="AB419" s="35">
        <v>20</v>
      </c>
      <c r="AC419" s="36"/>
      <c r="AD419" s="1"/>
      <c r="AE419" s="2" t="s">
        <v>91</v>
      </c>
      <c r="AF419" s="2">
        <v>13</v>
      </c>
      <c r="AG419" s="2">
        <f>SUM(W419:W421)</f>
        <v>13</v>
      </c>
      <c r="AH419" s="2" t="s">
        <v>19</v>
      </c>
    </row>
    <row r="420" spans="1:34" ht="12.75" customHeight="1" x14ac:dyDescent="0.2">
      <c r="A420" s="46" t="s">
        <v>83</v>
      </c>
      <c r="J420" s="2">
        <v>3</v>
      </c>
      <c r="K420" s="2">
        <v>1</v>
      </c>
      <c r="M420" s="2">
        <v>1</v>
      </c>
      <c r="O420" s="2">
        <v>1</v>
      </c>
      <c r="T420" s="45"/>
      <c r="U420" s="45"/>
      <c r="V420" s="45"/>
      <c r="W420" s="249">
        <f t="shared" si="105"/>
        <v>0</v>
      </c>
      <c r="X420" s="1"/>
      <c r="Y420" s="1"/>
      <c r="AA420" s="1"/>
      <c r="AB420" s="35">
        <v>3</v>
      </c>
      <c r="AC420" s="36"/>
      <c r="AD420" s="1"/>
      <c r="AE420" s="2" t="s">
        <v>92</v>
      </c>
      <c r="AF420" s="36">
        <f>AF419/B411</f>
        <v>0.38235294117647056</v>
      </c>
      <c r="AG420" s="36">
        <f>AF419/AG419</f>
        <v>1</v>
      </c>
      <c r="AH420" s="2" t="s">
        <v>93</v>
      </c>
    </row>
    <row r="421" spans="1:34" ht="12.75" customHeight="1" x14ac:dyDescent="0.2">
      <c r="A421" s="46" t="s">
        <v>85</v>
      </c>
      <c r="J421" s="2">
        <v>3</v>
      </c>
      <c r="K421" s="2">
        <v>1</v>
      </c>
      <c r="M421" s="2">
        <v>1</v>
      </c>
      <c r="O421" s="2">
        <v>1</v>
      </c>
      <c r="T421" s="45">
        <v>1</v>
      </c>
      <c r="U421" s="45">
        <v>1</v>
      </c>
      <c r="V421" s="45">
        <v>1</v>
      </c>
      <c r="W421" s="249">
        <f t="shared" si="105"/>
        <v>3</v>
      </c>
      <c r="X421" s="1"/>
      <c r="Y421" s="1"/>
      <c r="AA421" s="1"/>
      <c r="AB421" s="35">
        <v>3</v>
      </c>
      <c r="AC421" s="36"/>
      <c r="AD421" s="1"/>
    </row>
    <row r="422" spans="1:34" ht="12.75" customHeight="1" x14ac:dyDescent="0.2">
      <c r="A422" s="46" t="s">
        <v>86</v>
      </c>
      <c r="J422" s="2">
        <v>1</v>
      </c>
      <c r="P422" s="2">
        <v>1</v>
      </c>
      <c r="T422" s="45"/>
      <c r="U422" s="45"/>
      <c r="V422" s="45"/>
      <c r="W422" s="249"/>
      <c r="X422" s="1"/>
      <c r="Y422" s="1"/>
      <c r="AA422" s="1"/>
      <c r="AB422" s="35">
        <v>1</v>
      </c>
      <c r="AC422" s="36"/>
      <c r="AD422" s="1"/>
    </row>
    <row r="423" spans="1:34" ht="12.75" customHeight="1" x14ac:dyDescent="0.2">
      <c r="A423" s="46" t="s">
        <v>89</v>
      </c>
      <c r="J423" s="2">
        <v>1</v>
      </c>
      <c r="P423" s="2">
        <v>1</v>
      </c>
      <c r="T423" s="45"/>
      <c r="U423" s="45"/>
      <c r="V423" s="45"/>
      <c r="W423" s="249"/>
      <c r="X423" s="1"/>
      <c r="Y423" s="1"/>
      <c r="AA423" s="1"/>
      <c r="AB423" s="35">
        <v>1</v>
      </c>
      <c r="AC423" s="36"/>
      <c r="AD423" s="1"/>
    </row>
    <row r="424" spans="1:34" ht="12.75" customHeight="1" x14ac:dyDescent="0.2">
      <c r="A424" s="46" t="s">
        <v>95</v>
      </c>
      <c r="J424" s="2">
        <v>1</v>
      </c>
      <c r="T424" s="45"/>
      <c r="U424" s="45"/>
      <c r="V424" s="45"/>
      <c r="W424" s="249"/>
      <c r="X424" s="1"/>
      <c r="Y424" s="1"/>
      <c r="AA424" s="1"/>
      <c r="AB424" s="35">
        <v>1</v>
      </c>
      <c r="AC424" s="36"/>
      <c r="AD424" s="1"/>
    </row>
    <row r="425" spans="1:34" ht="12.75" customHeight="1" x14ac:dyDescent="0.2">
      <c r="W425" s="245">
        <f>SUM(W419:W421)</f>
        <v>13</v>
      </c>
      <c r="X425" s="1">
        <f>W419/B411</f>
        <v>0.29411764705882354</v>
      </c>
      <c r="Y425" s="1">
        <f>W425/B411</f>
        <v>0.38235294117647056</v>
      </c>
      <c r="Z425" s="1">
        <f>Y425-X425</f>
        <v>8.8235294117647023E-2</v>
      </c>
      <c r="AA425" s="1"/>
    </row>
    <row r="426" spans="1:34" ht="12.75" customHeight="1" x14ac:dyDescent="0.2">
      <c r="X426" s="1"/>
      <c r="Y426" s="1"/>
      <c r="AA426" s="1"/>
    </row>
    <row r="427" spans="1:34" ht="12.75" customHeight="1" x14ac:dyDescent="0.3">
      <c r="A427" s="61" t="s">
        <v>94</v>
      </c>
      <c r="F427" s="60" t="s">
        <v>139</v>
      </c>
      <c r="X427" s="1"/>
      <c r="Y427" s="1"/>
      <c r="AA427" s="1"/>
    </row>
    <row r="428" spans="1:34" ht="12.75" customHeight="1" x14ac:dyDescent="0.2">
      <c r="X428" s="1"/>
      <c r="Y428" s="1"/>
      <c r="AA428" s="1"/>
      <c r="AB428" s="35"/>
      <c r="AC428" s="36"/>
      <c r="AD428" s="1"/>
    </row>
    <row r="429" spans="1:34" ht="12.75" customHeight="1" x14ac:dyDescent="0.2">
      <c r="X429" s="1"/>
      <c r="Y429" s="1"/>
      <c r="AA429" s="1"/>
    </row>
    <row r="430" spans="1:34" ht="12.75" customHeight="1" x14ac:dyDescent="0.2">
      <c r="X430" s="1"/>
      <c r="Y430" s="1"/>
      <c r="AA430" s="1"/>
    </row>
    <row r="431" spans="1:34" ht="12.75" customHeight="1" x14ac:dyDescent="0.2">
      <c r="X431" s="1"/>
      <c r="Y431" s="1"/>
      <c r="AA431" s="1"/>
    </row>
    <row r="432" spans="1:34" ht="12.75" customHeight="1" x14ac:dyDescent="0.3">
      <c r="A432" s="61" t="s">
        <v>96</v>
      </c>
      <c r="X432" s="1"/>
      <c r="Y432" s="1"/>
      <c r="AA432" s="1"/>
    </row>
    <row r="433" spans="1:34" ht="12.75" customHeight="1" x14ac:dyDescent="0.2">
      <c r="A433" s="15" t="s">
        <v>18</v>
      </c>
      <c r="B433" s="16">
        <v>1</v>
      </c>
      <c r="C433" s="16">
        <v>2</v>
      </c>
      <c r="D433" s="16">
        <v>3</v>
      </c>
      <c r="E433" s="16">
        <v>4</v>
      </c>
      <c r="F433" s="16">
        <v>5</v>
      </c>
      <c r="G433" s="16">
        <v>6</v>
      </c>
      <c r="H433" s="16">
        <v>7</v>
      </c>
      <c r="I433" s="16">
        <v>8</v>
      </c>
      <c r="J433" s="16">
        <v>9</v>
      </c>
      <c r="K433" s="16">
        <v>10</v>
      </c>
      <c r="L433" s="373">
        <v>10</v>
      </c>
      <c r="M433" s="374"/>
      <c r="N433" s="375"/>
      <c r="O433" s="20"/>
      <c r="P433" s="20"/>
      <c r="Q433" s="20"/>
      <c r="R433" s="20"/>
      <c r="S433" s="20"/>
      <c r="T433" s="21"/>
      <c r="U433" s="21"/>
      <c r="V433" s="22"/>
      <c r="W433" s="301"/>
      <c r="X433" s="21"/>
      <c r="Y433" s="1"/>
      <c r="AA433" s="1"/>
    </row>
    <row r="434" spans="1:34" ht="12.75" customHeight="1" x14ac:dyDescent="0.2">
      <c r="A434" s="40" t="s">
        <v>57</v>
      </c>
      <c r="B434" s="25">
        <v>34</v>
      </c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34"/>
      <c r="N434" s="34"/>
      <c r="O434" s="34"/>
      <c r="P434" s="34"/>
      <c r="Q434" s="34"/>
      <c r="R434" s="34"/>
      <c r="S434" s="34"/>
      <c r="T434" s="21"/>
      <c r="U434" s="21"/>
      <c r="V434" s="22"/>
      <c r="W434" s="301"/>
      <c r="X434" s="21"/>
      <c r="Y434" s="1"/>
      <c r="AB434" s="29">
        <f>B434</f>
        <v>34</v>
      </c>
      <c r="AC434" s="24"/>
      <c r="AD434" s="1"/>
    </row>
    <row r="435" spans="1:34" ht="12.75" customHeight="1" x14ac:dyDescent="0.2">
      <c r="A435" s="40" t="s">
        <v>58</v>
      </c>
      <c r="C435" s="2">
        <v>28</v>
      </c>
      <c r="T435" s="45"/>
      <c r="U435" s="45"/>
      <c r="V435" s="45"/>
      <c r="W435" s="249"/>
      <c r="X435" s="1"/>
      <c r="Y435" s="1"/>
      <c r="AA435" s="1">
        <f>C435/B434</f>
        <v>0.82352941176470584</v>
      </c>
      <c r="AB435" s="35">
        <v>28</v>
      </c>
      <c r="AC435" s="36">
        <f t="shared" ref="AC435:AC440" si="106">AB435/AB434</f>
        <v>0.82352941176470584</v>
      </c>
      <c r="AD435" s="1">
        <f t="shared" ref="AD435:AD440" si="107">100%-AC435</f>
        <v>0.17647058823529416</v>
      </c>
    </row>
    <row r="436" spans="1:34" ht="12.75" customHeight="1" x14ac:dyDescent="0.2">
      <c r="A436" s="40" t="s">
        <v>59</v>
      </c>
      <c r="D436" s="2">
        <v>27</v>
      </c>
      <c r="T436" s="45"/>
      <c r="U436" s="45"/>
      <c r="V436" s="45"/>
      <c r="W436" s="249"/>
      <c r="X436" s="1"/>
      <c r="Y436" s="1"/>
      <c r="AA436" s="1">
        <f>D436/C435</f>
        <v>0.9642857142857143</v>
      </c>
      <c r="AB436" s="35">
        <v>28</v>
      </c>
      <c r="AC436" s="36">
        <f t="shared" si="106"/>
        <v>1</v>
      </c>
      <c r="AD436" s="1">
        <f t="shared" si="107"/>
        <v>0</v>
      </c>
    </row>
    <row r="437" spans="1:34" ht="12.75" customHeight="1" x14ac:dyDescent="0.2">
      <c r="A437" s="40" t="s">
        <v>70</v>
      </c>
      <c r="E437" s="2">
        <v>27</v>
      </c>
      <c r="T437" s="45"/>
      <c r="U437" s="45"/>
      <c r="V437" s="45"/>
      <c r="W437" s="249"/>
      <c r="X437" s="1"/>
      <c r="Y437" s="1"/>
      <c r="AA437" s="1">
        <f>E437/D436</f>
        <v>1</v>
      </c>
      <c r="AB437" s="35">
        <v>27</v>
      </c>
      <c r="AC437" s="36">
        <f t="shared" si="106"/>
        <v>0.9642857142857143</v>
      </c>
      <c r="AD437" s="1">
        <f t="shared" si="107"/>
        <v>3.5714285714285698E-2</v>
      </c>
    </row>
    <row r="438" spans="1:34" ht="12.75" customHeight="1" x14ac:dyDescent="0.2">
      <c r="A438" s="46" t="s">
        <v>71</v>
      </c>
      <c r="F438" s="2">
        <v>26</v>
      </c>
      <c r="T438" s="45"/>
      <c r="U438" s="45"/>
      <c r="V438" s="45"/>
      <c r="W438" s="249"/>
      <c r="X438" s="1"/>
      <c r="Y438" s="1"/>
      <c r="AA438" s="1">
        <f>F438/E437</f>
        <v>0.96296296296296291</v>
      </c>
      <c r="AB438" s="35">
        <v>26</v>
      </c>
      <c r="AC438" s="36">
        <f t="shared" si="106"/>
        <v>0.96296296296296291</v>
      </c>
      <c r="AD438" s="1">
        <f t="shared" si="107"/>
        <v>3.703703703703709E-2</v>
      </c>
    </row>
    <row r="439" spans="1:34" ht="12.75" customHeight="1" x14ac:dyDescent="0.2">
      <c r="A439" s="46" t="s">
        <v>79</v>
      </c>
      <c r="G439" s="2">
        <v>24</v>
      </c>
      <c r="T439" s="45"/>
      <c r="U439" s="45"/>
      <c r="V439" s="45"/>
      <c r="W439" s="249"/>
      <c r="X439" s="1"/>
      <c r="Y439" s="1"/>
      <c r="AA439" s="1">
        <f>G439/F438</f>
        <v>0.92307692307692313</v>
      </c>
      <c r="AB439" s="35">
        <v>25</v>
      </c>
      <c r="AC439" s="36">
        <f t="shared" si="106"/>
        <v>0.96153846153846156</v>
      </c>
      <c r="AD439" s="1">
        <f t="shared" si="107"/>
        <v>3.8461538461538436E-2</v>
      </c>
    </row>
    <row r="440" spans="1:34" ht="12.75" customHeight="1" x14ac:dyDescent="0.2">
      <c r="A440" s="40" t="s">
        <v>82</v>
      </c>
      <c r="H440" s="2">
        <v>24</v>
      </c>
      <c r="T440" s="45"/>
      <c r="U440" s="45"/>
      <c r="V440" s="45"/>
      <c r="W440" s="249"/>
      <c r="X440" s="1"/>
      <c r="Y440" s="1"/>
      <c r="AA440" s="1">
        <f>H440/G439</f>
        <v>1</v>
      </c>
      <c r="AB440" s="35">
        <v>25</v>
      </c>
      <c r="AC440" s="36">
        <f t="shared" si="106"/>
        <v>1</v>
      </c>
      <c r="AD440" s="1">
        <f t="shared" si="107"/>
        <v>0</v>
      </c>
    </row>
    <row r="441" spans="1:34" ht="12.75" customHeight="1" x14ac:dyDescent="0.2">
      <c r="A441" s="46" t="s">
        <v>83</v>
      </c>
      <c r="I441" s="2">
        <v>23</v>
      </c>
      <c r="K441" s="2">
        <v>9</v>
      </c>
      <c r="M441" s="2">
        <v>6</v>
      </c>
      <c r="O441" s="2">
        <v>8</v>
      </c>
      <c r="T441" s="45"/>
      <c r="U441" s="45"/>
      <c r="V441" s="45"/>
      <c r="W441" s="249"/>
      <c r="X441" s="1"/>
      <c r="Y441" s="1"/>
      <c r="AA441" s="1"/>
      <c r="AB441" s="35">
        <v>23</v>
      </c>
      <c r="AC441" s="36"/>
      <c r="AD441" s="1"/>
    </row>
    <row r="442" spans="1:34" ht="12.75" customHeight="1" x14ac:dyDescent="0.2">
      <c r="A442" s="46" t="s">
        <v>85</v>
      </c>
      <c r="J442" s="2">
        <v>23</v>
      </c>
      <c r="L442" s="2">
        <v>9</v>
      </c>
      <c r="N442" s="2">
        <v>6</v>
      </c>
      <c r="P442" s="2">
        <v>8</v>
      </c>
      <c r="T442" s="45">
        <v>7</v>
      </c>
      <c r="U442" s="45">
        <v>6</v>
      </c>
      <c r="V442" s="45">
        <v>8</v>
      </c>
      <c r="W442" s="249">
        <f>SUM(T442:V442)</f>
        <v>21</v>
      </c>
      <c r="X442" s="1"/>
      <c r="Y442" s="1"/>
      <c r="AA442" s="1"/>
      <c r="AB442" s="35">
        <v>23</v>
      </c>
      <c r="AC442" s="36"/>
      <c r="AD442" s="1"/>
    </row>
    <row r="443" spans="1:34" ht="12.75" customHeight="1" x14ac:dyDescent="0.2">
      <c r="A443" s="46" t="s">
        <v>86</v>
      </c>
      <c r="H443" s="2">
        <v>1</v>
      </c>
      <c r="J443" s="2">
        <v>1</v>
      </c>
      <c r="P443" s="2">
        <v>1</v>
      </c>
      <c r="T443" s="45"/>
      <c r="U443" s="45"/>
      <c r="V443" s="45"/>
      <c r="W443" s="249"/>
      <c r="X443" s="1"/>
      <c r="Y443" s="1"/>
      <c r="AA443" s="1"/>
      <c r="AB443" s="35">
        <v>1</v>
      </c>
      <c r="AC443" s="36"/>
      <c r="AD443" s="1"/>
    </row>
    <row r="444" spans="1:34" ht="12.75" customHeight="1" x14ac:dyDescent="0.2">
      <c r="A444" s="46" t="s">
        <v>89</v>
      </c>
      <c r="J444" s="2">
        <v>1</v>
      </c>
      <c r="T444" s="45"/>
      <c r="U444" s="45"/>
      <c r="V444" s="45"/>
      <c r="W444" s="249"/>
      <c r="X444" s="1"/>
      <c r="Y444" s="1"/>
      <c r="AA444" s="1"/>
      <c r="AB444" s="35">
        <v>1</v>
      </c>
      <c r="AC444" s="36"/>
      <c r="AD444" s="1"/>
    </row>
    <row r="445" spans="1:34" ht="12.75" customHeight="1" x14ac:dyDescent="0.2">
      <c r="A445" s="46" t="s">
        <v>95</v>
      </c>
      <c r="J445" s="2">
        <v>1</v>
      </c>
      <c r="O445" s="2">
        <v>1</v>
      </c>
      <c r="T445" s="45"/>
      <c r="U445" s="45"/>
      <c r="V445" s="45"/>
      <c r="W445" s="249"/>
      <c r="X445" s="1"/>
      <c r="Y445" s="1"/>
      <c r="AA445" s="1"/>
      <c r="AB445" s="35">
        <v>1</v>
      </c>
      <c r="AC445" s="36"/>
      <c r="AD445" s="1"/>
    </row>
    <row r="446" spans="1:34" ht="12.75" customHeight="1" x14ac:dyDescent="0.2">
      <c r="A446" s="46" t="s">
        <v>97</v>
      </c>
      <c r="J446" s="2">
        <v>1</v>
      </c>
      <c r="O446" s="2">
        <v>1</v>
      </c>
      <c r="T446" s="45"/>
      <c r="U446" s="45"/>
      <c r="V446" s="45">
        <v>1</v>
      </c>
      <c r="W446" s="249">
        <f>V446</f>
        <v>1</v>
      </c>
      <c r="X446" s="1"/>
      <c r="Y446" s="1"/>
      <c r="AA446" s="1"/>
      <c r="AB446" s="35">
        <v>1</v>
      </c>
      <c r="AC446" s="36"/>
      <c r="AD446" s="1"/>
      <c r="AE446" s="2" t="s">
        <v>91</v>
      </c>
      <c r="AF446" s="2">
        <v>22</v>
      </c>
      <c r="AG446" s="2">
        <f>W447</f>
        <v>22</v>
      </c>
      <c r="AH446" s="2" t="s">
        <v>19</v>
      </c>
    </row>
    <row r="447" spans="1:34" ht="12.75" customHeight="1" x14ac:dyDescent="0.2">
      <c r="A447" s="46"/>
      <c r="W447" s="245">
        <f>SUM(W442:W446)</f>
        <v>22</v>
      </c>
      <c r="X447" s="1">
        <f>W442/B434</f>
        <v>0.61764705882352944</v>
      </c>
      <c r="Y447" s="1">
        <f>W447/B434</f>
        <v>0.6470588235294118</v>
      </c>
      <c r="Z447" s="1">
        <f>Y447-X447</f>
        <v>2.9411764705882359E-2</v>
      </c>
      <c r="AA447" s="1"/>
      <c r="AB447" s="35"/>
      <c r="AC447" s="36"/>
      <c r="AD447" s="1"/>
      <c r="AE447" s="2" t="s">
        <v>92</v>
      </c>
      <c r="AF447" s="36">
        <f>AF446/B434</f>
        <v>0.6470588235294118</v>
      </c>
      <c r="AG447" s="36">
        <f>AF446/AG446</f>
        <v>1</v>
      </c>
      <c r="AH447" s="2" t="s">
        <v>93</v>
      </c>
    </row>
    <row r="448" spans="1:34" ht="12.75" customHeight="1" x14ac:dyDescent="0.2">
      <c r="X448" s="1"/>
      <c r="Y448" s="1"/>
      <c r="AA448" s="1"/>
      <c r="AE448" s="2"/>
      <c r="AF448" s="2"/>
      <c r="AG448" s="2"/>
      <c r="AH448" s="2"/>
    </row>
    <row r="449" spans="1:38" ht="12.75" customHeight="1" x14ac:dyDescent="0.3">
      <c r="A449" s="61" t="s">
        <v>100</v>
      </c>
      <c r="X449" s="1"/>
      <c r="Y449" s="1"/>
      <c r="AA449" s="1"/>
      <c r="AE449" s="2"/>
      <c r="AF449" s="2"/>
      <c r="AG449" s="2"/>
      <c r="AH449" s="2"/>
    </row>
    <row r="450" spans="1:38" ht="12.75" customHeight="1" x14ac:dyDescent="0.2">
      <c r="A450" s="15" t="s">
        <v>18</v>
      </c>
      <c r="B450" s="16">
        <v>1</v>
      </c>
      <c r="C450" s="16">
        <v>2</v>
      </c>
      <c r="D450" s="16">
        <v>3</v>
      </c>
      <c r="E450" s="16">
        <v>4</v>
      </c>
      <c r="F450" s="16">
        <v>5</v>
      </c>
      <c r="G450" s="16">
        <v>6</v>
      </c>
      <c r="H450" s="16">
        <v>7</v>
      </c>
      <c r="I450" s="16">
        <v>8</v>
      </c>
      <c r="J450" s="16">
        <v>9</v>
      </c>
      <c r="K450" s="16">
        <v>10</v>
      </c>
      <c r="L450" s="373">
        <v>10</v>
      </c>
      <c r="M450" s="374"/>
      <c r="N450" s="375"/>
      <c r="O450" s="20"/>
      <c r="P450" s="20"/>
      <c r="Q450" s="20"/>
      <c r="R450" s="20"/>
      <c r="S450" s="20"/>
      <c r="T450" s="21"/>
      <c r="U450" s="21"/>
      <c r="V450" s="22"/>
      <c r="W450" s="301"/>
      <c r="X450" s="21"/>
      <c r="Y450" s="1"/>
      <c r="AA450" s="1"/>
      <c r="AE450" s="2"/>
      <c r="AF450" s="2"/>
      <c r="AG450" s="2"/>
      <c r="AH450" s="2"/>
    </row>
    <row r="451" spans="1:38" ht="12.75" customHeight="1" x14ac:dyDescent="0.2">
      <c r="A451" s="40" t="s">
        <v>59</v>
      </c>
      <c r="B451" s="25">
        <v>33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34"/>
      <c r="N451" s="34"/>
      <c r="O451" s="34"/>
      <c r="P451" s="34"/>
      <c r="Q451" s="34"/>
      <c r="R451" s="34"/>
      <c r="S451" s="34"/>
      <c r="T451" s="21"/>
      <c r="U451" s="21"/>
      <c r="V451" s="22"/>
      <c r="W451" s="301"/>
      <c r="X451" s="21"/>
      <c r="Y451" s="1"/>
      <c r="AB451" s="29">
        <f>B451</f>
        <v>33</v>
      </c>
      <c r="AC451" s="24"/>
      <c r="AD451" s="1"/>
      <c r="AE451" s="2"/>
      <c r="AF451" s="2"/>
      <c r="AG451" s="2"/>
      <c r="AH451" s="2"/>
    </row>
    <row r="452" spans="1:38" ht="12.75" customHeight="1" x14ac:dyDescent="0.2">
      <c r="A452" s="40" t="s">
        <v>70</v>
      </c>
      <c r="C452" s="2">
        <v>30</v>
      </c>
      <c r="T452" s="45"/>
      <c r="U452" s="45"/>
      <c r="V452" s="45"/>
      <c r="W452" s="249"/>
      <c r="X452" s="1"/>
      <c r="Y452" s="1"/>
      <c r="AA452" s="1">
        <f>C452/B451</f>
        <v>0.90909090909090906</v>
      </c>
      <c r="AB452" s="35">
        <v>30</v>
      </c>
      <c r="AC452" s="36">
        <f t="shared" ref="AC452:AC457" si="108">AB452/AB451</f>
        <v>0.90909090909090906</v>
      </c>
      <c r="AD452" s="1">
        <f t="shared" ref="AD452:AD457" si="109">100%-AC452</f>
        <v>9.0909090909090939E-2</v>
      </c>
      <c r="AE452" s="2"/>
      <c r="AF452" s="2"/>
      <c r="AG452" s="2"/>
      <c r="AH452" s="2"/>
    </row>
    <row r="453" spans="1:38" ht="12.75" customHeight="1" x14ac:dyDescent="0.2">
      <c r="A453" s="2">
        <v>1002</v>
      </c>
      <c r="D453" s="2">
        <v>23</v>
      </c>
      <c r="T453" s="45"/>
      <c r="U453" s="45"/>
      <c r="V453" s="45"/>
      <c r="W453" s="249"/>
      <c r="X453" s="1"/>
      <c r="Y453" s="1"/>
      <c r="AA453" s="1">
        <f>D453/C452</f>
        <v>0.76666666666666672</v>
      </c>
      <c r="AB453" s="35">
        <v>25</v>
      </c>
      <c r="AC453" s="36">
        <f t="shared" si="108"/>
        <v>0.83333333333333337</v>
      </c>
      <c r="AD453" s="1">
        <f t="shared" si="109"/>
        <v>0.16666666666666663</v>
      </c>
      <c r="AE453" s="2"/>
      <c r="AF453" s="2"/>
      <c r="AG453" s="2"/>
      <c r="AH453" s="2"/>
    </row>
    <row r="454" spans="1:38" ht="12.75" customHeight="1" x14ac:dyDescent="0.2">
      <c r="A454" s="2">
        <v>1101</v>
      </c>
      <c r="E454" s="2">
        <v>19</v>
      </c>
      <c r="T454" s="45"/>
      <c r="U454" s="45"/>
      <c r="V454" s="45"/>
      <c r="W454" s="249"/>
      <c r="X454" s="1"/>
      <c r="Y454" s="1"/>
      <c r="AA454" s="1">
        <f>E454/D453</f>
        <v>0.82608695652173914</v>
      </c>
      <c r="AB454" s="35">
        <v>22</v>
      </c>
      <c r="AC454" s="36">
        <f t="shared" si="108"/>
        <v>0.88</v>
      </c>
      <c r="AD454" s="1">
        <f t="shared" si="109"/>
        <v>0.12</v>
      </c>
      <c r="AE454" s="2"/>
      <c r="AF454" s="2"/>
      <c r="AG454" s="2"/>
      <c r="AH454" s="2"/>
    </row>
    <row r="455" spans="1:38" ht="12.75" customHeight="1" x14ac:dyDescent="0.2">
      <c r="A455" s="40" t="s">
        <v>82</v>
      </c>
      <c r="F455" s="2">
        <v>18</v>
      </c>
      <c r="T455" s="45"/>
      <c r="U455" s="45"/>
      <c r="V455" s="45"/>
      <c r="W455" s="249"/>
      <c r="X455" s="1"/>
      <c r="Y455" s="1"/>
      <c r="AA455" s="1">
        <f>F455/E454</f>
        <v>0.94736842105263153</v>
      </c>
      <c r="AB455" s="35">
        <v>19</v>
      </c>
      <c r="AC455" s="36">
        <f t="shared" si="108"/>
        <v>0.86363636363636365</v>
      </c>
      <c r="AD455" s="1">
        <f t="shared" si="109"/>
        <v>0.13636363636363635</v>
      </c>
      <c r="AE455" s="2"/>
      <c r="AF455" s="2"/>
      <c r="AG455" s="2"/>
      <c r="AH455" s="2"/>
    </row>
    <row r="456" spans="1:38" ht="12.75" customHeight="1" x14ac:dyDescent="0.2">
      <c r="A456" s="46" t="s">
        <v>83</v>
      </c>
      <c r="G456" s="2">
        <v>18</v>
      </c>
      <c r="T456" s="45"/>
      <c r="U456" s="45"/>
      <c r="V456" s="45"/>
      <c r="W456" s="249"/>
      <c r="X456" s="1"/>
      <c r="Y456" s="1"/>
      <c r="AA456" s="1">
        <f>G456/F455</f>
        <v>1</v>
      </c>
      <c r="AB456" s="35">
        <v>19</v>
      </c>
      <c r="AC456" s="36">
        <f t="shared" si="108"/>
        <v>1</v>
      </c>
      <c r="AD456" s="1">
        <f t="shared" si="109"/>
        <v>0</v>
      </c>
      <c r="AE456" s="2"/>
      <c r="AF456" s="2"/>
      <c r="AG456" s="2"/>
      <c r="AH456" s="2"/>
    </row>
    <row r="457" spans="1:38" ht="12.75" customHeight="1" x14ac:dyDescent="0.2">
      <c r="A457" s="46" t="s">
        <v>85</v>
      </c>
      <c r="H457" s="2">
        <v>16</v>
      </c>
      <c r="T457" s="45"/>
      <c r="U457" s="45"/>
      <c r="V457" s="45"/>
      <c r="W457" s="249"/>
      <c r="X457" s="1"/>
      <c r="Y457" s="1"/>
      <c r="AA457" s="1">
        <f>H457/G456</f>
        <v>0.88888888888888884</v>
      </c>
      <c r="AB457" s="35">
        <v>18</v>
      </c>
      <c r="AC457" s="36">
        <f t="shared" si="108"/>
        <v>0.94736842105263153</v>
      </c>
      <c r="AD457" s="1">
        <f t="shared" si="109"/>
        <v>5.2631578947368474E-2</v>
      </c>
      <c r="AE457" s="2"/>
      <c r="AF457" s="2"/>
      <c r="AG457" s="2"/>
      <c r="AH457" s="2"/>
    </row>
    <row r="458" spans="1:38" ht="12.75" customHeight="1" x14ac:dyDescent="0.2">
      <c r="A458" s="46" t="s">
        <v>86</v>
      </c>
      <c r="I458" s="2">
        <v>15</v>
      </c>
      <c r="K458" s="2">
        <v>5</v>
      </c>
      <c r="O458" s="2">
        <v>10</v>
      </c>
      <c r="T458" s="45"/>
      <c r="U458" s="45"/>
      <c r="V458" s="45"/>
      <c r="W458" s="249"/>
      <c r="X458" s="1"/>
      <c r="Y458" s="1"/>
      <c r="AA458" s="1"/>
      <c r="AB458" s="35">
        <v>15</v>
      </c>
      <c r="AC458" s="36"/>
      <c r="AD458" s="1"/>
      <c r="AE458" s="2"/>
      <c r="AF458" s="2"/>
      <c r="AG458" s="2"/>
      <c r="AH458" s="2"/>
    </row>
    <row r="459" spans="1:38" ht="12.75" customHeight="1" x14ac:dyDescent="0.2">
      <c r="A459" s="46" t="s">
        <v>89</v>
      </c>
      <c r="J459" s="2">
        <v>15</v>
      </c>
      <c r="L459" s="2">
        <v>5</v>
      </c>
      <c r="P459" s="2">
        <v>10</v>
      </c>
      <c r="T459" s="45">
        <v>4</v>
      </c>
      <c r="U459" s="45"/>
      <c r="V459" s="45">
        <v>10</v>
      </c>
      <c r="W459" s="249">
        <f t="shared" ref="W459:W463" si="110">SUM(T459:V459)</f>
        <v>14</v>
      </c>
      <c r="X459" s="1"/>
      <c r="Y459" s="1"/>
      <c r="AA459" s="1"/>
      <c r="AB459" s="35">
        <v>15</v>
      </c>
      <c r="AC459" s="36"/>
      <c r="AD459" s="1"/>
      <c r="AE459" s="2"/>
      <c r="AF459" s="2"/>
      <c r="AG459" s="2"/>
      <c r="AH459" s="2"/>
    </row>
    <row r="460" spans="1:38" ht="12.75" customHeight="1" x14ac:dyDescent="0.2">
      <c r="A460" s="46" t="s">
        <v>95</v>
      </c>
      <c r="J460" s="2">
        <v>4</v>
      </c>
      <c r="K460" s="2">
        <v>2</v>
      </c>
      <c r="O460" s="2">
        <v>2</v>
      </c>
      <c r="T460" s="45">
        <v>2</v>
      </c>
      <c r="U460" s="45"/>
      <c r="V460" s="45"/>
      <c r="W460" s="249">
        <f t="shared" si="110"/>
        <v>2</v>
      </c>
      <c r="X460" s="1"/>
      <c r="Y460" s="1"/>
      <c r="AA460" s="1"/>
      <c r="AB460" s="35">
        <v>4</v>
      </c>
      <c r="AC460" s="36"/>
      <c r="AD460" s="1"/>
      <c r="AE460" s="2"/>
      <c r="AF460" s="2"/>
      <c r="AG460" s="2"/>
      <c r="AH460" s="2"/>
    </row>
    <row r="461" spans="1:38" ht="12.75" customHeight="1" x14ac:dyDescent="0.2">
      <c r="A461" s="46" t="s">
        <v>97</v>
      </c>
      <c r="J461" s="2">
        <v>3</v>
      </c>
      <c r="P461" s="2">
        <v>2</v>
      </c>
      <c r="T461" s="45"/>
      <c r="U461" s="45"/>
      <c r="V461" s="45">
        <v>2</v>
      </c>
      <c r="W461" s="249">
        <f t="shared" si="110"/>
        <v>2</v>
      </c>
      <c r="X461" s="1"/>
      <c r="Y461" s="1"/>
      <c r="AA461" s="1"/>
      <c r="AB461" s="35">
        <v>4</v>
      </c>
      <c r="AC461" s="36"/>
      <c r="AD461" s="1"/>
      <c r="AE461" s="2" t="s">
        <v>91</v>
      </c>
      <c r="AF461" s="2">
        <v>18</v>
      </c>
      <c r="AG461" s="2">
        <f>W464</f>
        <v>19</v>
      </c>
      <c r="AH461" s="2" t="s">
        <v>19</v>
      </c>
    </row>
    <row r="462" spans="1:38" ht="12.75" customHeight="1" x14ac:dyDescent="0.2">
      <c r="A462" s="46" t="s">
        <v>98</v>
      </c>
      <c r="J462" s="2">
        <v>2</v>
      </c>
      <c r="K462" s="154">
        <v>1</v>
      </c>
      <c r="O462" s="2">
        <v>1</v>
      </c>
      <c r="T462" s="45"/>
      <c r="U462" s="45"/>
      <c r="V462" s="45"/>
      <c r="W462" s="249">
        <f t="shared" si="110"/>
        <v>0</v>
      </c>
      <c r="X462" s="1"/>
      <c r="Y462" s="1"/>
      <c r="AA462" s="1"/>
      <c r="AB462" s="35">
        <v>2</v>
      </c>
      <c r="AC462" s="36"/>
      <c r="AD462" s="1"/>
      <c r="AE462" s="2" t="s">
        <v>92</v>
      </c>
      <c r="AF462" s="36">
        <f>AF461/B451</f>
        <v>0.54545454545454541</v>
      </c>
      <c r="AG462" s="36">
        <f>AF461/AG461</f>
        <v>0.94736842105263153</v>
      </c>
      <c r="AH462" s="2" t="s">
        <v>93</v>
      </c>
    </row>
    <row r="463" spans="1:38" ht="12.75" customHeight="1" x14ac:dyDescent="0.2">
      <c r="A463" s="46" t="s">
        <v>112</v>
      </c>
      <c r="J463" s="2">
        <v>1</v>
      </c>
      <c r="K463" s="154">
        <v>1</v>
      </c>
      <c r="P463" s="2">
        <v>1</v>
      </c>
      <c r="T463" s="45"/>
      <c r="U463" s="45"/>
      <c r="V463" s="45">
        <v>1</v>
      </c>
      <c r="W463" s="249">
        <f t="shared" si="110"/>
        <v>1</v>
      </c>
      <c r="X463" s="1"/>
      <c r="Y463" s="1"/>
      <c r="AA463" s="1"/>
      <c r="AB463" s="35">
        <v>1</v>
      </c>
      <c r="AC463" s="36"/>
      <c r="AD463" s="1"/>
      <c r="AE463" s="2"/>
      <c r="AF463" s="36"/>
      <c r="AG463" s="36"/>
      <c r="AH463" s="2"/>
    </row>
    <row r="464" spans="1:38" ht="12.75" customHeight="1" x14ac:dyDescent="0.2">
      <c r="W464" s="245">
        <f>SUM(W459:W463)</f>
        <v>19</v>
      </c>
      <c r="X464" s="1">
        <f>W459/B451</f>
        <v>0.42424242424242425</v>
      </c>
      <c r="Y464" s="1">
        <f>W464/B451</f>
        <v>0.5757575757575758</v>
      </c>
      <c r="Z464" s="1">
        <f>Y464-X464</f>
        <v>0.15151515151515155</v>
      </c>
      <c r="AA464" s="1"/>
      <c r="AK464" s="155" t="s">
        <v>57</v>
      </c>
      <c r="AL464" s="2">
        <v>22</v>
      </c>
    </row>
    <row r="465" spans="1:38" ht="12.75" customHeight="1" x14ac:dyDescent="0.2">
      <c r="X465" s="1"/>
      <c r="Y465" s="1"/>
      <c r="AA465" s="1"/>
      <c r="AK465" s="155" t="s">
        <v>59</v>
      </c>
      <c r="AL465" s="2">
        <v>15</v>
      </c>
    </row>
    <row r="466" spans="1:38" ht="12.75" customHeight="1" x14ac:dyDescent="0.3">
      <c r="A466" s="61" t="s">
        <v>140</v>
      </c>
      <c r="E466" s="60" t="s">
        <v>139</v>
      </c>
      <c r="X466" s="1"/>
      <c r="Y466" s="1"/>
      <c r="AA466" s="1"/>
    </row>
    <row r="467" spans="1:38" ht="12.75" customHeight="1" x14ac:dyDescent="0.2">
      <c r="X467" s="1"/>
      <c r="Y467" s="1"/>
      <c r="AA467" s="1"/>
    </row>
    <row r="468" spans="1:38" ht="12.75" customHeight="1" x14ac:dyDescent="0.2">
      <c r="X468" s="1"/>
      <c r="Y468" s="1"/>
      <c r="Z468" s="1"/>
      <c r="AA468" s="1"/>
    </row>
    <row r="469" spans="1:38" ht="26.25" x14ac:dyDescent="0.4">
      <c r="B469" s="341" t="s">
        <v>101</v>
      </c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225" t="s">
        <v>71</v>
      </c>
      <c r="X469" s="1"/>
      <c r="Y469" s="1"/>
      <c r="Z469" s="2"/>
      <c r="AA469" s="1"/>
      <c r="AB469" s="2"/>
      <c r="AC469" s="2"/>
      <c r="AD469" s="2"/>
    </row>
    <row r="470" spans="1:38" ht="20.25" x14ac:dyDescent="0.2">
      <c r="A470" s="376" t="s">
        <v>18</v>
      </c>
      <c r="B470" s="344" t="s">
        <v>102</v>
      </c>
      <c r="C470" s="345"/>
      <c r="D470" s="345"/>
      <c r="E470" s="345"/>
      <c r="F470" s="345"/>
      <c r="G470" s="345"/>
      <c r="H470" s="345"/>
      <c r="I470" s="345"/>
      <c r="J470" s="345"/>
      <c r="K470" s="346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68" t="s">
        <v>19</v>
      </c>
      <c r="X470" s="339" t="s">
        <v>11</v>
      </c>
      <c r="Y470" s="339" t="s">
        <v>12</v>
      </c>
      <c r="Z470" s="350" t="s">
        <v>13</v>
      </c>
      <c r="AA470" s="339" t="s">
        <v>14</v>
      </c>
      <c r="AB470" s="337" t="s">
        <v>15</v>
      </c>
      <c r="AC470" s="337" t="s">
        <v>16</v>
      </c>
      <c r="AD470" s="339" t="s">
        <v>103</v>
      </c>
    </row>
    <row r="471" spans="1:38" ht="15.75" x14ac:dyDescent="0.25">
      <c r="A471" s="338"/>
      <c r="B471" s="84" t="s">
        <v>104</v>
      </c>
      <c r="C471" s="84" t="s">
        <v>105</v>
      </c>
      <c r="D471" s="84" t="s">
        <v>106</v>
      </c>
      <c r="E471" s="84" t="s">
        <v>107</v>
      </c>
      <c r="F471" s="84" t="s">
        <v>108</v>
      </c>
      <c r="G471" s="84" t="s">
        <v>109</v>
      </c>
      <c r="H471" s="84" t="s">
        <v>110</v>
      </c>
      <c r="I471" s="84" t="s">
        <v>73</v>
      </c>
      <c r="J471" s="84" t="s">
        <v>74</v>
      </c>
      <c r="K471" s="84" t="s">
        <v>141</v>
      </c>
      <c r="W471" s="349"/>
      <c r="X471" s="338"/>
      <c r="Y471" s="338"/>
      <c r="Z471" s="338"/>
      <c r="AA471" s="338"/>
      <c r="AB471" s="338"/>
      <c r="AC471" s="338"/>
      <c r="AD471" s="338"/>
    </row>
    <row r="472" spans="1:38" ht="15.75" customHeight="1" x14ac:dyDescent="0.25">
      <c r="A472" s="84">
        <v>1002</v>
      </c>
      <c r="B472" s="87">
        <v>42</v>
      </c>
      <c r="C472" s="87"/>
      <c r="D472" s="87"/>
      <c r="E472" s="87"/>
      <c r="F472" s="87"/>
      <c r="G472" s="87"/>
      <c r="H472" s="87"/>
      <c r="I472" s="87"/>
      <c r="J472" s="87"/>
      <c r="K472" s="8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129"/>
      <c r="X472" s="262"/>
      <c r="Y472" s="263"/>
      <c r="Z472" s="264"/>
      <c r="AA472" s="278"/>
      <c r="AB472" s="92">
        <f>B472</f>
        <v>42</v>
      </c>
      <c r="AC472" s="279"/>
      <c r="AD472" s="278"/>
    </row>
    <row r="473" spans="1:38" ht="15.75" customHeight="1" x14ac:dyDescent="0.25">
      <c r="A473" s="84">
        <v>1101</v>
      </c>
      <c r="B473" s="87"/>
      <c r="C473" s="87">
        <v>35</v>
      </c>
      <c r="D473" s="87"/>
      <c r="E473" s="87"/>
      <c r="F473" s="87"/>
      <c r="G473" s="87"/>
      <c r="H473" s="87"/>
      <c r="I473" s="87"/>
      <c r="J473" s="87"/>
      <c r="K473" s="8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129"/>
      <c r="X473" s="265"/>
      <c r="Y473" s="101"/>
      <c r="Z473" s="266"/>
      <c r="AA473" s="96">
        <f>IF(C473=0,"",C473/B472)</f>
        <v>0.83333333333333337</v>
      </c>
      <c r="AB473" s="97">
        <v>35</v>
      </c>
      <c r="AC473" s="280">
        <f t="shared" ref="AC473:AC480" si="111">IF(AB473=0,"",AB473/AB472)</f>
        <v>0.83333333333333337</v>
      </c>
      <c r="AD473" s="280">
        <f t="shared" ref="AD473:AD480" si="112">IF(AB473=0,"",100%-AC473)</f>
        <v>0.16666666666666663</v>
      </c>
    </row>
    <row r="474" spans="1:38" ht="15.75" customHeight="1" x14ac:dyDescent="0.25">
      <c r="A474" s="84">
        <v>1102</v>
      </c>
      <c r="B474" s="87"/>
      <c r="C474" s="87"/>
      <c r="D474" s="87">
        <v>30</v>
      </c>
      <c r="E474" s="87"/>
      <c r="F474" s="87"/>
      <c r="G474" s="87"/>
      <c r="H474" s="87"/>
      <c r="I474" s="87"/>
      <c r="J474" s="87"/>
      <c r="K474" s="8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129"/>
      <c r="X474" s="265"/>
      <c r="Y474" s="101"/>
      <c r="Z474" s="266"/>
      <c r="AA474" s="96">
        <f>IF(D474=0,"",D474/C473)</f>
        <v>0.8571428571428571</v>
      </c>
      <c r="AB474" s="97">
        <v>30</v>
      </c>
      <c r="AC474" s="280">
        <f t="shared" si="111"/>
        <v>0.8571428571428571</v>
      </c>
      <c r="AD474" s="280">
        <f t="shared" si="112"/>
        <v>0.1428571428571429</v>
      </c>
      <c r="AE474" s="128">
        <f>AB474/AB472</f>
        <v>0.7142857142857143</v>
      </c>
    </row>
    <row r="475" spans="1:38" ht="15.75" customHeight="1" x14ac:dyDescent="0.25">
      <c r="A475" s="84">
        <v>1201</v>
      </c>
      <c r="B475" s="87"/>
      <c r="C475" s="87"/>
      <c r="D475" s="87"/>
      <c r="E475" s="87">
        <v>27</v>
      </c>
      <c r="F475" s="87"/>
      <c r="G475" s="87"/>
      <c r="H475" s="87"/>
      <c r="I475" s="87"/>
      <c r="J475" s="87"/>
      <c r="K475" s="8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129"/>
      <c r="X475" s="265"/>
      <c r="Y475" s="101"/>
      <c r="Z475" s="266"/>
      <c r="AA475" s="96">
        <f>IF(E475=0,"",E475/D474)</f>
        <v>0.9</v>
      </c>
      <c r="AB475" s="97">
        <v>28</v>
      </c>
      <c r="AC475" s="280">
        <f t="shared" si="111"/>
        <v>0.93333333333333335</v>
      </c>
      <c r="AD475" s="280">
        <f t="shared" si="112"/>
        <v>6.6666666666666652E-2</v>
      </c>
    </row>
    <row r="476" spans="1:38" ht="15.75" customHeight="1" x14ac:dyDescent="0.25">
      <c r="A476" s="84" t="s">
        <v>85</v>
      </c>
      <c r="B476" s="87"/>
      <c r="C476" s="87"/>
      <c r="D476" s="87"/>
      <c r="E476" s="87"/>
      <c r="F476" s="87">
        <v>24</v>
      </c>
      <c r="G476" s="87"/>
      <c r="H476" s="87"/>
      <c r="I476" s="87"/>
      <c r="J476" s="87"/>
      <c r="K476" s="8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129"/>
      <c r="X476" s="265"/>
      <c r="Y476" s="101"/>
      <c r="Z476" s="266"/>
      <c r="AA476" s="96">
        <f>IF(F476=0,"",F476/E475)</f>
        <v>0.88888888888888884</v>
      </c>
      <c r="AB476" s="97">
        <v>27</v>
      </c>
      <c r="AC476" s="280">
        <f t="shared" si="111"/>
        <v>0.9642857142857143</v>
      </c>
      <c r="AD476" s="280">
        <f t="shared" si="112"/>
        <v>3.5714285714285698E-2</v>
      </c>
    </row>
    <row r="477" spans="1:38" ht="15.75" customHeight="1" x14ac:dyDescent="0.25">
      <c r="A477" s="84">
        <v>1301</v>
      </c>
      <c r="B477" s="87"/>
      <c r="C477" s="87"/>
      <c r="D477" s="87"/>
      <c r="E477" s="87"/>
      <c r="F477" s="87"/>
      <c r="G477" s="87">
        <v>23</v>
      </c>
      <c r="H477" s="87"/>
      <c r="I477" s="87"/>
      <c r="J477" s="87"/>
      <c r="K477" s="8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129"/>
      <c r="X477" s="265"/>
      <c r="Y477" s="101"/>
      <c r="Z477" s="266"/>
      <c r="AA477" s="96">
        <f>IF(G477=0,"",G477/F476)</f>
        <v>0.95833333333333337</v>
      </c>
      <c r="AB477" s="97">
        <v>26</v>
      </c>
      <c r="AC477" s="280">
        <f t="shared" si="111"/>
        <v>0.96296296296296291</v>
      </c>
      <c r="AD477" s="280">
        <f t="shared" si="112"/>
        <v>3.703703703703709E-2</v>
      </c>
    </row>
    <row r="478" spans="1:38" ht="15.75" customHeight="1" x14ac:dyDescent="0.25">
      <c r="A478" s="84">
        <v>1302</v>
      </c>
      <c r="B478" s="87"/>
      <c r="C478" s="87"/>
      <c r="D478" s="87"/>
      <c r="E478" s="87"/>
      <c r="F478" s="87"/>
      <c r="G478" s="87"/>
      <c r="H478" s="87">
        <v>23</v>
      </c>
      <c r="I478" s="87"/>
      <c r="J478" s="87"/>
      <c r="K478" s="87">
        <v>7</v>
      </c>
      <c r="L478" s="257"/>
      <c r="M478" s="256">
        <v>6</v>
      </c>
      <c r="N478" s="257"/>
      <c r="O478" s="256">
        <v>8</v>
      </c>
      <c r="P478" s="257"/>
      <c r="Q478" s="257"/>
      <c r="R478" s="257"/>
      <c r="S478" s="257"/>
      <c r="T478" s="257"/>
      <c r="U478" s="257"/>
      <c r="V478" s="257"/>
      <c r="W478" s="129"/>
      <c r="X478" s="265"/>
      <c r="Y478" s="101"/>
      <c r="Z478" s="266"/>
      <c r="AA478" s="96">
        <f>IF(H478=0,"",H478/G477)</f>
        <v>1</v>
      </c>
      <c r="AB478" s="97">
        <v>24</v>
      </c>
      <c r="AC478" s="280">
        <f t="shared" si="111"/>
        <v>0.92307692307692313</v>
      </c>
      <c r="AD478" s="280">
        <f t="shared" si="112"/>
        <v>7.6923076923076872E-2</v>
      </c>
    </row>
    <row r="479" spans="1:38" ht="15.75" customHeight="1" x14ac:dyDescent="0.25">
      <c r="A479" s="84">
        <v>1401</v>
      </c>
      <c r="B479" s="87"/>
      <c r="C479" s="87"/>
      <c r="D479" s="87"/>
      <c r="E479" s="87"/>
      <c r="F479" s="87"/>
      <c r="G479" s="87"/>
      <c r="H479" s="87"/>
      <c r="I479" s="87">
        <v>23</v>
      </c>
      <c r="J479" s="87"/>
      <c r="K479" s="87"/>
      <c r="L479" s="256">
        <v>7</v>
      </c>
      <c r="M479" s="257"/>
      <c r="N479" s="256">
        <v>6</v>
      </c>
      <c r="O479" s="257"/>
      <c r="P479" s="256">
        <v>7</v>
      </c>
      <c r="Q479" s="257"/>
      <c r="R479" s="257"/>
      <c r="S479" s="257"/>
      <c r="T479" s="257"/>
      <c r="U479" s="257"/>
      <c r="V479" s="257"/>
      <c r="W479" s="129"/>
      <c r="X479" s="265"/>
      <c r="Y479" s="101"/>
      <c r="Z479" s="266"/>
      <c r="AA479" s="96">
        <f>IF(I479=0,"",I479/H478)</f>
        <v>1</v>
      </c>
      <c r="AB479" s="97">
        <v>24</v>
      </c>
      <c r="AC479" s="280">
        <f t="shared" si="111"/>
        <v>1</v>
      </c>
      <c r="AD479" s="280">
        <f t="shared" si="112"/>
        <v>0</v>
      </c>
    </row>
    <row r="480" spans="1:38" ht="15.75" customHeight="1" x14ac:dyDescent="0.25">
      <c r="A480" s="84">
        <v>1402</v>
      </c>
      <c r="B480" s="87"/>
      <c r="C480" s="87"/>
      <c r="D480" s="87"/>
      <c r="E480" s="87"/>
      <c r="F480" s="87"/>
      <c r="G480" s="87"/>
      <c r="H480" s="87"/>
      <c r="I480" s="87"/>
      <c r="J480" s="87">
        <v>22</v>
      </c>
      <c r="K480" s="87">
        <v>9</v>
      </c>
      <c r="L480" s="257"/>
      <c r="M480" s="256">
        <v>6</v>
      </c>
      <c r="N480" s="257"/>
      <c r="O480" s="257"/>
      <c r="P480" s="256">
        <v>7</v>
      </c>
      <c r="Q480" s="257"/>
      <c r="R480" s="257"/>
      <c r="S480" s="257"/>
      <c r="T480" s="256">
        <v>6</v>
      </c>
      <c r="U480" s="256">
        <v>5</v>
      </c>
      <c r="V480" s="256">
        <v>7</v>
      </c>
      <c r="W480" s="129">
        <f t="shared" ref="W480:W481" si="113">SUM(T480:V480)</f>
        <v>18</v>
      </c>
      <c r="X480" s="265"/>
      <c r="Y480" s="101"/>
      <c r="Z480" s="266"/>
      <c r="AA480" s="96">
        <f>IF(J480=0,"",J480/I479)</f>
        <v>0.95652173913043481</v>
      </c>
      <c r="AB480" s="97">
        <v>24</v>
      </c>
      <c r="AC480" s="280">
        <f t="shared" si="111"/>
        <v>1</v>
      </c>
      <c r="AD480" s="280">
        <f t="shared" si="112"/>
        <v>0</v>
      </c>
    </row>
    <row r="481" spans="1:30" ht="15.75" customHeight="1" x14ac:dyDescent="0.25">
      <c r="A481" s="84">
        <v>1501</v>
      </c>
      <c r="B481" s="87"/>
      <c r="C481" s="87"/>
      <c r="D481" s="87"/>
      <c r="E481" s="87"/>
      <c r="F481" s="87"/>
      <c r="G481" s="87"/>
      <c r="H481" s="87"/>
      <c r="I481" s="87">
        <v>1</v>
      </c>
      <c r="J481" s="87">
        <v>3</v>
      </c>
      <c r="K481" s="87"/>
      <c r="L481" s="256">
        <v>1</v>
      </c>
      <c r="M481" s="257"/>
      <c r="N481" s="257"/>
      <c r="O481" s="257"/>
      <c r="P481" s="256">
        <v>2</v>
      </c>
      <c r="Q481" s="257"/>
      <c r="R481" s="257"/>
      <c r="S481" s="257"/>
      <c r="T481" s="256">
        <v>1</v>
      </c>
      <c r="U481" s="257"/>
      <c r="V481" s="256">
        <v>1</v>
      </c>
      <c r="W481" s="129">
        <f t="shared" si="113"/>
        <v>2</v>
      </c>
      <c r="X481" s="265"/>
      <c r="Y481" s="101"/>
      <c r="Z481" s="101"/>
      <c r="AA481" s="215"/>
      <c r="AB481" s="97">
        <v>3</v>
      </c>
      <c r="AC481" s="285"/>
      <c r="AD481" s="215"/>
    </row>
    <row r="482" spans="1:30" ht="15.75" customHeight="1" x14ac:dyDescent="0.25">
      <c r="A482" s="84">
        <v>1502</v>
      </c>
      <c r="B482" s="87"/>
      <c r="C482" s="87"/>
      <c r="D482" s="87"/>
      <c r="E482" s="87"/>
      <c r="F482" s="87"/>
      <c r="G482" s="87"/>
      <c r="H482" s="87"/>
      <c r="I482" s="87"/>
      <c r="J482" s="87">
        <v>3</v>
      </c>
      <c r="K482" s="8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129"/>
      <c r="X482" s="265"/>
      <c r="Y482" s="101"/>
      <c r="Z482" s="256"/>
      <c r="AA482" s="215"/>
      <c r="AB482" s="106">
        <v>3</v>
      </c>
      <c r="AC482" s="285"/>
      <c r="AD482" s="215"/>
    </row>
    <row r="483" spans="1:30" ht="15.75" customHeight="1" x14ac:dyDescent="0.25">
      <c r="A483" s="84">
        <v>1601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129"/>
      <c r="X483" s="265"/>
      <c r="Y483" s="101"/>
      <c r="Z483" s="256"/>
      <c r="AA483" s="215"/>
      <c r="AB483" s="106"/>
      <c r="AC483" s="285"/>
      <c r="AD483" s="215"/>
    </row>
    <row r="484" spans="1:30" ht="15.75" customHeight="1" x14ac:dyDescent="0.25">
      <c r="A484" s="84">
        <v>1602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129"/>
      <c r="X484" s="265"/>
      <c r="Y484" s="101"/>
      <c r="Z484" s="256"/>
      <c r="AA484" s="215"/>
      <c r="AB484" s="106"/>
      <c r="AC484" s="285"/>
      <c r="AD484" s="215"/>
    </row>
    <row r="485" spans="1:30" ht="15.75" customHeight="1" x14ac:dyDescent="0.25">
      <c r="A485" s="84">
        <v>1701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129"/>
      <c r="X485" s="265"/>
      <c r="Y485" s="101"/>
      <c r="Z485" s="256"/>
      <c r="AA485" s="101"/>
      <c r="AB485" s="256"/>
      <c r="AC485" s="286"/>
      <c r="AD485" s="215"/>
    </row>
    <row r="486" spans="1:30" ht="15.75" customHeight="1" x14ac:dyDescent="0.25">
      <c r="A486" s="84">
        <v>1702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129"/>
      <c r="X486" s="265"/>
      <c r="Y486" s="101"/>
      <c r="Z486" s="256"/>
      <c r="AA486" s="111" t="s">
        <v>91</v>
      </c>
      <c r="AB486" s="112">
        <v>20</v>
      </c>
      <c r="AC486" s="113">
        <f>IF(SUM(W476:W482)=0,"",SUM(W476:W482))</f>
        <v>20</v>
      </c>
      <c r="AD486" s="114" t="s">
        <v>19</v>
      </c>
    </row>
    <row r="487" spans="1:30" ht="15.75" customHeight="1" x14ac:dyDescent="0.25">
      <c r="A487" s="84">
        <v>1801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129"/>
      <c r="X487" s="265"/>
      <c r="Y487" s="101"/>
      <c r="Z487" s="256"/>
      <c r="AA487" s="115" t="s">
        <v>92</v>
      </c>
      <c r="AB487" s="116">
        <f>IF(AB486/B472=0,"",AB486/B472)</f>
        <v>0.47619047619047616</v>
      </c>
      <c r="AC487" s="117">
        <f>IF(AB486/AC486=0,"",AB486/AC486)</f>
        <v>1</v>
      </c>
      <c r="AD487" s="118" t="s">
        <v>93</v>
      </c>
    </row>
    <row r="488" spans="1:30" ht="15.75" x14ac:dyDescent="0.25">
      <c r="A488" s="84">
        <v>1802</v>
      </c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8"/>
      <c r="M488" s="258"/>
      <c r="N488" s="258"/>
      <c r="O488" s="258"/>
      <c r="P488" s="258"/>
      <c r="Q488" s="258"/>
      <c r="R488" s="258"/>
      <c r="S488" s="258"/>
      <c r="T488" s="258"/>
      <c r="U488" s="258"/>
      <c r="V488" s="258"/>
      <c r="W488" s="129"/>
      <c r="X488" s="267"/>
      <c r="Y488" s="268"/>
      <c r="Z488" s="269"/>
      <c r="AA488" s="120"/>
      <c r="AB488" s="121"/>
      <c r="AC488" s="121"/>
      <c r="AD488" s="122"/>
    </row>
    <row r="489" spans="1:30" ht="18" customHeight="1" x14ac:dyDescent="0.25">
      <c r="A489" s="46"/>
      <c r="B489" s="340" t="s">
        <v>111</v>
      </c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226">
        <f>SUM(W477:W485)</f>
        <v>20</v>
      </c>
      <c r="X489" s="124">
        <f>IF(SUM(W479:W480)=0,"",SUM(W479:W480)/B472)</f>
        <v>0.42857142857142855</v>
      </c>
      <c r="Y489" s="124">
        <f>IF(W489=0,"",W489/B472)</f>
        <v>0.47619047619047616</v>
      </c>
      <c r="Z489" s="124">
        <f>IF(W480=0,"0%",Y489-X489)</f>
        <v>4.7619047619047616E-2</v>
      </c>
      <c r="AA489" s="1"/>
      <c r="AB489" s="2"/>
      <c r="AC489" s="36"/>
      <c r="AD489" s="1"/>
    </row>
    <row r="490" spans="1:30" ht="12.75" customHeight="1" x14ac:dyDescent="0.2">
      <c r="X490" s="1"/>
      <c r="Y490" s="1"/>
      <c r="Z490" s="1"/>
      <c r="AA490" s="1"/>
    </row>
    <row r="491" spans="1:30" ht="12.75" customHeight="1" x14ac:dyDescent="0.2">
      <c r="X491" s="1"/>
      <c r="Y491" s="1"/>
      <c r="Z491" s="1"/>
      <c r="AA491" s="1"/>
    </row>
    <row r="492" spans="1:30" ht="26.25" x14ac:dyDescent="0.4">
      <c r="A492" s="224"/>
      <c r="B492" s="341" t="s">
        <v>101</v>
      </c>
      <c r="C492" s="341"/>
      <c r="D492" s="341"/>
      <c r="E492" s="341"/>
      <c r="F492" s="341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225" t="s">
        <v>82</v>
      </c>
      <c r="X492" s="1"/>
      <c r="Y492" s="1"/>
      <c r="Z492" s="2"/>
      <c r="AA492" s="1"/>
      <c r="AB492" s="2"/>
      <c r="AC492" s="2"/>
      <c r="AD492" s="2"/>
    </row>
    <row r="493" spans="1:30" ht="20.25" x14ac:dyDescent="0.2">
      <c r="A493" s="376" t="s">
        <v>18</v>
      </c>
      <c r="B493" s="379" t="s">
        <v>102</v>
      </c>
      <c r="C493" s="380"/>
      <c r="D493" s="380"/>
      <c r="E493" s="380"/>
      <c r="F493" s="380"/>
      <c r="G493" s="380"/>
      <c r="H493" s="380"/>
      <c r="I493" s="380"/>
      <c r="J493" s="380"/>
      <c r="K493" s="381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8" t="s">
        <v>19</v>
      </c>
      <c r="X493" s="339" t="s">
        <v>11</v>
      </c>
      <c r="Y493" s="339" t="s">
        <v>12</v>
      </c>
      <c r="Z493" s="350" t="s">
        <v>13</v>
      </c>
      <c r="AA493" s="339" t="s">
        <v>14</v>
      </c>
      <c r="AB493" s="337" t="s">
        <v>15</v>
      </c>
      <c r="AC493" s="337" t="s">
        <v>16</v>
      </c>
      <c r="AD493" s="339" t="s">
        <v>103</v>
      </c>
    </row>
    <row r="494" spans="1:30" ht="15.75" x14ac:dyDescent="0.25">
      <c r="A494" s="338"/>
      <c r="B494" s="84" t="s">
        <v>104</v>
      </c>
      <c r="C494" s="84" t="s">
        <v>105</v>
      </c>
      <c r="D494" s="84" t="s">
        <v>106</v>
      </c>
      <c r="E494" s="84" t="s">
        <v>107</v>
      </c>
      <c r="F494" s="84" t="s">
        <v>108</v>
      </c>
      <c r="G494" s="84" t="s">
        <v>109</v>
      </c>
      <c r="H494" s="84" t="s">
        <v>110</v>
      </c>
      <c r="I494" s="84" t="s">
        <v>73</v>
      </c>
      <c r="J494" s="84" t="s">
        <v>74</v>
      </c>
      <c r="K494" s="299" t="s">
        <v>141</v>
      </c>
      <c r="W494" s="349"/>
      <c r="X494" s="338"/>
      <c r="Y494" s="338"/>
      <c r="Z494" s="338"/>
      <c r="AA494" s="338"/>
      <c r="AB494" s="338"/>
      <c r="AC494" s="338"/>
      <c r="AD494" s="338"/>
    </row>
    <row r="495" spans="1:30" ht="15.75" customHeight="1" x14ac:dyDescent="0.25">
      <c r="A495" s="84">
        <v>1102</v>
      </c>
      <c r="B495" s="87">
        <v>51</v>
      </c>
      <c r="C495" s="87"/>
      <c r="D495" s="87"/>
      <c r="E495" s="87"/>
      <c r="F495" s="87"/>
      <c r="G495" s="87"/>
      <c r="H495" s="87"/>
      <c r="I495" s="87"/>
      <c r="J495" s="87"/>
      <c r="K495" s="302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129"/>
      <c r="X495" s="262"/>
      <c r="Y495" s="263"/>
      <c r="Z495" s="264"/>
      <c r="AA495" s="278"/>
      <c r="AB495" s="92">
        <f>B495</f>
        <v>51</v>
      </c>
      <c r="AC495" s="279"/>
      <c r="AD495" s="278"/>
    </row>
    <row r="496" spans="1:30" ht="15.75" customHeight="1" x14ac:dyDescent="0.25">
      <c r="A496" s="84">
        <v>1201</v>
      </c>
      <c r="B496" s="87"/>
      <c r="C496" s="87">
        <v>47</v>
      </c>
      <c r="D496" s="87"/>
      <c r="E496" s="87"/>
      <c r="F496" s="87"/>
      <c r="G496" s="87"/>
      <c r="H496" s="87"/>
      <c r="I496" s="87"/>
      <c r="J496" s="87"/>
      <c r="K496" s="302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129"/>
      <c r="X496" s="265"/>
      <c r="Y496" s="101"/>
      <c r="Z496" s="266"/>
      <c r="AA496" s="96">
        <f>IF(C496=0,"",C496/B495)</f>
        <v>0.92156862745098034</v>
      </c>
      <c r="AB496" s="97">
        <v>47</v>
      </c>
      <c r="AC496" s="280">
        <f t="shared" ref="AC496:AC503" si="114">IF(AB496=0,"",AB496/AB495)</f>
        <v>0.92156862745098034</v>
      </c>
      <c r="AD496" s="280">
        <f t="shared" ref="AD496:AD503" si="115">IF(AB496=0,"",100%-AC496)</f>
        <v>7.8431372549019662E-2</v>
      </c>
    </row>
    <row r="497" spans="1:31" ht="15.75" customHeight="1" x14ac:dyDescent="0.25">
      <c r="A497" s="84" t="s">
        <v>85</v>
      </c>
      <c r="B497" s="87"/>
      <c r="C497" s="87"/>
      <c r="D497" s="87">
        <v>32</v>
      </c>
      <c r="E497" s="87"/>
      <c r="F497" s="87"/>
      <c r="G497" s="87"/>
      <c r="H497" s="87"/>
      <c r="I497" s="87"/>
      <c r="J497" s="87"/>
      <c r="K497" s="302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129"/>
      <c r="X497" s="265"/>
      <c r="Y497" s="101"/>
      <c r="Z497" s="266"/>
      <c r="AA497" s="96">
        <f>IF(D497=0,"",D497/C496)</f>
        <v>0.68085106382978722</v>
      </c>
      <c r="AB497" s="97">
        <v>32</v>
      </c>
      <c r="AC497" s="280">
        <f t="shared" si="114"/>
        <v>0.68085106382978722</v>
      </c>
      <c r="AD497" s="280">
        <f t="shared" si="115"/>
        <v>0.31914893617021278</v>
      </c>
      <c r="AE497" s="128">
        <f>AB497/AB495</f>
        <v>0.62745098039215685</v>
      </c>
    </row>
    <row r="498" spans="1:31" ht="15.75" customHeight="1" x14ac:dyDescent="0.25">
      <c r="A498" s="84">
        <v>1301</v>
      </c>
      <c r="B498" s="87"/>
      <c r="C498" s="87"/>
      <c r="D498" s="87"/>
      <c r="E498" s="87">
        <v>27</v>
      </c>
      <c r="F498" s="87"/>
      <c r="G498" s="87"/>
      <c r="H498" s="87"/>
      <c r="I498" s="87"/>
      <c r="J498" s="87"/>
      <c r="K498" s="302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129"/>
      <c r="X498" s="265"/>
      <c r="Y498" s="101"/>
      <c r="Z498" s="266"/>
      <c r="AA498" s="96">
        <f>IF(E498=0,"",E498/D497)</f>
        <v>0.84375</v>
      </c>
      <c r="AB498" s="97">
        <v>27</v>
      </c>
      <c r="AC498" s="280">
        <f t="shared" si="114"/>
        <v>0.84375</v>
      </c>
      <c r="AD498" s="280">
        <f t="shared" si="115"/>
        <v>0.15625</v>
      </c>
    </row>
    <row r="499" spans="1:31" ht="15.75" customHeight="1" x14ac:dyDescent="0.25">
      <c r="A499" s="84">
        <v>1302</v>
      </c>
      <c r="B499" s="87"/>
      <c r="C499" s="87"/>
      <c r="D499" s="87"/>
      <c r="E499" s="87"/>
      <c r="F499" s="87">
        <v>27</v>
      </c>
      <c r="G499" s="87"/>
      <c r="H499" s="87"/>
      <c r="I499" s="87"/>
      <c r="J499" s="87"/>
      <c r="K499" s="302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129"/>
      <c r="X499" s="265"/>
      <c r="Y499" s="101"/>
      <c r="Z499" s="266"/>
      <c r="AA499" s="96">
        <f>IF(F499=0,"",F499/E498)</f>
        <v>1</v>
      </c>
      <c r="AB499" s="97">
        <v>26</v>
      </c>
      <c r="AC499" s="280">
        <f t="shared" si="114"/>
        <v>0.96296296296296291</v>
      </c>
      <c r="AD499" s="280">
        <f t="shared" si="115"/>
        <v>3.703703703703709E-2</v>
      </c>
    </row>
    <row r="500" spans="1:31" ht="15.75" customHeight="1" x14ac:dyDescent="0.25">
      <c r="A500" s="84">
        <v>1401</v>
      </c>
      <c r="B500" s="87"/>
      <c r="C500" s="87"/>
      <c r="D500" s="87"/>
      <c r="E500" s="87"/>
      <c r="F500" s="87"/>
      <c r="G500" s="87">
        <v>26</v>
      </c>
      <c r="H500" s="87"/>
      <c r="I500" s="87"/>
      <c r="J500" s="87"/>
      <c r="K500" s="302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129"/>
      <c r="X500" s="265"/>
      <c r="Y500" s="101"/>
      <c r="Z500" s="266"/>
      <c r="AA500" s="96">
        <f>IF(G500=0,"",G500/F499)</f>
        <v>0.96296296296296291</v>
      </c>
      <c r="AB500" s="97">
        <v>26</v>
      </c>
      <c r="AC500" s="280">
        <f t="shared" si="114"/>
        <v>1</v>
      </c>
      <c r="AD500" s="280">
        <f t="shared" si="115"/>
        <v>0</v>
      </c>
    </row>
    <row r="501" spans="1:31" ht="15.75" customHeight="1" x14ac:dyDescent="0.25">
      <c r="A501" s="84">
        <v>1402</v>
      </c>
      <c r="B501" s="87"/>
      <c r="C501" s="87"/>
      <c r="D501" s="87"/>
      <c r="E501" s="87"/>
      <c r="F501" s="87"/>
      <c r="G501" s="87"/>
      <c r="H501" s="87">
        <v>26</v>
      </c>
      <c r="I501" s="87"/>
      <c r="J501" s="87"/>
      <c r="K501" s="302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129"/>
      <c r="X501" s="265"/>
      <c r="Y501" s="101"/>
      <c r="Z501" s="266"/>
      <c r="AA501" s="96">
        <f>IF(H501=0,"",H501/G500)</f>
        <v>1</v>
      </c>
      <c r="AB501" s="97">
        <v>26</v>
      </c>
      <c r="AC501" s="280">
        <f t="shared" si="114"/>
        <v>1</v>
      </c>
      <c r="AD501" s="280">
        <f t="shared" si="115"/>
        <v>0</v>
      </c>
    </row>
    <row r="502" spans="1:31" ht="15.75" customHeight="1" x14ac:dyDescent="0.25">
      <c r="A502" s="84">
        <v>1501</v>
      </c>
      <c r="B502" s="87"/>
      <c r="C502" s="87"/>
      <c r="D502" s="87"/>
      <c r="E502" s="87"/>
      <c r="F502" s="87"/>
      <c r="G502" s="87"/>
      <c r="H502" s="87"/>
      <c r="I502" s="87">
        <v>26</v>
      </c>
      <c r="J502" s="87"/>
      <c r="K502" s="302"/>
      <c r="L502" s="257"/>
      <c r="M502" s="257"/>
      <c r="N502" s="256">
        <v>4</v>
      </c>
      <c r="O502" s="257"/>
      <c r="P502" s="256">
        <v>11</v>
      </c>
      <c r="Q502" s="257"/>
      <c r="R502" s="257"/>
      <c r="S502" s="257"/>
      <c r="T502" s="257"/>
      <c r="U502" s="257"/>
      <c r="V502" s="257"/>
      <c r="W502" s="129"/>
      <c r="X502" s="265"/>
      <c r="Y502" s="101"/>
      <c r="Z502" s="266"/>
      <c r="AA502" s="96">
        <f>IF(I502=0,"",I502/H501)</f>
        <v>1</v>
      </c>
      <c r="AB502" s="97">
        <v>26</v>
      </c>
      <c r="AC502" s="280">
        <f t="shared" si="114"/>
        <v>1</v>
      </c>
      <c r="AD502" s="280">
        <f t="shared" si="115"/>
        <v>0</v>
      </c>
    </row>
    <row r="503" spans="1:31" ht="15.75" customHeight="1" x14ac:dyDescent="0.25">
      <c r="A503" s="84">
        <v>1502</v>
      </c>
      <c r="B503" s="87"/>
      <c r="C503" s="87"/>
      <c r="D503" s="87"/>
      <c r="E503" s="87"/>
      <c r="F503" s="87"/>
      <c r="G503" s="87"/>
      <c r="H503" s="87"/>
      <c r="I503" s="87"/>
      <c r="J503" s="87">
        <v>26</v>
      </c>
      <c r="K503" s="302"/>
      <c r="L503" s="257"/>
      <c r="M503" s="257"/>
      <c r="N503" s="257"/>
      <c r="O503" s="257"/>
      <c r="P503" s="257"/>
      <c r="Q503" s="257"/>
      <c r="R503" s="257"/>
      <c r="S503" s="257"/>
      <c r="T503" s="256">
        <v>2</v>
      </c>
      <c r="U503" s="256">
        <v>9</v>
      </c>
      <c r="V503" s="256">
        <v>7</v>
      </c>
      <c r="W503" s="129">
        <f>SUM(T503:V503)</f>
        <v>18</v>
      </c>
      <c r="X503" s="265"/>
      <c r="Y503" s="101"/>
      <c r="Z503" s="266"/>
      <c r="AA503" s="96">
        <f>IF(J503=0,"",J503/I502)</f>
        <v>1</v>
      </c>
      <c r="AB503" s="97">
        <v>26</v>
      </c>
      <c r="AC503" s="280">
        <f t="shared" si="114"/>
        <v>1</v>
      </c>
      <c r="AD503" s="280">
        <f t="shared" si="115"/>
        <v>0</v>
      </c>
    </row>
    <row r="504" spans="1:31" ht="15.75" customHeight="1" x14ac:dyDescent="0.25">
      <c r="A504" s="84">
        <v>1601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302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129"/>
      <c r="X504" s="265"/>
      <c r="Y504" s="101"/>
      <c r="Z504" s="101"/>
      <c r="AA504" s="215"/>
      <c r="AB504" s="97"/>
      <c r="AC504" s="285"/>
      <c r="AD504" s="215"/>
    </row>
    <row r="505" spans="1:31" ht="15.75" customHeight="1" x14ac:dyDescent="0.25">
      <c r="A505" s="84">
        <v>1602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302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129"/>
      <c r="X505" s="265"/>
      <c r="Y505" s="101"/>
      <c r="Z505" s="256"/>
      <c r="AA505" s="215"/>
      <c r="AB505" s="106"/>
      <c r="AC505" s="285"/>
      <c r="AD505" s="215"/>
    </row>
    <row r="506" spans="1:31" ht="15.75" customHeight="1" x14ac:dyDescent="0.25">
      <c r="A506" s="84">
        <v>1701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302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129"/>
      <c r="X506" s="265"/>
      <c r="Y506" s="101"/>
      <c r="Z506" s="256"/>
      <c r="AA506" s="215"/>
      <c r="AB506" s="106"/>
      <c r="AC506" s="285"/>
      <c r="AD506" s="215"/>
    </row>
    <row r="507" spans="1:31" ht="15.75" customHeight="1" x14ac:dyDescent="0.25">
      <c r="A507" s="84">
        <v>1702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302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129"/>
      <c r="X507" s="265"/>
      <c r="Y507" s="101"/>
      <c r="Z507" s="256"/>
      <c r="AA507" s="215"/>
      <c r="AB507" s="106"/>
      <c r="AC507" s="285"/>
      <c r="AD507" s="215"/>
    </row>
    <row r="508" spans="1:31" ht="15.75" customHeight="1" x14ac:dyDescent="0.25">
      <c r="A508" s="84">
        <v>1801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302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129"/>
      <c r="X508" s="265"/>
      <c r="Y508" s="101"/>
      <c r="Z508" s="256"/>
      <c r="AA508" s="101"/>
      <c r="AB508" s="256"/>
      <c r="AC508" s="286"/>
      <c r="AD508" s="215"/>
    </row>
    <row r="509" spans="1:31" ht="15.75" customHeight="1" x14ac:dyDescent="0.25">
      <c r="A509" s="84">
        <v>1802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302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129"/>
      <c r="X509" s="265"/>
      <c r="Y509" s="101"/>
      <c r="Z509" s="256"/>
      <c r="AA509" s="111" t="s">
        <v>91</v>
      </c>
      <c r="AB509" s="112">
        <v>18</v>
      </c>
      <c r="AC509" s="113">
        <f>IF(SUM(W499:W505)=0,"",SUM(W499:W505))</f>
        <v>18</v>
      </c>
      <c r="AD509" s="114" t="s">
        <v>19</v>
      </c>
    </row>
    <row r="510" spans="1:31" ht="15.75" customHeight="1" x14ac:dyDescent="0.25">
      <c r="A510" s="84">
        <v>1901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302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129"/>
      <c r="X510" s="265"/>
      <c r="Y510" s="101"/>
      <c r="Z510" s="256"/>
      <c r="AA510" s="115" t="s">
        <v>92</v>
      </c>
      <c r="AB510" s="116">
        <f>IF(AB509/B495=0,"",AB509/B495)</f>
        <v>0.35294117647058826</v>
      </c>
      <c r="AC510" s="117">
        <f>IF(AB509/AC509=0,"",AB509/AC509)</f>
        <v>1</v>
      </c>
      <c r="AD510" s="118" t="s">
        <v>93</v>
      </c>
    </row>
    <row r="511" spans="1:31" ht="15.75" x14ac:dyDescent="0.25">
      <c r="A511" s="84">
        <v>1902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302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129"/>
      <c r="X511" s="267"/>
      <c r="Y511" s="268"/>
      <c r="Z511" s="269"/>
      <c r="AA511" s="120"/>
      <c r="AB511" s="121"/>
      <c r="AC511" s="121"/>
      <c r="AD511" s="122"/>
    </row>
    <row r="512" spans="1:31" ht="18" x14ac:dyDescent="0.25">
      <c r="A512" s="46"/>
      <c r="B512" s="340" t="s">
        <v>111</v>
      </c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123">
        <f>SUM(W500:W508)</f>
        <v>18</v>
      </c>
      <c r="X512" s="124">
        <f>IF(SUM(W502:W503)=0,"",SUM(W502:W503)/B495)</f>
        <v>0.35294117647058826</v>
      </c>
      <c r="Y512" s="124">
        <f>IF(W512=0,"",W512/B495)</f>
        <v>0.35294117647058826</v>
      </c>
      <c r="Z512" s="124">
        <f>IF(W503=0,"0%",Y512-X512)</f>
        <v>0</v>
      </c>
      <c r="AA512" s="1"/>
      <c r="AB512" s="2"/>
      <c r="AC512" s="36"/>
      <c r="AD512" s="1"/>
    </row>
    <row r="513" spans="1:31" ht="12.75" customHeight="1" x14ac:dyDescent="0.2">
      <c r="W513" s="151"/>
      <c r="X513" s="1"/>
      <c r="Y513" s="1"/>
      <c r="AA513" s="1"/>
      <c r="AB513" s="1"/>
      <c r="AC513" s="36"/>
      <c r="AD513" s="1"/>
    </row>
    <row r="514" spans="1:31" ht="12.75" customHeight="1" x14ac:dyDescent="0.2">
      <c r="X514" s="1"/>
      <c r="Y514" s="1"/>
      <c r="AA514" s="1"/>
    </row>
    <row r="515" spans="1:31" ht="26.25" x14ac:dyDescent="0.4">
      <c r="A515" s="224"/>
      <c r="B515" s="341" t="s">
        <v>101</v>
      </c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225" t="s">
        <v>85</v>
      </c>
      <c r="X515" s="1"/>
      <c r="Y515" s="1"/>
      <c r="Z515" s="2"/>
      <c r="AA515" s="1"/>
      <c r="AB515" s="2"/>
      <c r="AC515" s="2"/>
      <c r="AD515" s="2"/>
    </row>
    <row r="516" spans="1:31" ht="20.25" x14ac:dyDescent="0.2">
      <c r="A516" s="376" t="s">
        <v>18</v>
      </c>
      <c r="B516" s="344" t="s">
        <v>102</v>
      </c>
      <c r="C516" s="345"/>
      <c r="D516" s="345"/>
      <c r="E516" s="345"/>
      <c r="F516" s="345"/>
      <c r="G516" s="345"/>
      <c r="H516" s="345"/>
      <c r="I516" s="345"/>
      <c r="J516" s="345"/>
      <c r="K516" s="37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8" t="s">
        <v>19</v>
      </c>
      <c r="X516" s="339" t="s">
        <v>11</v>
      </c>
      <c r="Y516" s="339" t="s">
        <v>12</v>
      </c>
      <c r="Z516" s="350" t="s">
        <v>13</v>
      </c>
      <c r="AA516" s="339" t="s">
        <v>14</v>
      </c>
      <c r="AB516" s="337" t="s">
        <v>15</v>
      </c>
      <c r="AC516" s="337" t="s">
        <v>16</v>
      </c>
      <c r="AD516" s="339" t="s">
        <v>103</v>
      </c>
    </row>
    <row r="517" spans="1:31" ht="15.75" customHeight="1" x14ac:dyDescent="0.25">
      <c r="A517" s="338"/>
      <c r="B517" s="84" t="s">
        <v>104</v>
      </c>
      <c r="C517" s="84" t="s">
        <v>105</v>
      </c>
      <c r="D517" s="84" t="s">
        <v>106</v>
      </c>
      <c r="E517" s="84" t="s">
        <v>107</v>
      </c>
      <c r="F517" s="84" t="s">
        <v>108</v>
      </c>
      <c r="G517" s="84" t="s">
        <v>109</v>
      </c>
      <c r="H517" s="84" t="s">
        <v>110</v>
      </c>
      <c r="I517" s="84" t="s">
        <v>73</v>
      </c>
      <c r="J517" s="84" t="s">
        <v>74</v>
      </c>
      <c r="K517" s="299" t="s">
        <v>141</v>
      </c>
      <c r="W517" s="349"/>
      <c r="X517" s="338"/>
      <c r="Y517" s="338"/>
      <c r="Z517" s="338"/>
      <c r="AA517" s="338"/>
      <c r="AB517" s="338"/>
      <c r="AC517" s="338"/>
      <c r="AD517" s="338"/>
    </row>
    <row r="518" spans="1:31" ht="15.75" customHeight="1" x14ac:dyDescent="0.25">
      <c r="A518" s="84" t="s">
        <v>85</v>
      </c>
      <c r="B518" s="87">
        <v>21</v>
      </c>
      <c r="C518" s="87"/>
      <c r="D518" s="87"/>
      <c r="E518" s="87"/>
      <c r="F518" s="87"/>
      <c r="G518" s="87"/>
      <c r="H518" s="87"/>
      <c r="I518" s="87"/>
      <c r="J518" s="87"/>
      <c r="K518" s="302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129"/>
      <c r="X518" s="262"/>
      <c r="Y518" s="263"/>
      <c r="Z518" s="264"/>
      <c r="AA518" s="278"/>
      <c r="AB518" s="92">
        <f>B518</f>
        <v>21</v>
      </c>
      <c r="AC518" s="279"/>
      <c r="AD518" s="278"/>
    </row>
    <row r="519" spans="1:31" ht="15.75" customHeight="1" x14ac:dyDescent="0.25">
      <c r="A519" s="84">
        <v>1301</v>
      </c>
      <c r="B519" s="87"/>
      <c r="C519" s="87">
        <v>16</v>
      </c>
      <c r="D519" s="87"/>
      <c r="E519" s="87"/>
      <c r="F519" s="87"/>
      <c r="G519" s="87"/>
      <c r="H519" s="87"/>
      <c r="I519" s="87"/>
      <c r="J519" s="87"/>
      <c r="K519" s="302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129"/>
      <c r="X519" s="265"/>
      <c r="Y519" s="101"/>
      <c r="Z519" s="266"/>
      <c r="AA519" s="96">
        <f>IF(C519=0,"",C519/B518)</f>
        <v>0.76190476190476186</v>
      </c>
      <c r="AB519" s="97">
        <v>16</v>
      </c>
      <c r="AC519" s="280">
        <f t="shared" ref="AC519:AC526" si="116">IF(AB519=0,"",AB519/AB518)</f>
        <v>0.76190476190476186</v>
      </c>
      <c r="AD519" s="280">
        <f t="shared" ref="AD519:AD526" si="117">IF(AB519=0,"",100%-AC519)</f>
        <v>0.23809523809523814</v>
      </c>
    </row>
    <row r="520" spans="1:31" ht="15.75" customHeight="1" x14ac:dyDescent="0.25">
      <c r="A520" s="84">
        <v>1302</v>
      </c>
      <c r="B520" s="87"/>
      <c r="C520" s="87"/>
      <c r="D520" s="87">
        <v>10</v>
      </c>
      <c r="E520" s="87"/>
      <c r="F520" s="87"/>
      <c r="G520" s="87"/>
      <c r="H520" s="87"/>
      <c r="I520" s="87"/>
      <c r="J520" s="87"/>
      <c r="K520" s="302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129"/>
      <c r="X520" s="265"/>
      <c r="Y520" s="101"/>
      <c r="Z520" s="266"/>
      <c r="AA520" s="96">
        <f>IF(D520=0,"",D520/C519)</f>
        <v>0.625</v>
      </c>
      <c r="AB520" s="97">
        <v>15</v>
      </c>
      <c r="AC520" s="280">
        <f t="shared" si="116"/>
        <v>0.9375</v>
      </c>
      <c r="AD520" s="280">
        <f t="shared" si="117"/>
        <v>6.25E-2</v>
      </c>
      <c r="AE520" s="128">
        <f>AB520/AB518</f>
        <v>0.7142857142857143</v>
      </c>
    </row>
    <row r="521" spans="1:31" ht="15.75" customHeight="1" x14ac:dyDescent="0.25">
      <c r="A521" s="84">
        <v>1401</v>
      </c>
      <c r="B521" s="87"/>
      <c r="C521" s="87"/>
      <c r="D521" s="87"/>
      <c r="E521" s="87">
        <v>10</v>
      </c>
      <c r="F521" s="87"/>
      <c r="G521" s="87"/>
      <c r="H521" s="87"/>
      <c r="I521" s="87"/>
      <c r="J521" s="87"/>
      <c r="K521" s="302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129"/>
      <c r="X521" s="265"/>
      <c r="Y521" s="101"/>
      <c r="Z521" s="266"/>
      <c r="AA521" s="96">
        <f>IF(E521=0,"",E521/D520)</f>
        <v>1</v>
      </c>
      <c r="AB521" s="97">
        <v>14</v>
      </c>
      <c r="AC521" s="280">
        <f t="shared" si="116"/>
        <v>0.93333333333333335</v>
      </c>
      <c r="AD521" s="280">
        <f t="shared" si="117"/>
        <v>6.6666666666666652E-2</v>
      </c>
    </row>
    <row r="522" spans="1:31" ht="15.75" customHeight="1" x14ac:dyDescent="0.25">
      <c r="A522" s="84">
        <v>1402</v>
      </c>
      <c r="B522" s="87"/>
      <c r="C522" s="87"/>
      <c r="D522" s="87"/>
      <c r="E522" s="87"/>
      <c r="F522" s="87">
        <v>10</v>
      </c>
      <c r="G522" s="87"/>
      <c r="H522" s="87"/>
      <c r="I522" s="87"/>
      <c r="J522" s="87"/>
      <c r="K522" s="302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129"/>
      <c r="X522" s="265"/>
      <c r="Y522" s="101"/>
      <c r="Z522" s="266"/>
      <c r="AA522" s="96">
        <f>IF(F522=0,"",F522/E521)</f>
        <v>1</v>
      </c>
      <c r="AB522" s="97">
        <v>14</v>
      </c>
      <c r="AC522" s="280">
        <f t="shared" si="116"/>
        <v>1</v>
      </c>
      <c r="AD522" s="280">
        <f t="shared" si="117"/>
        <v>0</v>
      </c>
    </row>
    <row r="523" spans="1:31" ht="15.75" customHeight="1" x14ac:dyDescent="0.25">
      <c r="A523" s="84">
        <v>1501</v>
      </c>
      <c r="B523" s="87"/>
      <c r="C523" s="87"/>
      <c r="D523" s="87"/>
      <c r="E523" s="87"/>
      <c r="F523" s="87"/>
      <c r="G523" s="87">
        <v>7</v>
      </c>
      <c r="H523" s="87"/>
      <c r="I523" s="87"/>
      <c r="J523" s="87"/>
      <c r="K523" s="302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129"/>
      <c r="X523" s="265"/>
      <c r="Y523" s="101"/>
      <c r="Z523" s="266"/>
      <c r="AA523" s="96">
        <f>IF(G523=0,"",G523/F522)</f>
        <v>0.7</v>
      </c>
      <c r="AB523" s="97">
        <v>13</v>
      </c>
      <c r="AC523" s="280">
        <f t="shared" si="116"/>
        <v>0.9285714285714286</v>
      </c>
      <c r="AD523" s="280">
        <f t="shared" si="117"/>
        <v>7.1428571428571397E-2</v>
      </c>
    </row>
    <row r="524" spans="1:31" ht="15.75" customHeight="1" x14ac:dyDescent="0.25">
      <c r="A524" s="84">
        <v>1502</v>
      </c>
      <c r="B524" s="87"/>
      <c r="C524" s="87"/>
      <c r="D524" s="87"/>
      <c r="E524" s="87"/>
      <c r="F524" s="87"/>
      <c r="G524" s="87"/>
      <c r="H524" s="87">
        <v>7</v>
      </c>
      <c r="I524" s="87"/>
      <c r="J524" s="87"/>
      <c r="K524" s="302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129"/>
      <c r="X524" s="265"/>
      <c r="Y524" s="101"/>
      <c r="Z524" s="266"/>
      <c r="AA524" s="96">
        <f>IF(H524=0,"",H524/G523)</f>
        <v>1</v>
      </c>
      <c r="AB524" s="97">
        <v>13</v>
      </c>
      <c r="AC524" s="280">
        <f t="shared" si="116"/>
        <v>1</v>
      </c>
      <c r="AD524" s="280">
        <f t="shared" si="117"/>
        <v>0</v>
      </c>
    </row>
    <row r="525" spans="1:31" ht="15.75" customHeight="1" x14ac:dyDescent="0.25">
      <c r="A525" s="84">
        <v>1601</v>
      </c>
      <c r="B525" s="87"/>
      <c r="C525" s="87"/>
      <c r="D525" s="87"/>
      <c r="E525" s="87"/>
      <c r="F525" s="87"/>
      <c r="G525" s="87"/>
      <c r="H525" s="87"/>
      <c r="I525" s="87">
        <v>5</v>
      </c>
      <c r="J525" s="87"/>
      <c r="K525" s="302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129">
        <v>5</v>
      </c>
      <c r="X525" s="265"/>
      <c r="Y525" s="101"/>
      <c r="Z525" s="266"/>
      <c r="AA525" s="96">
        <f>IF(I525=0,"",I525/H524)</f>
        <v>0.7142857142857143</v>
      </c>
      <c r="AB525" s="97">
        <v>13</v>
      </c>
      <c r="AC525" s="280">
        <f t="shared" si="116"/>
        <v>1</v>
      </c>
      <c r="AD525" s="280">
        <f t="shared" si="117"/>
        <v>0</v>
      </c>
    </row>
    <row r="526" spans="1:31" ht="15.75" customHeight="1" x14ac:dyDescent="0.25">
      <c r="A526" s="84">
        <v>1602</v>
      </c>
      <c r="B526" s="87"/>
      <c r="C526" s="87"/>
      <c r="D526" s="87"/>
      <c r="E526" s="87"/>
      <c r="F526" s="87"/>
      <c r="G526" s="87"/>
      <c r="H526" s="87"/>
      <c r="I526" s="87"/>
      <c r="J526" s="87">
        <v>5</v>
      </c>
      <c r="K526" s="302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129">
        <v>5</v>
      </c>
      <c r="X526" s="265"/>
      <c r="Y526" s="101"/>
      <c r="Z526" s="266"/>
      <c r="AA526" s="96">
        <f>IF(J526=0,"",J526/I525)</f>
        <v>1</v>
      </c>
      <c r="AB526" s="97">
        <v>4</v>
      </c>
      <c r="AC526" s="280">
        <f t="shared" si="116"/>
        <v>0.30769230769230771</v>
      </c>
      <c r="AD526" s="280">
        <f t="shared" si="117"/>
        <v>0.69230769230769229</v>
      </c>
    </row>
    <row r="527" spans="1:31" ht="15.75" customHeight="1" x14ac:dyDescent="0.25">
      <c r="A527" s="84">
        <v>1701</v>
      </c>
      <c r="B527" s="87"/>
      <c r="C527" s="87"/>
      <c r="D527" s="87"/>
      <c r="E527" s="87"/>
      <c r="F527" s="87"/>
      <c r="G527" s="87"/>
      <c r="H527" s="87"/>
      <c r="I527" s="87"/>
      <c r="J527" s="87">
        <v>3</v>
      </c>
      <c r="K527" s="302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129">
        <v>1</v>
      </c>
      <c r="X527" s="265"/>
      <c r="Y527" s="101"/>
      <c r="Z527" s="101"/>
      <c r="AA527" s="215"/>
      <c r="AB527" s="97">
        <v>7</v>
      </c>
      <c r="AC527" s="285"/>
      <c r="AD527" s="215"/>
    </row>
    <row r="528" spans="1:31" ht="15.75" customHeight="1" x14ac:dyDescent="0.25">
      <c r="A528" s="84">
        <v>1702</v>
      </c>
      <c r="B528" s="87"/>
      <c r="C528" s="87"/>
      <c r="D528" s="87"/>
      <c r="E528" s="87"/>
      <c r="F528" s="87"/>
      <c r="G528" s="87"/>
      <c r="H528" s="87"/>
      <c r="I528" s="87"/>
      <c r="J528" s="87">
        <v>4</v>
      </c>
      <c r="K528" s="302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129">
        <v>3</v>
      </c>
      <c r="X528" s="265"/>
      <c r="Y528" s="101"/>
      <c r="Z528" s="256"/>
      <c r="AA528" s="215"/>
      <c r="AB528" s="106">
        <v>6</v>
      </c>
      <c r="AC528" s="285"/>
      <c r="AD528" s="215"/>
    </row>
    <row r="529" spans="1:31" ht="15.75" customHeight="1" x14ac:dyDescent="0.25">
      <c r="A529" s="84">
        <v>1801</v>
      </c>
      <c r="B529" s="87"/>
      <c r="C529" s="87"/>
      <c r="D529" s="87"/>
      <c r="E529" s="87"/>
      <c r="F529" s="87"/>
      <c r="G529" s="87"/>
      <c r="H529" s="87"/>
      <c r="I529" s="87"/>
      <c r="J529" s="87">
        <v>1</v>
      </c>
      <c r="K529" s="302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129">
        <v>1</v>
      </c>
      <c r="X529" s="265"/>
      <c r="Y529" s="101"/>
      <c r="Z529" s="256"/>
      <c r="AA529" s="215"/>
      <c r="AB529" s="106">
        <v>1</v>
      </c>
      <c r="AC529" s="285"/>
      <c r="AD529" s="215"/>
    </row>
    <row r="530" spans="1:31" ht="15.75" customHeight="1" x14ac:dyDescent="0.25">
      <c r="A530" s="84">
        <v>1802</v>
      </c>
      <c r="B530" s="87"/>
      <c r="C530" s="87"/>
      <c r="D530" s="87"/>
      <c r="E530" s="87"/>
      <c r="F530" s="87"/>
      <c r="G530" s="87"/>
      <c r="H530" s="87"/>
      <c r="I530" s="87"/>
      <c r="J530" s="87">
        <v>1</v>
      </c>
      <c r="K530" s="302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129">
        <v>1</v>
      </c>
      <c r="X530" s="265"/>
      <c r="Y530" s="101"/>
      <c r="Z530" s="256"/>
      <c r="AA530" s="215"/>
      <c r="AB530" s="106">
        <v>1</v>
      </c>
      <c r="AC530" s="285"/>
      <c r="AD530" s="215"/>
    </row>
    <row r="531" spans="1:31" ht="15.75" customHeight="1" x14ac:dyDescent="0.25">
      <c r="A531" s="84">
        <v>1901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302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129"/>
      <c r="X531" s="265"/>
      <c r="Y531" s="101"/>
      <c r="Z531" s="256"/>
      <c r="AA531" s="101"/>
      <c r="AB531" s="256"/>
      <c r="AC531" s="286"/>
      <c r="AD531" s="215"/>
    </row>
    <row r="532" spans="1:31" ht="15.75" customHeight="1" x14ac:dyDescent="0.25">
      <c r="A532" s="84">
        <v>1902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302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129"/>
      <c r="X532" s="265"/>
      <c r="Y532" s="101"/>
      <c r="Z532" s="256"/>
      <c r="AA532" s="111" t="s">
        <v>91</v>
      </c>
      <c r="AB532" s="112">
        <v>12</v>
      </c>
      <c r="AC532" s="113">
        <f>W535</f>
        <v>16</v>
      </c>
      <c r="AD532" s="114" t="s">
        <v>19</v>
      </c>
    </row>
    <row r="533" spans="1:31" ht="15.75" customHeight="1" x14ac:dyDescent="0.25">
      <c r="A533" s="84">
        <v>2001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302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129"/>
      <c r="X533" s="265"/>
      <c r="Y533" s="101"/>
      <c r="Z533" s="256"/>
      <c r="AA533" s="115" t="s">
        <v>92</v>
      </c>
      <c r="AB533" s="116">
        <f>IF(AB532/B518=0,"",AB532/B518)</f>
        <v>0.5714285714285714</v>
      </c>
      <c r="AC533" s="117">
        <f>IF(AB532/AC532=0,"",AB532/AC532)</f>
        <v>0.75</v>
      </c>
      <c r="AD533" s="118" t="s">
        <v>93</v>
      </c>
    </row>
    <row r="534" spans="1:31" ht="15.75" customHeight="1" x14ac:dyDescent="0.25">
      <c r="A534" s="84">
        <v>2002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302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129"/>
      <c r="X534" s="267"/>
      <c r="Y534" s="268"/>
      <c r="Z534" s="269"/>
      <c r="AA534" s="120"/>
      <c r="AB534" s="121"/>
      <c r="AC534" s="121"/>
      <c r="AD534" s="122"/>
    </row>
    <row r="535" spans="1:31" ht="18" customHeight="1" x14ac:dyDescent="0.25">
      <c r="A535" s="46"/>
      <c r="B535" s="340" t="s">
        <v>111</v>
      </c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123">
        <f>SUM(W523:W531)</f>
        <v>16</v>
      </c>
      <c r="X535" s="124">
        <f>IF(SUM(W525:W526)=0,"",SUM(W525:W526)/B518)</f>
        <v>0.47619047619047616</v>
      </c>
      <c r="Y535" s="124">
        <f>IF(W535=0,"",W535/B518)</f>
        <v>0.76190476190476186</v>
      </c>
      <c r="Z535" s="124">
        <f>IF(W526=0,"",Y535-X535)</f>
        <v>0.2857142857142857</v>
      </c>
      <c r="AA535" s="1"/>
      <c r="AB535" s="2"/>
      <c r="AC535" s="36"/>
      <c r="AD535" s="1"/>
    </row>
    <row r="536" spans="1:31" ht="12.75" customHeight="1" x14ac:dyDescent="0.2">
      <c r="X536" s="1"/>
      <c r="Y536" s="1"/>
      <c r="AA536" s="1"/>
    </row>
    <row r="537" spans="1:31" ht="12.75" customHeight="1" x14ac:dyDescent="0.2">
      <c r="X537" s="1"/>
      <c r="Y537" s="1"/>
      <c r="AA537" s="1"/>
    </row>
    <row r="538" spans="1:31" ht="26.25" x14ac:dyDescent="0.4">
      <c r="A538" s="224"/>
      <c r="B538" s="341" t="s">
        <v>101</v>
      </c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225" t="s">
        <v>89</v>
      </c>
      <c r="X538" s="1"/>
      <c r="Y538" s="1"/>
      <c r="AA538" s="1"/>
    </row>
    <row r="539" spans="1:31" ht="20.25" x14ac:dyDescent="0.2">
      <c r="A539" s="376" t="s">
        <v>18</v>
      </c>
      <c r="B539" s="344" t="s">
        <v>102</v>
      </c>
      <c r="C539" s="345"/>
      <c r="D539" s="345"/>
      <c r="E539" s="345"/>
      <c r="F539" s="345"/>
      <c r="G539" s="345"/>
      <c r="H539" s="345"/>
      <c r="I539" s="345"/>
      <c r="J539" s="345"/>
      <c r="K539" s="346"/>
      <c r="L539" s="369"/>
      <c r="M539" s="369"/>
      <c r="N539" s="369"/>
      <c r="O539" s="369"/>
      <c r="P539" s="369"/>
      <c r="Q539" s="369"/>
      <c r="R539" s="369"/>
      <c r="S539" s="369"/>
      <c r="T539" s="369"/>
      <c r="U539" s="369"/>
      <c r="V539" s="369"/>
      <c r="W539" s="368" t="s">
        <v>19</v>
      </c>
      <c r="X539" s="339" t="s">
        <v>11</v>
      </c>
      <c r="Y539" s="339" t="s">
        <v>12</v>
      </c>
      <c r="Z539" s="350" t="s">
        <v>13</v>
      </c>
      <c r="AA539" s="339" t="s">
        <v>14</v>
      </c>
      <c r="AB539" s="337" t="s">
        <v>15</v>
      </c>
      <c r="AC539" s="337" t="s">
        <v>16</v>
      </c>
      <c r="AD539" s="339" t="s">
        <v>103</v>
      </c>
    </row>
    <row r="540" spans="1:31" ht="15.75" x14ac:dyDescent="0.25">
      <c r="A540" s="338"/>
      <c r="B540" s="84" t="s">
        <v>104</v>
      </c>
      <c r="C540" s="84" t="s">
        <v>105</v>
      </c>
      <c r="D540" s="84" t="s">
        <v>106</v>
      </c>
      <c r="E540" s="84" t="s">
        <v>107</v>
      </c>
      <c r="F540" s="84" t="s">
        <v>108</v>
      </c>
      <c r="G540" s="84" t="s">
        <v>109</v>
      </c>
      <c r="H540" s="84" t="s">
        <v>110</v>
      </c>
      <c r="I540" s="84" t="s">
        <v>73</v>
      </c>
      <c r="J540" s="84" t="s">
        <v>74</v>
      </c>
      <c r="K540" s="299" t="s">
        <v>142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349"/>
      <c r="X540" s="338"/>
      <c r="Y540" s="338"/>
      <c r="Z540" s="338"/>
      <c r="AA540" s="338"/>
      <c r="AB540" s="338"/>
      <c r="AC540" s="338"/>
      <c r="AD540" s="338"/>
    </row>
    <row r="541" spans="1:31" ht="15.75" customHeight="1" x14ac:dyDescent="0.25">
      <c r="A541" s="84">
        <v>1302</v>
      </c>
      <c r="B541" s="87">
        <v>69</v>
      </c>
      <c r="C541" s="87"/>
      <c r="D541" s="87"/>
      <c r="E541" s="87"/>
      <c r="F541" s="87"/>
      <c r="G541" s="87"/>
      <c r="H541" s="87"/>
      <c r="I541" s="87"/>
      <c r="J541" s="87"/>
      <c r="K541" s="302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129"/>
      <c r="X541" s="262"/>
      <c r="Y541" s="263"/>
      <c r="Z541" s="264"/>
      <c r="AA541" s="278"/>
      <c r="AB541" s="92">
        <f>B541</f>
        <v>69</v>
      </c>
      <c r="AC541" s="279"/>
      <c r="AD541" s="278"/>
    </row>
    <row r="542" spans="1:31" ht="15.75" customHeight="1" x14ac:dyDescent="0.25">
      <c r="A542" s="84" t="s">
        <v>95</v>
      </c>
      <c r="B542" s="87"/>
      <c r="C542" s="87">
        <v>47</v>
      </c>
      <c r="D542" s="87"/>
      <c r="E542" s="87"/>
      <c r="F542" s="87"/>
      <c r="G542" s="87"/>
      <c r="H542" s="87"/>
      <c r="I542" s="87"/>
      <c r="J542" s="87"/>
      <c r="K542" s="302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129"/>
      <c r="X542" s="265"/>
      <c r="Y542" s="101"/>
      <c r="Z542" s="266"/>
      <c r="AA542" s="96">
        <f>IF(C542=0,"",C542/B541)</f>
        <v>0.6811594202898551</v>
      </c>
      <c r="AB542" s="97">
        <v>50</v>
      </c>
      <c r="AC542" s="280">
        <f t="shared" ref="AC542:AC549" si="118">IF(AB542=0,"",AB542/AB541)</f>
        <v>0.72463768115942029</v>
      </c>
      <c r="AD542" s="280">
        <f t="shared" ref="AD542:AD549" si="119">IF(AB542=0,"",100%-AC542)</f>
        <v>0.27536231884057971</v>
      </c>
    </row>
    <row r="543" spans="1:31" ht="15.75" customHeight="1" x14ac:dyDescent="0.25">
      <c r="A543" s="84">
        <v>1402</v>
      </c>
      <c r="B543" s="87"/>
      <c r="C543" s="87"/>
      <c r="D543" s="87">
        <v>39</v>
      </c>
      <c r="E543" s="87"/>
      <c r="F543" s="87"/>
      <c r="G543" s="87"/>
      <c r="H543" s="87"/>
      <c r="I543" s="87"/>
      <c r="J543" s="87"/>
      <c r="K543" s="302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129"/>
      <c r="X543" s="265"/>
      <c r="Y543" s="101"/>
      <c r="Z543" s="266"/>
      <c r="AA543" s="96">
        <f>IF(D543=0,"",D543/C542)</f>
        <v>0.82978723404255317</v>
      </c>
      <c r="AB543" s="97">
        <v>41</v>
      </c>
      <c r="AC543" s="280">
        <f t="shared" si="118"/>
        <v>0.82</v>
      </c>
      <c r="AD543" s="280">
        <f t="shared" si="119"/>
        <v>0.18000000000000005</v>
      </c>
      <c r="AE543" s="128">
        <f>AB543/AB541</f>
        <v>0.59420289855072461</v>
      </c>
    </row>
    <row r="544" spans="1:31" ht="15.75" customHeight="1" x14ac:dyDescent="0.25">
      <c r="A544" s="84">
        <v>1501</v>
      </c>
      <c r="B544" s="87"/>
      <c r="C544" s="87"/>
      <c r="D544" s="87"/>
      <c r="E544" s="87">
        <v>37</v>
      </c>
      <c r="F544" s="87"/>
      <c r="G544" s="87"/>
      <c r="H544" s="87"/>
      <c r="I544" s="87"/>
      <c r="J544" s="87"/>
      <c r="K544" s="302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129"/>
      <c r="X544" s="265"/>
      <c r="Y544" s="101"/>
      <c r="Z544" s="266"/>
      <c r="AA544" s="96">
        <f>IF(E544=0,"",E544/D543)</f>
        <v>0.94871794871794868</v>
      </c>
      <c r="AB544" s="97">
        <v>38</v>
      </c>
      <c r="AC544" s="280">
        <f t="shared" si="118"/>
        <v>0.92682926829268297</v>
      </c>
      <c r="AD544" s="280">
        <f t="shared" si="119"/>
        <v>7.3170731707317027E-2</v>
      </c>
    </row>
    <row r="545" spans="1:30" ht="15.75" customHeight="1" x14ac:dyDescent="0.25">
      <c r="A545" s="84">
        <v>1502</v>
      </c>
      <c r="B545" s="87"/>
      <c r="C545" s="87"/>
      <c r="D545" s="87"/>
      <c r="E545" s="87"/>
      <c r="F545" s="87">
        <v>31</v>
      </c>
      <c r="G545" s="87"/>
      <c r="H545" s="87"/>
      <c r="I545" s="87"/>
      <c r="J545" s="87"/>
      <c r="K545" s="302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129"/>
      <c r="X545" s="265"/>
      <c r="Y545" s="101"/>
      <c r="Z545" s="266"/>
      <c r="AA545" s="96">
        <f>IF(F545=0,"",F545/E544)</f>
        <v>0.83783783783783783</v>
      </c>
      <c r="AB545" s="97">
        <v>36</v>
      </c>
      <c r="AC545" s="280">
        <f t="shared" si="118"/>
        <v>0.94736842105263153</v>
      </c>
      <c r="AD545" s="280">
        <f t="shared" si="119"/>
        <v>5.2631578947368474E-2</v>
      </c>
    </row>
    <row r="546" spans="1:30" ht="15.75" customHeight="1" x14ac:dyDescent="0.25">
      <c r="A546" s="84">
        <v>1601</v>
      </c>
      <c r="B546" s="87"/>
      <c r="C546" s="87"/>
      <c r="D546" s="87"/>
      <c r="E546" s="87"/>
      <c r="F546" s="87"/>
      <c r="G546" s="87">
        <v>31</v>
      </c>
      <c r="H546" s="87"/>
      <c r="I546" s="87"/>
      <c r="J546" s="87"/>
      <c r="K546" s="302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129">
        <v>1</v>
      </c>
      <c r="X546" s="265"/>
      <c r="Y546" s="101"/>
      <c r="Z546" s="266"/>
      <c r="AA546" s="96">
        <f>IF(G546=0,"",G546/F545)</f>
        <v>1</v>
      </c>
      <c r="AB546" s="97">
        <v>36</v>
      </c>
      <c r="AC546" s="280">
        <f t="shared" si="118"/>
        <v>1</v>
      </c>
      <c r="AD546" s="280">
        <f t="shared" si="119"/>
        <v>0</v>
      </c>
    </row>
    <row r="547" spans="1:30" ht="15.75" customHeight="1" x14ac:dyDescent="0.25">
      <c r="A547" s="84">
        <v>1602</v>
      </c>
      <c r="B547" s="87"/>
      <c r="C547" s="87"/>
      <c r="D547" s="87"/>
      <c r="E547" s="87"/>
      <c r="F547" s="87"/>
      <c r="G547" s="87"/>
      <c r="H547" s="87">
        <v>30</v>
      </c>
      <c r="I547" s="87"/>
      <c r="J547" s="87"/>
      <c r="K547" s="302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129">
        <v>1</v>
      </c>
      <c r="X547" s="265"/>
      <c r="Y547" s="101"/>
      <c r="Z547" s="266"/>
      <c r="AA547" s="96">
        <f>IF(H547=0,"",H547/G546)</f>
        <v>0.967741935483871</v>
      </c>
      <c r="AB547" s="97">
        <v>36</v>
      </c>
      <c r="AC547" s="280">
        <f t="shared" si="118"/>
        <v>1</v>
      </c>
      <c r="AD547" s="280">
        <f t="shared" si="119"/>
        <v>0</v>
      </c>
    </row>
    <row r="548" spans="1:30" ht="15.75" customHeight="1" x14ac:dyDescent="0.25">
      <c r="A548" s="84">
        <v>1701</v>
      </c>
      <c r="B548" s="87"/>
      <c r="C548" s="87"/>
      <c r="D548" s="87"/>
      <c r="E548" s="87"/>
      <c r="F548" s="87"/>
      <c r="G548" s="87"/>
      <c r="H548" s="87"/>
      <c r="I548" s="87">
        <v>28</v>
      </c>
      <c r="J548" s="87"/>
      <c r="K548" s="302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129">
        <v>2</v>
      </c>
      <c r="X548" s="265"/>
      <c r="Y548" s="101"/>
      <c r="Z548" s="266"/>
      <c r="AA548" s="96">
        <f>IF(I548=0,"",I548/H547)</f>
        <v>0.93333333333333335</v>
      </c>
      <c r="AB548" s="97">
        <v>34</v>
      </c>
      <c r="AC548" s="280">
        <f t="shared" si="118"/>
        <v>0.94444444444444442</v>
      </c>
      <c r="AD548" s="280">
        <f t="shared" si="119"/>
        <v>5.555555555555558E-2</v>
      </c>
    </row>
    <row r="549" spans="1:30" ht="15.75" customHeight="1" x14ac:dyDescent="0.25">
      <c r="A549" s="84">
        <v>1702</v>
      </c>
      <c r="B549" s="87"/>
      <c r="C549" s="87"/>
      <c r="D549" s="87"/>
      <c r="E549" s="87"/>
      <c r="F549" s="87"/>
      <c r="G549" s="87"/>
      <c r="H549" s="87"/>
      <c r="I549" s="87"/>
      <c r="J549" s="87">
        <v>27</v>
      </c>
      <c r="K549" s="302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129">
        <v>21</v>
      </c>
      <c r="X549" s="265"/>
      <c r="Y549" s="101"/>
      <c r="Z549" s="266"/>
      <c r="AA549" s="96">
        <f>IF(J549=0,"",J549/I548)</f>
        <v>0.9642857142857143</v>
      </c>
      <c r="AB549" s="97">
        <v>32</v>
      </c>
      <c r="AC549" s="280">
        <f t="shared" si="118"/>
        <v>0.94117647058823528</v>
      </c>
      <c r="AD549" s="280">
        <f t="shared" si="119"/>
        <v>5.8823529411764719E-2</v>
      </c>
    </row>
    <row r="550" spans="1:30" ht="15.75" customHeight="1" x14ac:dyDescent="0.25">
      <c r="A550" s="84">
        <v>1801</v>
      </c>
      <c r="B550" s="87"/>
      <c r="C550" s="87"/>
      <c r="D550" s="87"/>
      <c r="E550" s="87"/>
      <c r="F550" s="87"/>
      <c r="G550" s="87"/>
      <c r="H550" s="87"/>
      <c r="I550" s="87"/>
      <c r="J550" s="87">
        <v>2</v>
      </c>
      <c r="K550" s="302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129">
        <v>3</v>
      </c>
      <c r="X550" s="265"/>
      <c r="Y550" s="101"/>
      <c r="Z550" s="101"/>
      <c r="AA550" s="215"/>
      <c r="AB550" s="97">
        <v>11</v>
      </c>
      <c r="AC550" s="285"/>
      <c r="AD550" s="215"/>
    </row>
    <row r="551" spans="1:30" ht="15.75" customHeight="1" x14ac:dyDescent="0.25">
      <c r="A551" s="84">
        <v>1802</v>
      </c>
      <c r="B551" s="87"/>
      <c r="C551" s="87"/>
      <c r="D551" s="87"/>
      <c r="E551" s="87"/>
      <c r="F551" s="87"/>
      <c r="G551" s="87"/>
      <c r="H551" s="87"/>
      <c r="I551" s="87"/>
      <c r="J551" s="87">
        <v>7</v>
      </c>
      <c r="K551" s="302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129">
        <v>3</v>
      </c>
      <c r="X551" s="265"/>
      <c r="Y551" s="101"/>
      <c r="Z551" s="256"/>
      <c r="AA551" s="215"/>
      <c r="AB551" s="106">
        <v>8</v>
      </c>
      <c r="AC551" s="285"/>
      <c r="AD551" s="215"/>
    </row>
    <row r="552" spans="1:30" ht="15.75" customHeight="1" x14ac:dyDescent="0.25">
      <c r="A552" s="84">
        <v>1901</v>
      </c>
      <c r="B552" s="87"/>
      <c r="C552" s="87"/>
      <c r="D552" s="87"/>
      <c r="E552" s="87"/>
      <c r="F552" s="87"/>
      <c r="G552" s="87"/>
      <c r="H552" s="87"/>
      <c r="I552" s="87"/>
      <c r="J552" s="87">
        <v>2</v>
      </c>
      <c r="K552" s="302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129">
        <v>1</v>
      </c>
      <c r="X552" s="265"/>
      <c r="Y552" s="101"/>
      <c r="Z552" s="256"/>
      <c r="AA552" s="215"/>
      <c r="AB552" s="106">
        <v>2</v>
      </c>
      <c r="AC552" s="285"/>
      <c r="AD552" s="215"/>
    </row>
    <row r="553" spans="1:30" ht="15.75" customHeight="1" x14ac:dyDescent="0.25">
      <c r="A553" s="84">
        <v>1902</v>
      </c>
      <c r="B553" s="87"/>
      <c r="C553" s="87"/>
      <c r="D553" s="87"/>
      <c r="E553" s="87"/>
      <c r="F553" s="87"/>
      <c r="G553" s="87"/>
      <c r="H553" s="87"/>
      <c r="I553" s="87"/>
      <c r="J553" s="87">
        <v>2</v>
      </c>
      <c r="K553" s="302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129">
        <v>1</v>
      </c>
      <c r="X553" s="265"/>
      <c r="Y553" s="101"/>
      <c r="Z553" s="256"/>
      <c r="AA553" s="215"/>
      <c r="AB553" s="252">
        <v>2</v>
      </c>
      <c r="AC553" s="285"/>
      <c r="AD553" s="215"/>
    </row>
    <row r="554" spans="1:30" ht="15.75" customHeight="1" x14ac:dyDescent="0.25">
      <c r="A554" s="84">
        <v>2001</v>
      </c>
      <c r="B554" s="87"/>
      <c r="C554" s="87"/>
      <c r="D554" s="87"/>
      <c r="E554" s="87"/>
      <c r="F554" s="87"/>
      <c r="G554" s="87"/>
      <c r="H554" s="87"/>
      <c r="I554" s="87"/>
      <c r="J554" s="87">
        <v>2</v>
      </c>
      <c r="K554" s="302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129">
        <v>2</v>
      </c>
      <c r="X554" s="265"/>
      <c r="Y554" s="101"/>
      <c r="Z554" s="256"/>
      <c r="AA554" s="101"/>
      <c r="AB554" s="254">
        <v>2</v>
      </c>
      <c r="AC554" s="286"/>
      <c r="AD554" s="215"/>
    </row>
    <row r="555" spans="1:30" ht="15.75" customHeight="1" x14ac:dyDescent="0.25">
      <c r="A555" s="84">
        <v>2002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302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129"/>
      <c r="X555" s="265"/>
      <c r="Y555" s="101"/>
      <c r="Z555" s="256"/>
      <c r="AA555" s="111" t="s">
        <v>91</v>
      </c>
      <c r="AB555" s="303">
        <v>23</v>
      </c>
      <c r="AC555" s="112">
        <f>W558</f>
        <v>35</v>
      </c>
      <c r="AD555" s="114" t="s">
        <v>19</v>
      </c>
    </row>
    <row r="556" spans="1:30" ht="15.75" customHeight="1" x14ac:dyDescent="0.25">
      <c r="A556" s="84">
        <v>2101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302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129"/>
      <c r="X556" s="265"/>
      <c r="Y556" s="101"/>
      <c r="Z556" s="256"/>
      <c r="AA556" s="115" t="s">
        <v>92</v>
      </c>
      <c r="AB556" s="165">
        <f>IF(AB555/B541=0,"",AB555/B541)</f>
        <v>0.33333333333333331</v>
      </c>
      <c r="AC556" s="166">
        <f>IF(AB555/AC555=0,"",AB555/AC555)</f>
        <v>0.65714285714285714</v>
      </c>
      <c r="AD556" s="118" t="s">
        <v>93</v>
      </c>
    </row>
    <row r="557" spans="1:30" ht="15.75" customHeight="1" x14ac:dyDescent="0.25">
      <c r="A557" s="84">
        <v>2102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302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129"/>
      <c r="X557" s="267"/>
      <c r="Y557" s="268"/>
      <c r="Z557" s="269"/>
      <c r="AA557" s="120"/>
      <c r="AB557" s="121"/>
      <c r="AC557" s="121"/>
      <c r="AD557" s="122"/>
    </row>
    <row r="558" spans="1:30" ht="18" x14ac:dyDescent="0.25">
      <c r="A558" s="46"/>
      <c r="B558" s="340" t="s">
        <v>111</v>
      </c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123">
        <f>SUM(W541:W554)</f>
        <v>35</v>
      </c>
      <c r="X558" s="124">
        <f>IF(SUM(W546:W549)=0,"",SUM(W546:W549)/B541)</f>
        <v>0.36231884057971014</v>
      </c>
      <c r="Y558" s="124">
        <f>IF(W558=0,"",W558/B541)</f>
        <v>0.50724637681159424</v>
      </c>
      <c r="Z558" s="124">
        <f>IF(W549=0,"",Y558-X558)</f>
        <v>0.14492753623188409</v>
      </c>
      <c r="AA558" s="1"/>
      <c r="AB558" s="2"/>
      <c r="AC558" s="36"/>
      <c r="AD558" s="1"/>
    </row>
    <row r="559" spans="1:30" ht="12.75" customHeight="1" x14ac:dyDescent="0.2">
      <c r="X559" s="1"/>
      <c r="Y559" s="1"/>
      <c r="AA559" s="1"/>
    </row>
    <row r="560" spans="1:30" ht="12.75" customHeight="1" x14ac:dyDescent="0.2">
      <c r="X560" s="1"/>
      <c r="Y560" s="1"/>
      <c r="AA560" s="1"/>
    </row>
    <row r="561" spans="1:31" ht="26.25" customHeight="1" x14ac:dyDescent="0.4">
      <c r="A561" s="224"/>
      <c r="B561" s="341" t="s">
        <v>101</v>
      </c>
      <c r="C561" s="341"/>
      <c r="D561" s="341"/>
      <c r="E561" s="341"/>
      <c r="F561" s="341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225" t="s">
        <v>97</v>
      </c>
      <c r="X561" s="1"/>
      <c r="Y561" s="1"/>
      <c r="AA561" s="1"/>
    </row>
    <row r="562" spans="1:31" ht="20.25" customHeight="1" x14ac:dyDescent="0.2">
      <c r="A562" s="376" t="s">
        <v>18</v>
      </c>
      <c r="B562" s="344" t="s">
        <v>102</v>
      </c>
      <c r="C562" s="345"/>
      <c r="D562" s="345"/>
      <c r="E562" s="345"/>
      <c r="F562" s="345"/>
      <c r="G562" s="345"/>
      <c r="H562" s="345"/>
      <c r="I562" s="345"/>
      <c r="J562" s="345"/>
      <c r="K562" s="377"/>
      <c r="L562" s="369"/>
      <c r="M562" s="369"/>
      <c r="N562" s="369"/>
      <c r="O562" s="369"/>
      <c r="P562" s="369"/>
      <c r="Q562" s="369"/>
      <c r="R562" s="369"/>
      <c r="S562" s="369"/>
      <c r="T562" s="369"/>
      <c r="U562" s="369"/>
      <c r="V562" s="369"/>
      <c r="W562" s="348" t="s">
        <v>19</v>
      </c>
      <c r="X562" s="339" t="s">
        <v>11</v>
      </c>
      <c r="Y562" s="339" t="s">
        <v>12</v>
      </c>
      <c r="Z562" s="350" t="s">
        <v>13</v>
      </c>
      <c r="AA562" s="339" t="s">
        <v>14</v>
      </c>
      <c r="AB562" s="337" t="s">
        <v>15</v>
      </c>
      <c r="AC562" s="337" t="s">
        <v>16</v>
      </c>
      <c r="AD562" s="339" t="s">
        <v>103</v>
      </c>
    </row>
    <row r="563" spans="1:31" ht="15.75" customHeight="1" x14ac:dyDescent="0.25">
      <c r="A563" s="338"/>
      <c r="B563" s="84" t="s">
        <v>104</v>
      </c>
      <c r="C563" s="84" t="s">
        <v>105</v>
      </c>
      <c r="D563" s="84" t="s">
        <v>106</v>
      </c>
      <c r="E563" s="84" t="s">
        <v>107</v>
      </c>
      <c r="F563" s="84" t="s">
        <v>108</v>
      </c>
      <c r="G563" s="84" t="s">
        <v>109</v>
      </c>
      <c r="H563" s="84" t="s">
        <v>110</v>
      </c>
      <c r="I563" s="84" t="s">
        <v>73</v>
      </c>
      <c r="J563" s="84" t="s">
        <v>74</v>
      </c>
      <c r="K563" s="299" t="s">
        <v>142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349"/>
      <c r="X563" s="338"/>
      <c r="Y563" s="338"/>
      <c r="Z563" s="338"/>
      <c r="AA563" s="338"/>
      <c r="AB563" s="338"/>
      <c r="AC563" s="338"/>
      <c r="AD563" s="338"/>
    </row>
    <row r="564" spans="1:31" ht="15.75" customHeight="1" x14ac:dyDescent="0.25">
      <c r="A564" s="84">
        <v>1402</v>
      </c>
      <c r="B564" s="87">
        <v>65</v>
      </c>
      <c r="C564" s="87"/>
      <c r="D564" s="87"/>
      <c r="E564" s="87"/>
      <c r="F564" s="87"/>
      <c r="G564" s="87"/>
      <c r="H564" s="87"/>
      <c r="I564" s="87"/>
      <c r="J564" s="87"/>
      <c r="K564" s="302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129"/>
      <c r="X564" s="262"/>
      <c r="Y564" s="263"/>
      <c r="Z564" s="264"/>
      <c r="AA564" s="278"/>
      <c r="AB564" s="92">
        <f>B564</f>
        <v>65</v>
      </c>
      <c r="AC564" s="279"/>
      <c r="AD564" s="278"/>
    </row>
    <row r="565" spans="1:31" ht="15.75" customHeight="1" x14ac:dyDescent="0.25">
      <c r="A565" s="84">
        <v>1501</v>
      </c>
      <c r="B565" s="87"/>
      <c r="C565" s="87">
        <v>50</v>
      </c>
      <c r="D565" s="87"/>
      <c r="E565" s="87"/>
      <c r="F565" s="87"/>
      <c r="G565" s="87"/>
      <c r="H565" s="87"/>
      <c r="I565" s="87"/>
      <c r="J565" s="87"/>
      <c r="K565" s="302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129"/>
      <c r="X565" s="265"/>
      <c r="Y565" s="101"/>
      <c r="Z565" s="266"/>
      <c r="AA565" s="96">
        <f>IF(C565=0,"",C565/B564)</f>
        <v>0.76923076923076927</v>
      </c>
      <c r="AB565" s="97">
        <v>63</v>
      </c>
      <c r="AC565" s="280">
        <f t="shared" ref="AC565:AC572" si="120">IF(AB565=0,"",AB565/AB564)</f>
        <v>0.96923076923076923</v>
      </c>
      <c r="AD565" s="280">
        <f t="shared" ref="AD565:AD572" si="121">IF(AB565=0,"",100%-AC565)</f>
        <v>3.0769230769230771E-2</v>
      </c>
    </row>
    <row r="566" spans="1:31" ht="15.75" customHeight="1" x14ac:dyDescent="0.25">
      <c r="A566" s="84">
        <v>1502</v>
      </c>
      <c r="B566" s="87"/>
      <c r="C566" s="87"/>
      <c r="D566" s="87">
        <v>48</v>
      </c>
      <c r="E566" s="87"/>
      <c r="F566" s="87"/>
      <c r="G566" s="87"/>
      <c r="H566" s="87"/>
      <c r="I566" s="87"/>
      <c r="J566" s="87"/>
      <c r="K566" s="302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>
        <f>AB566/AB564</f>
        <v>0.75384615384615383</v>
      </c>
      <c r="W566" s="129"/>
      <c r="X566" s="265"/>
      <c r="Y566" s="101"/>
      <c r="Z566" s="266"/>
      <c r="AA566" s="96">
        <f>IF(D566=0,"",D566/C565)</f>
        <v>0.96</v>
      </c>
      <c r="AB566" s="97">
        <v>49</v>
      </c>
      <c r="AC566" s="280">
        <f t="shared" si="120"/>
        <v>0.77777777777777779</v>
      </c>
      <c r="AD566" s="280">
        <f t="shared" si="121"/>
        <v>0.22222222222222221</v>
      </c>
      <c r="AE566" s="128">
        <f>AB566/AB564</f>
        <v>0.75384615384615383</v>
      </c>
    </row>
    <row r="567" spans="1:31" ht="15.75" customHeight="1" x14ac:dyDescent="0.25">
      <c r="A567" s="84">
        <v>1601</v>
      </c>
      <c r="B567" s="87"/>
      <c r="C567" s="87"/>
      <c r="D567" s="87"/>
      <c r="E567" s="87">
        <v>38</v>
      </c>
      <c r="F567" s="87"/>
      <c r="G567" s="87"/>
      <c r="H567" s="87"/>
      <c r="I567" s="87"/>
      <c r="J567" s="87"/>
      <c r="K567" s="302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129"/>
      <c r="X567" s="265"/>
      <c r="Y567" s="101"/>
      <c r="Z567" s="266"/>
      <c r="AA567" s="96">
        <f>IF(E567=0,"",E567/D566)</f>
        <v>0.79166666666666663</v>
      </c>
      <c r="AB567" s="97">
        <v>41</v>
      </c>
      <c r="AC567" s="280">
        <f t="shared" si="120"/>
        <v>0.83673469387755106</v>
      </c>
      <c r="AD567" s="280">
        <f t="shared" si="121"/>
        <v>0.16326530612244894</v>
      </c>
    </row>
    <row r="568" spans="1:31" ht="15.75" customHeight="1" x14ac:dyDescent="0.25">
      <c r="A568" s="84">
        <v>1602</v>
      </c>
      <c r="B568" s="87"/>
      <c r="C568" s="87"/>
      <c r="D568" s="87"/>
      <c r="E568" s="87"/>
      <c r="F568" s="87">
        <v>34</v>
      </c>
      <c r="G568" s="87"/>
      <c r="H568" s="87"/>
      <c r="I568" s="87"/>
      <c r="J568" s="87"/>
      <c r="K568" s="302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129"/>
      <c r="X568" s="265"/>
      <c r="Y568" s="101"/>
      <c r="Z568" s="266"/>
      <c r="AA568" s="96">
        <f>IF(F568=0,"",F568/E567)</f>
        <v>0.89473684210526316</v>
      </c>
      <c r="AB568" s="97">
        <v>38</v>
      </c>
      <c r="AC568" s="280">
        <f t="shared" si="120"/>
        <v>0.92682926829268297</v>
      </c>
      <c r="AD568" s="280">
        <f t="shared" si="121"/>
        <v>7.3170731707317027E-2</v>
      </c>
    </row>
    <row r="569" spans="1:31" ht="15.75" customHeight="1" x14ac:dyDescent="0.25">
      <c r="A569" s="84">
        <v>1701</v>
      </c>
      <c r="B569" s="87"/>
      <c r="C569" s="87"/>
      <c r="D569" s="87"/>
      <c r="E569" s="87"/>
      <c r="F569" s="87"/>
      <c r="G569" s="87">
        <v>30</v>
      </c>
      <c r="H569" s="87"/>
      <c r="I569" s="87"/>
      <c r="J569" s="87"/>
      <c r="K569" s="302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129"/>
      <c r="X569" s="265"/>
      <c r="Y569" s="101"/>
      <c r="Z569" s="266"/>
      <c r="AA569" s="96">
        <f>IF(G569=0,"",G569/F568)</f>
        <v>0.88235294117647056</v>
      </c>
      <c r="AB569" s="97">
        <v>34</v>
      </c>
      <c r="AC569" s="280">
        <f t="shared" si="120"/>
        <v>0.89473684210526316</v>
      </c>
      <c r="AD569" s="280">
        <f t="shared" si="121"/>
        <v>0.10526315789473684</v>
      </c>
    </row>
    <row r="570" spans="1:31" ht="15.75" customHeight="1" x14ac:dyDescent="0.25">
      <c r="A570" s="84">
        <v>1702</v>
      </c>
      <c r="B570" s="87"/>
      <c r="C570" s="87"/>
      <c r="D570" s="87"/>
      <c r="E570" s="87"/>
      <c r="F570" s="87"/>
      <c r="G570" s="87"/>
      <c r="H570" s="87">
        <v>29</v>
      </c>
      <c r="I570" s="87"/>
      <c r="J570" s="87"/>
      <c r="K570" s="302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129"/>
      <c r="X570" s="265"/>
      <c r="Y570" s="101"/>
      <c r="Z570" s="266"/>
      <c r="AA570" s="96">
        <f>IF(H570=0,"",H570/G569)</f>
        <v>0.96666666666666667</v>
      </c>
      <c r="AB570" s="97">
        <v>33</v>
      </c>
      <c r="AC570" s="280">
        <f t="shared" si="120"/>
        <v>0.97058823529411764</v>
      </c>
      <c r="AD570" s="280">
        <f t="shared" si="121"/>
        <v>2.9411764705882359E-2</v>
      </c>
    </row>
    <row r="571" spans="1:31" ht="15.75" customHeight="1" x14ac:dyDescent="0.25">
      <c r="A571" s="84">
        <v>1801</v>
      </c>
      <c r="B571" s="87"/>
      <c r="C571" s="87"/>
      <c r="D571" s="87"/>
      <c r="E571" s="87"/>
      <c r="F571" s="87"/>
      <c r="G571" s="87"/>
      <c r="H571" s="87"/>
      <c r="I571" s="87">
        <v>29</v>
      </c>
      <c r="J571" s="87"/>
      <c r="K571" s="302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129"/>
      <c r="X571" s="265"/>
      <c r="Y571" s="101"/>
      <c r="Z571" s="266"/>
      <c r="AA571" s="96">
        <f>IF(I571=0,"",I571/H570)</f>
        <v>1</v>
      </c>
      <c r="AB571" s="97">
        <v>31</v>
      </c>
      <c r="AC571" s="280">
        <f t="shared" si="120"/>
        <v>0.93939393939393945</v>
      </c>
      <c r="AD571" s="280">
        <f t="shared" si="121"/>
        <v>6.0606060606060552E-2</v>
      </c>
    </row>
    <row r="572" spans="1:31" ht="15.75" customHeight="1" x14ac:dyDescent="0.25">
      <c r="A572" s="84">
        <v>1802</v>
      </c>
      <c r="B572" s="87"/>
      <c r="C572" s="87"/>
      <c r="D572" s="87"/>
      <c r="E572" s="87"/>
      <c r="F572" s="87"/>
      <c r="G572" s="87"/>
      <c r="H572" s="87"/>
      <c r="I572" s="87"/>
      <c r="J572" s="87">
        <v>28</v>
      </c>
      <c r="K572" s="302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129">
        <v>22</v>
      </c>
      <c r="X572" s="265"/>
      <c r="Y572" s="101"/>
      <c r="Z572" s="266"/>
      <c r="AA572" s="96">
        <f>IF(J572=0,"",J572/I571)</f>
        <v>0.96551724137931039</v>
      </c>
      <c r="AB572" s="97">
        <v>29</v>
      </c>
      <c r="AC572" s="280">
        <f t="shared" si="120"/>
        <v>0.93548387096774188</v>
      </c>
      <c r="AD572" s="280">
        <f t="shared" si="121"/>
        <v>6.4516129032258118E-2</v>
      </c>
    </row>
    <row r="573" spans="1:31" ht="15.75" customHeight="1" x14ac:dyDescent="0.25">
      <c r="A573" s="84">
        <v>1901</v>
      </c>
      <c r="B573" s="87"/>
      <c r="C573" s="87"/>
      <c r="D573" s="87"/>
      <c r="E573" s="87"/>
      <c r="F573" s="87"/>
      <c r="G573" s="87"/>
      <c r="H573" s="87"/>
      <c r="I573" s="87"/>
      <c r="J573" s="87">
        <v>2</v>
      </c>
      <c r="K573" s="302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129">
        <v>2</v>
      </c>
      <c r="X573" s="265"/>
      <c r="Y573" s="101"/>
      <c r="Z573" s="101"/>
      <c r="AA573" s="215"/>
      <c r="AB573" s="97">
        <v>4</v>
      </c>
      <c r="AC573" s="285"/>
      <c r="AD573" s="215"/>
    </row>
    <row r="574" spans="1:31" ht="15.75" customHeight="1" x14ac:dyDescent="0.25">
      <c r="A574" s="84">
        <v>1902</v>
      </c>
      <c r="B574" s="87"/>
      <c r="C574" s="87"/>
      <c r="D574" s="87"/>
      <c r="E574" s="87"/>
      <c r="F574" s="87"/>
      <c r="G574" s="87"/>
      <c r="H574" s="87"/>
      <c r="I574" s="87"/>
      <c r="J574" s="87">
        <v>2</v>
      </c>
      <c r="K574" s="302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129">
        <v>1</v>
      </c>
      <c r="X574" s="265"/>
      <c r="Y574" s="101"/>
      <c r="Z574" s="256"/>
      <c r="AA574" s="215"/>
      <c r="AB574" s="106">
        <v>2</v>
      </c>
      <c r="AC574" s="285"/>
      <c r="AD574" s="215"/>
    </row>
    <row r="575" spans="1:31" ht="15.75" customHeight="1" x14ac:dyDescent="0.25">
      <c r="A575" s="84">
        <v>2001</v>
      </c>
      <c r="B575" s="87"/>
      <c r="C575" s="87"/>
      <c r="D575" s="87"/>
      <c r="E575" s="87"/>
      <c r="F575" s="87"/>
      <c r="G575" s="87"/>
      <c r="H575" s="87"/>
      <c r="I575" s="87"/>
      <c r="J575" s="87">
        <v>1</v>
      </c>
      <c r="K575" s="302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129">
        <v>1</v>
      </c>
      <c r="X575" s="265"/>
      <c r="Y575" s="101"/>
      <c r="Z575" s="256"/>
      <c r="AA575" s="215"/>
      <c r="AB575" s="106">
        <v>1</v>
      </c>
      <c r="AC575" s="285"/>
      <c r="AD575" s="215"/>
    </row>
    <row r="576" spans="1:31" ht="15.75" customHeight="1" x14ac:dyDescent="0.25">
      <c r="A576" s="84">
        <v>2002</v>
      </c>
      <c r="B576" s="87"/>
      <c r="C576" s="87"/>
      <c r="D576" s="87"/>
      <c r="E576" s="87"/>
      <c r="F576" s="87"/>
      <c r="G576" s="87"/>
      <c r="H576" s="87"/>
      <c r="I576" s="87"/>
      <c r="J576" s="87">
        <v>1</v>
      </c>
      <c r="K576" s="302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129">
        <v>1</v>
      </c>
      <c r="X576" s="265"/>
      <c r="Y576" s="101"/>
      <c r="Z576" s="256"/>
      <c r="AA576" s="215"/>
      <c r="AB576" s="252">
        <v>1</v>
      </c>
      <c r="AC576" s="285"/>
      <c r="AD576" s="215"/>
    </row>
    <row r="577" spans="1:31" ht="15.75" customHeight="1" x14ac:dyDescent="0.25">
      <c r="A577" s="84">
        <v>2101</v>
      </c>
      <c r="B577" s="87"/>
      <c r="C577" s="87"/>
      <c r="D577" s="87"/>
      <c r="E577" s="87"/>
      <c r="F577" s="87"/>
      <c r="G577" s="87"/>
      <c r="H577" s="87"/>
      <c r="I577" s="87"/>
      <c r="J577" s="87">
        <v>1</v>
      </c>
      <c r="K577" s="302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129"/>
      <c r="X577" s="265"/>
      <c r="Y577" s="101"/>
      <c r="Z577" s="256"/>
      <c r="AA577" s="101"/>
      <c r="AB577" s="254">
        <v>1</v>
      </c>
      <c r="AC577" s="286"/>
      <c r="AD577" s="215"/>
    </row>
    <row r="578" spans="1:31" ht="15.75" customHeight="1" x14ac:dyDescent="0.25">
      <c r="A578" s="84">
        <v>2102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302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129"/>
      <c r="X578" s="265"/>
      <c r="Y578" s="101"/>
      <c r="Z578" s="256"/>
      <c r="AA578" s="111" t="s">
        <v>91</v>
      </c>
      <c r="AB578" s="303">
        <v>21</v>
      </c>
      <c r="AC578" s="112">
        <f>W581</f>
        <v>27</v>
      </c>
      <c r="AD578" s="114" t="s">
        <v>19</v>
      </c>
    </row>
    <row r="579" spans="1:31" ht="15.75" customHeight="1" x14ac:dyDescent="0.25">
      <c r="A579" s="84">
        <v>2201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302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129"/>
      <c r="X579" s="265"/>
      <c r="Y579" s="101"/>
      <c r="Z579" s="256"/>
      <c r="AA579" s="115" t="s">
        <v>92</v>
      </c>
      <c r="AB579" s="165">
        <f>IF(AB578/B564=0,"",AB578/B564)</f>
        <v>0.32307692307692309</v>
      </c>
      <c r="AC579" s="166">
        <f>IF(AB578/AC578=0,"",AB578/AC578)</f>
        <v>0.77777777777777779</v>
      </c>
      <c r="AD579" s="118" t="s">
        <v>93</v>
      </c>
    </row>
    <row r="580" spans="1:31" ht="15.75" customHeight="1" x14ac:dyDescent="0.25">
      <c r="A580" s="84">
        <v>2202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302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129"/>
      <c r="X580" s="267"/>
      <c r="Y580" s="268"/>
      <c r="Z580" s="269"/>
      <c r="AA580" s="120"/>
      <c r="AB580" s="121"/>
      <c r="AC580" s="121"/>
      <c r="AD580" s="122"/>
    </row>
    <row r="581" spans="1:31" ht="18" customHeight="1" x14ac:dyDescent="0.25">
      <c r="A581" s="46"/>
      <c r="B581" s="340" t="s">
        <v>111</v>
      </c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123">
        <f>SUM(W564:W577)</f>
        <v>27</v>
      </c>
      <c r="X581" s="124">
        <f>IF(W572=0,"",W572/B564)</f>
        <v>0.33846153846153848</v>
      </c>
      <c r="Y581" s="124">
        <f>IF(W581=0,"",W581/B564)</f>
        <v>0.41538461538461541</v>
      </c>
      <c r="Z581" s="124">
        <f>IF(W572=0,"",Y581-X581)</f>
        <v>7.6923076923076927E-2</v>
      </c>
      <c r="AA581" s="1"/>
      <c r="AB581" s="2"/>
      <c r="AC581" s="36"/>
      <c r="AD581" s="1"/>
    </row>
    <row r="582" spans="1:31" ht="12.75" customHeight="1" x14ac:dyDescent="0.2">
      <c r="X582" s="1"/>
      <c r="Y582" s="1"/>
      <c r="AA582" s="1"/>
    </row>
    <row r="583" spans="1:31" ht="12.75" customHeight="1" x14ac:dyDescent="0.2">
      <c r="X583" s="1"/>
      <c r="Y583" s="1"/>
      <c r="AA583" s="1"/>
    </row>
    <row r="584" spans="1:31" ht="26.25" customHeight="1" x14ac:dyDescent="0.4">
      <c r="A584" s="224"/>
      <c r="B584" s="341" t="s">
        <v>101</v>
      </c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225" t="s">
        <v>112</v>
      </c>
      <c r="X584" s="1"/>
      <c r="Y584" s="1"/>
      <c r="AA584" s="1"/>
    </row>
    <row r="585" spans="1:31" ht="20.25" x14ac:dyDescent="0.2">
      <c r="A585" s="376" t="s">
        <v>18</v>
      </c>
      <c r="B585" s="344" t="s">
        <v>102</v>
      </c>
      <c r="C585" s="345"/>
      <c r="D585" s="345"/>
      <c r="E585" s="345"/>
      <c r="F585" s="345"/>
      <c r="G585" s="345"/>
      <c r="H585" s="345"/>
      <c r="I585" s="345"/>
      <c r="J585" s="345"/>
      <c r="K585" s="377"/>
      <c r="L585" s="369"/>
      <c r="M585" s="369"/>
      <c r="N585" s="369"/>
      <c r="O585" s="369"/>
      <c r="P585" s="369"/>
      <c r="Q585" s="369"/>
      <c r="R585" s="369"/>
      <c r="S585" s="369"/>
      <c r="T585" s="369"/>
      <c r="U585" s="369"/>
      <c r="V585" s="369"/>
      <c r="W585" s="348" t="s">
        <v>19</v>
      </c>
      <c r="X585" s="339" t="s">
        <v>11</v>
      </c>
      <c r="Y585" s="339" t="s">
        <v>12</v>
      </c>
      <c r="Z585" s="350" t="s">
        <v>13</v>
      </c>
      <c r="AA585" s="339" t="s">
        <v>14</v>
      </c>
      <c r="AB585" s="337" t="s">
        <v>15</v>
      </c>
      <c r="AC585" s="337" t="s">
        <v>16</v>
      </c>
      <c r="AD585" s="339" t="s">
        <v>103</v>
      </c>
    </row>
    <row r="586" spans="1:31" ht="15.75" x14ac:dyDescent="0.25">
      <c r="A586" s="338"/>
      <c r="B586" s="84" t="s">
        <v>104</v>
      </c>
      <c r="C586" s="84" t="s">
        <v>105</v>
      </c>
      <c r="D586" s="84" t="s">
        <v>106</v>
      </c>
      <c r="E586" s="84" t="s">
        <v>107</v>
      </c>
      <c r="F586" s="84" t="s">
        <v>108</v>
      </c>
      <c r="G586" s="84" t="s">
        <v>109</v>
      </c>
      <c r="H586" s="84" t="s">
        <v>110</v>
      </c>
      <c r="I586" s="84" t="s">
        <v>73</v>
      </c>
      <c r="J586" s="84" t="s">
        <v>74</v>
      </c>
      <c r="K586" s="299" t="s">
        <v>142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349"/>
      <c r="X586" s="338"/>
      <c r="Y586" s="338"/>
      <c r="Z586" s="338"/>
      <c r="AA586" s="338"/>
      <c r="AB586" s="338"/>
      <c r="AC586" s="338"/>
      <c r="AD586" s="338"/>
    </row>
    <row r="587" spans="1:31" ht="15.75" customHeight="1" x14ac:dyDescent="0.25">
      <c r="A587" s="84">
        <v>1502</v>
      </c>
      <c r="B587" s="87">
        <v>67</v>
      </c>
      <c r="C587" s="87"/>
      <c r="D587" s="87"/>
      <c r="E587" s="87"/>
      <c r="F587" s="87"/>
      <c r="G587" s="87"/>
      <c r="H587" s="87"/>
      <c r="I587" s="87"/>
      <c r="J587" s="87"/>
      <c r="K587" s="302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129"/>
      <c r="X587" s="262"/>
      <c r="Y587" s="263"/>
      <c r="Z587" s="264"/>
      <c r="AA587" s="278"/>
      <c r="AB587" s="92">
        <f>B587</f>
        <v>67</v>
      </c>
      <c r="AC587" s="279"/>
      <c r="AD587" s="278"/>
    </row>
    <row r="588" spans="1:31" ht="15.75" customHeight="1" x14ac:dyDescent="0.25">
      <c r="A588" s="84">
        <v>1601</v>
      </c>
      <c r="B588" s="87"/>
      <c r="C588" s="87">
        <v>52</v>
      </c>
      <c r="D588" s="87"/>
      <c r="E588" s="87"/>
      <c r="F588" s="87"/>
      <c r="G588" s="87"/>
      <c r="H588" s="87"/>
      <c r="I588" s="87"/>
      <c r="J588" s="87"/>
      <c r="K588" s="302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129"/>
      <c r="X588" s="265"/>
      <c r="Y588" s="101"/>
      <c r="Z588" s="266"/>
      <c r="AA588" s="96">
        <f>IF(C588=0,"",C588/B587)</f>
        <v>0.77611940298507465</v>
      </c>
      <c r="AB588" s="97">
        <v>52</v>
      </c>
      <c r="AC588" s="280">
        <f t="shared" ref="AC588:AC595" si="122">IF(AB588=0,"",AB588/AB587)</f>
        <v>0.77611940298507465</v>
      </c>
      <c r="AD588" s="280">
        <f t="shared" ref="AD588:AD595" si="123">IF(AB588=0,"",100%-AC588)</f>
        <v>0.22388059701492535</v>
      </c>
    </row>
    <row r="589" spans="1:31" ht="15.75" customHeight="1" x14ac:dyDescent="0.25">
      <c r="A589" s="84">
        <v>1602</v>
      </c>
      <c r="B589" s="87"/>
      <c r="C589" s="87"/>
      <c r="D589" s="87">
        <v>40</v>
      </c>
      <c r="E589" s="87"/>
      <c r="F589" s="87"/>
      <c r="G589" s="87"/>
      <c r="H589" s="87"/>
      <c r="I589" s="87"/>
      <c r="J589" s="87"/>
      <c r="K589" s="302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>
        <f>AB589/AB587</f>
        <v>0.61194029850746268</v>
      </c>
      <c r="W589" s="129"/>
      <c r="X589" s="265"/>
      <c r="Y589" s="101"/>
      <c r="Z589" s="266"/>
      <c r="AA589" s="96">
        <f>IF(D589=0,"",D589/C588)</f>
        <v>0.76923076923076927</v>
      </c>
      <c r="AB589" s="97">
        <v>41</v>
      </c>
      <c r="AC589" s="280">
        <f t="shared" si="122"/>
        <v>0.78846153846153844</v>
      </c>
      <c r="AD589" s="280">
        <f t="shared" si="123"/>
        <v>0.21153846153846156</v>
      </c>
      <c r="AE589" s="128">
        <f>AB589/AB587</f>
        <v>0.61194029850746268</v>
      </c>
    </row>
    <row r="590" spans="1:31" ht="15.75" customHeight="1" x14ac:dyDescent="0.25">
      <c r="A590" s="84">
        <v>1701</v>
      </c>
      <c r="B590" s="87"/>
      <c r="C590" s="87"/>
      <c r="D590" s="87"/>
      <c r="E590" s="87">
        <v>37</v>
      </c>
      <c r="F590" s="87"/>
      <c r="G590" s="87"/>
      <c r="H590" s="87"/>
      <c r="I590" s="87"/>
      <c r="J590" s="87"/>
      <c r="K590" s="302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129"/>
      <c r="X590" s="265"/>
      <c r="Y590" s="101"/>
      <c r="Z590" s="266"/>
      <c r="AA590" s="96">
        <f>IF(E590=0,"",E590/D589)</f>
        <v>0.92500000000000004</v>
      </c>
      <c r="AB590" s="97">
        <v>38</v>
      </c>
      <c r="AC590" s="280">
        <f t="shared" si="122"/>
        <v>0.92682926829268297</v>
      </c>
      <c r="AD590" s="280">
        <f t="shared" si="123"/>
        <v>7.3170731707317027E-2</v>
      </c>
    </row>
    <row r="591" spans="1:31" ht="15.75" customHeight="1" x14ac:dyDescent="0.25">
      <c r="A591" s="84">
        <v>1702</v>
      </c>
      <c r="B591" s="87"/>
      <c r="C591" s="87"/>
      <c r="D591" s="87"/>
      <c r="E591" s="87"/>
      <c r="F591" s="87">
        <v>31</v>
      </c>
      <c r="G591" s="87"/>
      <c r="H591" s="87"/>
      <c r="I591" s="87"/>
      <c r="J591" s="87"/>
      <c r="K591" s="302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129"/>
      <c r="X591" s="265"/>
      <c r="Y591" s="101"/>
      <c r="Z591" s="266"/>
      <c r="AA591" s="96">
        <f>IF(F591=0,"",F591/E590)</f>
        <v>0.83783783783783783</v>
      </c>
      <c r="AB591" s="97">
        <v>36</v>
      </c>
      <c r="AC591" s="280">
        <f t="shared" si="122"/>
        <v>0.94736842105263153</v>
      </c>
      <c r="AD591" s="280">
        <f t="shared" si="123"/>
        <v>5.2631578947368474E-2</v>
      </c>
    </row>
    <row r="592" spans="1:31" ht="15.75" customHeight="1" x14ac:dyDescent="0.25">
      <c r="A592" s="84">
        <v>1801</v>
      </c>
      <c r="B592" s="87"/>
      <c r="C592" s="87"/>
      <c r="D592" s="87"/>
      <c r="E592" s="87"/>
      <c r="F592" s="87"/>
      <c r="G592" s="87">
        <v>29</v>
      </c>
      <c r="H592" s="87"/>
      <c r="I592" s="87"/>
      <c r="J592" s="87"/>
      <c r="K592" s="302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129"/>
      <c r="X592" s="265"/>
      <c r="Y592" s="101"/>
      <c r="Z592" s="266"/>
      <c r="AA592" s="96">
        <f>IF(G592=0,"",G592/F591)</f>
        <v>0.93548387096774188</v>
      </c>
      <c r="AB592" s="97">
        <v>35</v>
      </c>
      <c r="AC592" s="280">
        <f t="shared" si="122"/>
        <v>0.97222222222222221</v>
      </c>
      <c r="AD592" s="280">
        <f t="shared" si="123"/>
        <v>2.777777777777779E-2</v>
      </c>
    </row>
    <row r="593" spans="1:30" ht="15.75" customHeight="1" x14ac:dyDescent="0.25">
      <c r="A593" s="84">
        <v>1802</v>
      </c>
      <c r="B593" s="87"/>
      <c r="C593" s="87"/>
      <c r="D593" s="87"/>
      <c r="E593" s="87"/>
      <c r="F593" s="87"/>
      <c r="G593" s="87"/>
      <c r="H593" s="87">
        <v>27</v>
      </c>
      <c r="I593" s="87"/>
      <c r="J593" s="87"/>
      <c r="K593" s="302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129"/>
      <c r="X593" s="265"/>
      <c r="Y593" s="101"/>
      <c r="Z593" s="266"/>
      <c r="AA593" s="96">
        <f>IF(H593=0,"",H593/G592)</f>
        <v>0.93103448275862066</v>
      </c>
      <c r="AB593" s="97">
        <v>33</v>
      </c>
      <c r="AC593" s="280">
        <f t="shared" si="122"/>
        <v>0.94285714285714284</v>
      </c>
      <c r="AD593" s="280">
        <f t="shared" si="123"/>
        <v>5.7142857142857162E-2</v>
      </c>
    </row>
    <row r="594" spans="1:30" ht="15.75" customHeight="1" x14ac:dyDescent="0.25">
      <c r="A594" s="84">
        <v>1901</v>
      </c>
      <c r="B594" s="87"/>
      <c r="C594" s="87"/>
      <c r="D594" s="87"/>
      <c r="E594" s="87"/>
      <c r="F594" s="87"/>
      <c r="G594" s="87"/>
      <c r="H594" s="87"/>
      <c r="I594" s="87">
        <v>26</v>
      </c>
      <c r="J594" s="87"/>
      <c r="K594" s="302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129"/>
      <c r="X594" s="265"/>
      <c r="Y594" s="101"/>
      <c r="Z594" s="266"/>
      <c r="AA594" s="96">
        <f>IF(I594=0,"",I594/H593)</f>
        <v>0.96296296296296291</v>
      </c>
      <c r="AB594" s="97">
        <v>31</v>
      </c>
      <c r="AC594" s="280">
        <f t="shared" si="122"/>
        <v>0.93939393939393945</v>
      </c>
      <c r="AD594" s="280">
        <f t="shared" si="123"/>
        <v>6.0606060606060552E-2</v>
      </c>
    </row>
    <row r="595" spans="1:30" ht="15.75" customHeight="1" x14ac:dyDescent="0.25">
      <c r="A595" s="84">
        <v>1902</v>
      </c>
      <c r="B595" s="87"/>
      <c r="C595" s="87"/>
      <c r="D595" s="87"/>
      <c r="E595" s="87"/>
      <c r="F595" s="87"/>
      <c r="G595" s="87"/>
      <c r="H595" s="87"/>
      <c r="I595" s="87"/>
      <c r="J595" s="87">
        <v>26</v>
      </c>
      <c r="K595" s="302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129">
        <v>16</v>
      </c>
      <c r="X595" s="265"/>
      <c r="Y595" s="101"/>
      <c r="Z595" s="266"/>
      <c r="AA595" s="96">
        <f>IF(J595=0,"",J595/I594)</f>
        <v>1</v>
      </c>
      <c r="AB595" s="97">
        <v>28</v>
      </c>
      <c r="AC595" s="280">
        <f t="shared" si="122"/>
        <v>0.90322580645161288</v>
      </c>
      <c r="AD595" s="280">
        <f t="shared" si="123"/>
        <v>9.6774193548387122E-2</v>
      </c>
    </row>
    <row r="596" spans="1:30" ht="15.75" customHeight="1" x14ac:dyDescent="0.25">
      <c r="A596" s="84">
        <v>2001</v>
      </c>
      <c r="B596" s="87"/>
      <c r="C596" s="87"/>
      <c r="D596" s="87"/>
      <c r="E596" s="87"/>
      <c r="F596" s="87"/>
      <c r="G596" s="87"/>
      <c r="H596" s="87"/>
      <c r="I596" s="87"/>
      <c r="J596" s="87">
        <v>9</v>
      </c>
      <c r="K596" s="302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129">
        <v>8</v>
      </c>
      <c r="X596" s="265"/>
      <c r="Y596" s="101"/>
      <c r="Z596" s="101"/>
      <c r="AA596" s="215"/>
      <c r="AB596" s="97">
        <v>12</v>
      </c>
      <c r="AC596" s="285"/>
      <c r="AD596" s="215"/>
    </row>
    <row r="597" spans="1:30" ht="15.75" customHeight="1" x14ac:dyDescent="0.25">
      <c r="A597" s="84">
        <v>2002</v>
      </c>
      <c r="B597" s="87"/>
      <c r="C597" s="87"/>
      <c r="D597" s="87"/>
      <c r="E597" s="87"/>
      <c r="F597" s="87"/>
      <c r="G597" s="87"/>
      <c r="H597" s="87"/>
      <c r="I597" s="87"/>
      <c r="J597" s="87">
        <v>4</v>
      </c>
      <c r="K597" s="302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129">
        <v>4</v>
      </c>
      <c r="X597" s="265"/>
      <c r="Y597" s="101"/>
      <c r="Z597" s="256"/>
      <c r="AA597" s="215"/>
      <c r="AB597" s="106">
        <v>4</v>
      </c>
      <c r="AC597" s="285"/>
      <c r="AD597" s="215"/>
    </row>
    <row r="598" spans="1:30" ht="15.75" customHeight="1" x14ac:dyDescent="0.25">
      <c r="A598" s="84">
        <v>2101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302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129"/>
      <c r="X598" s="265"/>
      <c r="Y598" s="101"/>
      <c r="Z598" s="256"/>
      <c r="AA598" s="215"/>
      <c r="AB598" s="106"/>
      <c r="AC598" s="285"/>
      <c r="AD598" s="215"/>
    </row>
    <row r="599" spans="1:30" ht="15.75" customHeight="1" x14ac:dyDescent="0.25">
      <c r="A599" s="84">
        <v>2102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302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129"/>
      <c r="X599" s="265"/>
      <c r="Y599" s="101"/>
      <c r="Z599" s="256"/>
      <c r="AA599" s="215"/>
      <c r="AB599" s="106"/>
      <c r="AC599" s="285"/>
      <c r="AD599" s="215"/>
    </row>
    <row r="600" spans="1:30" ht="15.75" customHeight="1" x14ac:dyDescent="0.25">
      <c r="A600" s="84">
        <v>2201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302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129"/>
      <c r="X600" s="265"/>
      <c r="Y600" s="101"/>
      <c r="Z600" s="256"/>
      <c r="AA600" s="101"/>
      <c r="AB600" s="256"/>
      <c r="AC600" s="286"/>
      <c r="AD600" s="215"/>
    </row>
    <row r="601" spans="1:30" ht="15.75" customHeight="1" x14ac:dyDescent="0.25">
      <c r="A601" s="84">
        <v>2202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302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129"/>
      <c r="X601" s="265"/>
      <c r="Y601" s="101"/>
      <c r="Z601" s="256"/>
      <c r="AA601" s="111" t="s">
        <v>91</v>
      </c>
      <c r="AB601" s="164">
        <v>17</v>
      </c>
      <c r="AC601" s="112">
        <f>W604</f>
        <v>28</v>
      </c>
      <c r="AD601" s="114" t="s">
        <v>19</v>
      </c>
    </row>
    <row r="602" spans="1:30" ht="15.75" customHeight="1" x14ac:dyDescent="0.25">
      <c r="A602" s="84">
        <v>2301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302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129"/>
      <c r="X602" s="265"/>
      <c r="Y602" s="101"/>
      <c r="Z602" s="256"/>
      <c r="AA602" s="115" t="s">
        <v>92</v>
      </c>
      <c r="AB602" s="165">
        <f>IF(AB601/B587=0,"",AB601/B587)</f>
        <v>0.2537313432835821</v>
      </c>
      <c r="AC602" s="166">
        <f>IF(AB601/AC601=0,"",AB601/AC601)</f>
        <v>0.6071428571428571</v>
      </c>
      <c r="AD602" s="118" t="s">
        <v>93</v>
      </c>
    </row>
    <row r="603" spans="1:30" ht="15.75" x14ac:dyDescent="0.25">
      <c r="A603" s="84">
        <v>2302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302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129"/>
      <c r="X603" s="267"/>
      <c r="Y603" s="268"/>
      <c r="Z603" s="269"/>
      <c r="AA603" s="120"/>
      <c r="AB603" s="121"/>
      <c r="AC603" s="121"/>
      <c r="AD603" s="122"/>
    </row>
    <row r="604" spans="1:30" ht="18" customHeight="1" x14ac:dyDescent="0.25">
      <c r="A604" s="46"/>
      <c r="B604" s="340" t="s">
        <v>111</v>
      </c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123">
        <f>SUM(W587:W600)</f>
        <v>28</v>
      </c>
      <c r="X604" s="124">
        <f>IF(W595=0,"",W595/B587)</f>
        <v>0.23880597014925373</v>
      </c>
      <c r="Y604" s="124">
        <f>IF(W604=0,"",W604/B587)</f>
        <v>0.41791044776119401</v>
      </c>
      <c r="Z604" s="124">
        <f>IF(W595=0,"",Y604-X604)</f>
        <v>0.17910447761194029</v>
      </c>
      <c r="AA604" s="1"/>
      <c r="AB604" s="2"/>
      <c r="AC604" s="36"/>
      <c r="AD604" s="1"/>
    </row>
    <row r="605" spans="1:30" ht="12.75" customHeight="1" x14ac:dyDescent="0.2">
      <c r="X605" s="1"/>
      <c r="Y605" s="1"/>
      <c r="AA605" s="1"/>
    </row>
    <row r="606" spans="1:30" ht="12.75" customHeight="1" x14ac:dyDescent="0.2">
      <c r="X606" s="1"/>
      <c r="Y606" s="1"/>
      <c r="AA606" s="1"/>
    </row>
    <row r="607" spans="1:30" ht="26.25" customHeight="1" x14ac:dyDescent="0.4">
      <c r="A607" s="224"/>
      <c r="B607" s="341" t="s">
        <v>101</v>
      </c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225" t="s">
        <v>114</v>
      </c>
      <c r="X607" s="1"/>
      <c r="Y607" s="1"/>
      <c r="AA607" s="1"/>
    </row>
    <row r="608" spans="1:30" ht="20.25" customHeight="1" x14ac:dyDescent="0.2">
      <c r="A608" s="376" t="s">
        <v>18</v>
      </c>
      <c r="B608" s="344" t="s">
        <v>102</v>
      </c>
      <c r="C608" s="345"/>
      <c r="D608" s="345"/>
      <c r="E608" s="345"/>
      <c r="F608" s="345"/>
      <c r="G608" s="345"/>
      <c r="H608" s="345"/>
      <c r="I608" s="345"/>
      <c r="J608" s="345"/>
      <c r="K608" s="377"/>
      <c r="L608" s="369"/>
      <c r="M608" s="369"/>
      <c r="N608" s="369"/>
      <c r="O608" s="369"/>
      <c r="P608" s="369"/>
      <c r="Q608" s="369"/>
      <c r="R608" s="369"/>
      <c r="S608" s="369"/>
      <c r="T608" s="369"/>
      <c r="U608" s="369"/>
      <c r="V608" s="369"/>
      <c r="W608" s="348" t="s">
        <v>19</v>
      </c>
      <c r="X608" s="339" t="s">
        <v>11</v>
      </c>
      <c r="Y608" s="339" t="s">
        <v>12</v>
      </c>
      <c r="Z608" s="350" t="s">
        <v>13</v>
      </c>
      <c r="AA608" s="339" t="s">
        <v>14</v>
      </c>
      <c r="AB608" s="337" t="s">
        <v>15</v>
      </c>
      <c r="AC608" s="337" t="s">
        <v>16</v>
      </c>
      <c r="AD608" s="339" t="s">
        <v>103</v>
      </c>
    </row>
    <row r="609" spans="1:31" ht="15.75" customHeight="1" x14ac:dyDescent="0.25">
      <c r="A609" s="338"/>
      <c r="B609" s="84" t="s">
        <v>104</v>
      </c>
      <c r="C609" s="84" t="s">
        <v>105</v>
      </c>
      <c r="D609" s="84" t="s">
        <v>106</v>
      </c>
      <c r="E609" s="84" t="s">
        <v>107</v>
      </c>
      <c r="F609" s="84" t="s">
        <v>108</v>
      </c>
      <c r="G609" s="84" t="s">
        <v>109</v>
      </c>
      <c r="H609" s="84" t="s">
        <v>110</v>
      </c>
      <c r="I609" s="84" t="s">
        <v>73</v>
      </c>
      <c r="J609" s="84" t="s">
        <v>74</v>
      </c>
      <c r="K609" s="299" t="s">
        <v>142</v>
      </c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349"/>
      <c r="X609" s="338"/>
      <c r="Y609" s="338"/>
      <c r="Z609" s="338"/>
      <c r="AA609" s="338"/>
      <c r="AB609" s="338"/>
      <c r="AC609" s="338"/>
      <c r="AD609" s="338"/>
    </row>
    <row r="610" spans="1:31" ht="15.75" customHeight="1" x14ac:dyDescent="0.25">
      <c r="A610" s="84">
        <v>1602</v>
      </c>
      <c r="B610" s="87">
        <v>72</v>
      </c>
      <c r="C610" s="87"/>
      <c r="D610" s="87"/>
      <c r="E610" s="87"/>
      <c r="F610" s="87"/>
      <c r="G610" s="87"/>
      <c r="H610" s="87"/>
      <c r="I610" s="87"/>
      <c r="J610" s="87"/>
      <c r="K610" s="302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129"/>
      <c r="X610" s="262"/>
      <c r="Y610" s="263"/>
      <c r="Z610" s="264"/>
      <c r="AA610" s="278"/>
      <c r="AB610" s="92">
        <f>B610</f>
        <v>72</v>
      </c>
      <c r="AC610" s="279"/>
      <c r="AD610" s="278"/>
    </row>
    <row r="611" spans="1:31" ht="15.75" customHeight="1" x14ac:dyDescent="0.25">
      <c r="A611" s="84">
        <v>1701</v>
      </c>
      <c r="B611" s="87"/>
      <c r="C611" s="87">
        <v>46</v>
      </c>
      <c r="D611" s="87"/>
      <c r="E611" s="87"/>
      <c r="F611" s="87"/>
      <c r="G611" s="87"/>
      <c r="H611" s="87"/>
      <c r="I611" s="87"/>
      <c r="J611" s="87"/>
      <c r="K611" s="302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129"/>
      <c r="X611" s="265"/>
      <c r="Y611" s="101"/>
      <c r="Z611" s="266"/>
      <c r="AA611" s="96">
        <f>IF(C611=0,"",C611/B610)</f>
        <v>0.63888888888888884</v>
      </c>
      <c r="AB611" s="97">
        <v>46</v>
      </c>
      <c r="AC611" s="280">
        <f t="shared" ref="AC611:AC618" si="124">IF(AB611=0,"",AB611/AB610)</f>
        <v>0.63888888888888884</v>
      </c>
      <c r="AD611" s="280">
        <f t="shared" ref="AD611:AD618" si="125">IF(AB611=0,"",100%-AC611)</f>
        <v>0.36111111111111116</v>
      </c>
    </row>
    <row r="612" spans="1:31" ht="15.75" customHeight="1" x14ac:dyDescent="0.25">
      <c r="A612" s="84">
        <v>1702</v>
      </c>
      <c r="B612" s="87"/>
      <c r="C612" s="87"/>
      <c r="D612" s="87">
        <v>37</v>
      </c>
      <c r="E612" s="87"/>
      <c r="F612" s="87"/>
      <c r="G612" s="87"/>
      <c r="H612" s="87"/>
      <c r="I612" s="87"/>
      <c r="J612" s="87"/>
      <c r="K612" s="302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>
        <f>AB612/AB610</f>
        <v>0.52777777777777779</v>
      </c>
      <c r="W612" s="129"/>
      <c r="X612" s="265"/>
      <c r="Y612" s="101"/>
      <c r="Z612" s="266"/>
      <c r="AA612" s="96">
        <f>IF(D612=0,"",D612/C611)</f>
        <v>0.80434782608695654</v>
      </c>
      <c r="AB612" s="97">
        <v>38</v>
      </c>
      <c r="AC612" s="280">
        <f t="shared" si="124"/>
        <v>0.82608695652173914</v>
      </c>
      <c r="AD612" s="280">
        <f t="shared" si="125"/>
        <v>0.17391304347826086</v>
      </c>
      <c r="AE612" s="128">
        <f>AB612/AB610</f>
        <v>0.52777777777777779</v>
      </c>
    </row>
    <row r="613" spans="1:31" ht="15.75" customHeight="1" x14ac:dyDescent="0.25">
      <c r="A613" s="84">
        <v>1801</v>
      </c>
      <c r="B613" s="87"/>
      <c r="C613" s="87"/>
      <c r="D613" s="87"/>
      <c r="E613" s="87">
        <v>31</v>
      </c>
      <c r="F613" s="87"/>
      <c r="G613" s="87"/>
      <c r="H613" s="87"/>
      <c r="I613" s="87"/>
      <c r="J613" s="87"/>
      <c r="K613" s="302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129"/>
      <c r="X613" s="265"/>
      <c r="Y613" s="101"/>
      <c r="Z613" s="266"/>
      <c r="AA613" s="96">
        <f>IF(E613=0,"",E613/D612)</f>
        <v>0.83783783783783783</v>
      </c>
      <c r="AB613" s="97">
        <v>33</v>
      </c>
      <c r="AC613" s="280">
        <f t="shared" si="124"/>
        <v>0.86842105263157898</v>
      </c>
      <c r="AD613" s="280">
        <f t="shared" si="125"/>
        <v>0.13157894736842102</v>
      </c>
    </row>
    <row r="614" spans="1:31" ht="15.75" customHeight="1" x14ac:dyDescent="0.25">
      <c r="A614" s="84">
        <v>1802</v>
      </c>
      <c r="B614" s="87"/>
      <c r="C614" s="87"/>
      <c r="D614" s="87"/>
      <c r="E614" s="87"/>
      <c r="F614" s="87">
        <v>30</v>
      </c>
      <c r="G614" s="87"/>
      <c r="H614" s="87"/>
      <c r="I614" s="87"/>
      <c r="J614" s="87"/>
      <c r="K614" s="302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129"/>
      <c r="X614" s="265"/>
      <c r="Y614" s="101"/>
      <c r="Z614" s="266"/>
      <c r="AA614" s="96">
        <f>IF(F614=0,"",F614/E613)</f>
        <v>0.967741935483871</v>
      </c>
      <c r="AB614" s="97">
        <v>32</v>
      </c>
      <c r="AC614" s="280">
        <f t="shared" si="124"/>
        <v>0.96969696969696972</v>
      </c>
      <c r="AD614" s="280">
        <f t="shared" si="125"/>
        <v>3.0303030303030276E-2</v>
      </c>
    </row>
    <row r="615" spans="1:31" ht="15.75" customHeight="1" x14ac:dyDescent="0.25">
      <c r="A615" s="84">
        <v>1901</v>
      </c>
      <c r="B615" s="87"/>
      <c r="C615" s="87"/>
      <c r="D615" s="87"/>
      <c r="E615" s="87"/>
      <c r="F615" s="87"/>
      <c r="G615" s="87">
        <v>30</v>
      </c>
      <c r="H615" s="87"/>
      <c r="I615" s="87"/>
      <c r="J615" s="87"/>
      <c r="K615" s="302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129"/>
      <c r="X615" s="265"/>
      <c r="Y615" s="101"/>
      <c r="Z615" s="266"/>
      <c r="AA615" s="96">
        <f>IF(G615=0,"",G615/F614)</f>
        <v>1</v>
      </c>
      <c r="AB615" s="97">
        <v>32</v>
      </c>
      <c r="AC615" s="280">
        <f t="shared" si="124"/>
        <v>1</v>
      </c>
      <c r="AD615" s="280">
        <f t="shared" si="125"/>
        <v>0</v>
      </c>
    </row>
    <row r="616" spans="1:31" ht="15.75" customHeight="1" x14ac:dyDescent="0.25">
      <c r="A616" s="84">
        <v>1902</v>
      </c>
      <c r="B616" s="87"/>
      <c r="C616" s="87"/>
      <c r="D616" s="87"/>
      <c r="E616" s="87"/>
      <c r="F616" s="87"/>
      <c r="G616" s="87"/>
      <c r="H616" s="87">
        <v>30</v>
      </c>
      <c r="I616" s="87"/>
      <c r="J616" s="87"/>
      <c r="K616" s="302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129"/>
      <c r="X616" s="265"/>
      <c r="Y616" s="101"/>
      <c r="Z616" s="266"/>
      <c r="AA616" s="96">
        <f>IF(H616=0,"",H616/G615)</f>
        <v>1</v>
      </c>
      <c r="AB616" s="97">
        <v>32</v>
      </c>
      <c r="AC616" s="280">
        <f t="shared" si="124"/>
        <v>1</v>
      </c>
      <c r="AD616" s="280">
        <f t="shared" si="125"/>
        <v>0</v>
      </c>
    </row>
    <row r="617" spans="1:31" ht="15.75" customHeight="1" x14ac:dyDescent="0.25">
      <c r="A617" s="84">
        <v>2001</v>
      </c>
      <c r="B617" s="87"/>
      <c r="C617" s="87"/>
      <c r="D617" s="87"/>
      <c r="E617" s="87"/>
      <c r="F617" s="87"/>
      <c r="G617" s="87"/>
      <c r="H617" s="87"/>
      <c r="I617" s="87">
        <v>30</v>
      </c>
      <c r="J617" s="87"/>
      <c r="K617" s="302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129"/>
      <c r="X617" s="265"/>
      <c r="Y617" s="101"/>
      <c r="Z617" s="266"/>
      <c r="AA617" s="96">
        <f>IF(I617=0,"",I617/H616)</f>
        <v>1</v>
      </c>
      <c r="AB617" s="97">
        <v>31</v>
      </c>
      <c r="AC617" s="280">
        <f t="shared" si="124"/>
        <v>0.96875</v>
      </c>
      <c r="AD617" s="280">
        <f t="shared" si="125"/>
        <v>3.125E-2</v>
      </c>
    </row>
    <row r="618" spans="1:31" ht="15.75" customHeight="1" x14ac:dyDescent="0.25">
      <c r="A618" s="84">
        <v>2002</v>
      </c>
      <c r="B618" s="87"/>
      <c r="C618" s="87"/>
      <c r="D618" s="87"/>
      <c r="E618" s="87"/>
      <c r="F618" s="87"/>
      <c r="G618" s="87"/>
      <c r="H618" s="87"/>
      <c r="I618" s="87"/>
      <c r="J618" s="87">
        <v>30</v>
      </c>
      <c r="K618" s="302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129">
        <v>23</v>
      </c>
      <c r="X618" s="265"/>
      <c r="Y618" s="101"/>
      <c r="Z618" s="266"/>
      <c r="AA618" s="96">
        <f>IF(J618=0,"",J618/I617)</f>
        <v>1</v>
      </c>
      <c r="AB618" s="97">
        <v>31</v>
      </c>
      <c r="AC618" s="280">
        <f t="shared" si="124"/>
        <v>1</v>
      </c>
      <c r="AD618" s="280">
        <f t="shared" si="125"/>
        <v>0</v>
      </c>
    </row>
    <row r="619" spans="1:31" ht="15.75" customHeight="1" x14ac:dyDescent="0.25">
      <c r="A619" s="84">
        <v>2101</v>
      </c>
      <c r="B619" s="87"/>
      <c r="C619" s="87"/>
      <c r="D619" s="87"/>
      <c r="E619" s="87"/>
      <c r="F619" s="87"/>
      <c r="G619" s="87"/>
      <c r="H619" s="87"/>
      <c r="I619" s="87"/>
      <c r="J619" s="87">
        <v>6</v>
      </c>
      <c r="K619" s="302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129">
        <v>5</v>
      </c>
      <c r="X619" s="265"/>
      <c r="Y619" s="101"/>
      <c r="Z619" s="101"/>
      <c r="AA619" s="215"/>
      <c r="AB619" s="97">
        <v>8</v>
      </c>
      <c r="AC619" s="285"/>
      <c r="AD619" s="215"/>
    </row>
    <row r="620" spans="1:31" ht="15.75" customHeight="1" x14ac:dyDescent="0.25">
      <c r="A620" s="84">
        <v>2102</v>
      </c>
      <c r="B620" s="87"/>
      <c r="C620" s="87"/>
      <c r="D620" s="87"/>
      <c r="E620" s="87"/>
      <c r="F620" s="87"/>
      <c r="G620" s="87"/>
      <c r="H620" s="87"/>
      <c r="I620" s="87"/>
      <c r="J620" s="87">
        <v>3</v>
      </c>
      <c r="K620" s="302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129">
        <v>3</v>
      </c>
      <c r="X620" s="265"/>
      <c r="Y620" s="101"/>
      <c r="Z620" s="256"/>
      <c r="AA620" s="215"/>
      <c r="AB620" s="106">
        <v>3</v>
      </c>
      <c r="AC620" s="285"/>
      <c r="AD620" s="215"/>
    </row>
    <row r="621" spans="1:31" ht="15.75" customHeight="1" x14ac:dyDescent="0.25">
      <c r="A621" s="84">
        <v>2201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302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129"/>
      <c r="X621" s="265"/>
      <c r="Y621" s="101"/>
      <c r="Z621" s="256"/>
      <c r="AA621" s="215"/>
      <c r="AB621" s="106"/>
      <c r="AC621" s="285"/>
      <c r="AD621" s="215"/>
    </row>
    <row r="622" spans="1:31" ht="15.75" customHeight="1" x14ac:dyDescent="0.25">
      <c r="A622" s="84">
        <v>2202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302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129"/>
      <c r="X622" s="265"/>
      <c r="Y622" s="101"/>
      <c r="Z622" s="256"/>
      <c r="AA622" s="215"/>
      <c r="AB622" s="106"/>
      <c r="AC622" s="285"/>
      <c r="AD622" s="215"/>
    </row>
    <row r="623" spans="1:31" ht="15.75" customHeight="1" x14ac:dyDescent="0.25">
      <c r="A623" s="84">
        <v>2301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302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129"/>
      <c r="X623" s="265"/>
      <c r="Y623" s="101"/>
      <c r="Z623" s="256"/>
      <c r="AA623" s="101"/>
      <c r="AB623" s="256"/>
      <c r="AC623" s="286"/>
      <c r="AD623" s="215"/>
    </row>
    <row r="624" spans="1:31" ht="15.75" customHeight="1" x14ac:dyDescent="0.25">
      <c r="A624" s="84">
        <v>2302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302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129"/>
      <c r="X624" s="265"/>
      <c r="Y624" s="101"/>
      <c r="Z624" s="256"/>
      <c r="AA624" s="111" t="s">
        <v>91</v>
      </c>
      <c r="AB624" s="164">
        <v>30</v>
      </c>
      <c r="AC624" s="112">
        <f>W627</f>
        <v>31</v>
      </c>
      <c r="AD624" s="114" t="s">
        <v>19</v>
      </c>
    </row>
    <row r="625" spans="1:31" ht="15.75" customHeight="1" x14ac:dyDescent="0.25">
      <c r="A625" s="84">
        <v>2401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302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129"/>
      <c r="X625" s="265"/>
      <c r="Y625" s="101"/>
      <c r="Z625" s="256"/>
      <c r="AA625" s="115" t="s">
        <v>92</v>
      </c>
      <c r="AB625" s="165">
        <f>IF(AB624/B610=0,"",AB624/B610)</f>
        <v>0.41666666666666669</v>
      </c>
      <c r="AC625" s="166">
        <f>IF(AB624/AC624=0,"",AB624/AC624)</f>
        <v>0.967741935483871</v>
      </c>
      <c r="AD625" s="118" t="s">
        <v>93</v>
      </c>
    </row>
    <row r="626" spans="1:31" ht="15.75" x14ac:dyDescent="0.25">
      <c r="A626" s="84">
        <v>2402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302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129"/>
      <c r="X626" s="267"/>
      <c r="Y626" s="268"/>
      <c r="Z626" s="269"/>
      <c r="AA626" s="120"/>
      <c r="AB626" s="121"/>
      <c r="AC626" s="121"/>
      <c r="AD626" s="122"/>
    </row>
    <row r="627" spans="1:31" ht="18" x14ac:dyDescent="0.25">
      <c r="A627" s="46"/>
      <c r="B627" s="340" t="s">
        <v>111</v>
      </c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123">
        <f>SUM(W610:W623)</f>
        <v>31</v>
      </c>
      <c r="X627" s="124">
        <f>IF(W618=0,"",W618/B610)</f>
        <v>0.31944444444444442</v>
      </c>
      <c r="Y627" s="124">
        <f>IF(W627=0,"",W627/B610)</f>
        <v>0.43055555555555558</v>
      </c>
      <c r="Z627" s="124">
        <f>IF(W618=0,"",Y627-X627)</f>
        <v>0.11111111111111116</v>
      </c>
      <c r="AA627" s="1"/>
      <c r="AB627" s="2"/>
      <c r="AC627" s="36"/>
      <c r="AD627" s="1"/>
    </row>
    <row r="628" spans="1:31" ht="12.75" customHeight="1" x14ac:dyDescent="0.2">
      <c r="X628" s="1"/>
      <c r="Y628" s="1"/>
      <c r="AA628" s="1"/>
    </row>
    <row r="629" spans="1:31" ht="12.75" customHeight="1" x14ac:dyDescent="0.2">
      <c r="X629" s="1"/>
      <c r="Y629" s="1"/>
      <c r="AA629" s="1"/>
    </row>
    <row r="630" spans="1:31" ht="26.25" x14ac:dyDescent="0.4">
      <c r="A630" s="224"/>
      <c r="B630" s="341" t="s">
        <v>101</v>
      </c>
      <c r="C630" s="341"/>
      <c r="D630" s="341"/>
      <c r="E630" s="341"/>
      <c r="F630" s="341"/>
      <c r="G630" s="341"/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225" t="s">
        <v>116</v>
      </c>
      <c r="X630" s="1"/>
      <c r="Y630" s="1"/>
      <c r="Z630" s="2"/>
      <c r="AA630" s="1"/>
      <c r="AB630" s="2"/>
      <c r="AC630" s="2"/>
      <c r="AD630" s="2"/>
    </row>
    <row r="631" spans="1:31" ht="20.25" x14ac:dyDescent="0.2">
      <c r="A631" s="376" t="s">
        <v>18</v>
      </c>
      <c r="B631" s="344" t="s">
        <v>102</v>
      </c>
      <c r="C631" s="345"/>
      <c r="D631" s="345"/>
      <c r="E631" s="345"/>
      <c r="F631" s="345"/>
      <c r="G631" s="345"/>
      <c r="H631" s="345"/>
      <c r="I631" s="345"/>
      <c r="J631" s="345"/>
      <c r="K631" s="377"/>
      <c r="L631" s="369"/>
      <c r="M631" s="369"/>
      <c r="N631" s="369"/>
      <c r="O631" s="369"/>
      <c r="P631" s="369"/>
      <c r="Q631" s="369"/>
      <c r="R631" s="369"/>
      <c r="S631" s="369"/>
      <c r="T631" s="369"/>
      <c r="U631" s="369"/>
      <c r="V631" s="369"/>
      <c r="W631" s="348" t="s">
        <v>19</v>
      </c>
      <c r="X631" s="339" t="s">
        <v>11</v>
      </c>
      <c r="Y631" s="339" t="s">
        <v>12</v>
      </c>
      <c r="Z631" s="350" t="s">
        <v>13</v>
      </c>
      <c r="AA631" s="339" t="s">
        <v>14</v>
      </c>
      <c r="AB631" s="337" t="s">
        <v>15</v>
      </c>
      <c r="AC631" s="337" t="s">
        <v>16</v>
      </c>
      <c r="AD631" s="339" t="s">
        <v>103</v>
      </c>
    </row>
    <row r="632" spans="1:31" ht="15.75" x14ac:dyDescent="0.25">
      <c r="A632" s="338"/>
      <c r="B632" s="84" t="s">
        <v>104</v>
      </c>
      <c r="C632" s="84" t="s">
        <v>105</v>
      </c>
      <c r="D632" s="84" t="s">
        <v>106</v>
      </c>
      <c r="E632" s="84" t="s">
        <v>107</v>
      </c>
      <c r="F632" s="84" t="s">
        <v>108</v>
      </c>
      <c r="G632" s="84" t="s">
        <v>109</v>
      </c>
      <c r="H632" s="84" t="s">
        <v>110</v>
      </c>
      <c r="I632" s="84" t="s">
        <v>73</v>
      </c>
      <c r="J632" s="84" t="s">
        <v>74</v>
      </c>
      <c r="K632" s="299" t="s">
        <v>141</v>
      </c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349"/>
      <c r="X632" s="338"/>
      <c r="Y632" s="338"/>
      <c r="Z632" s="338"/>
      <c r="AA632" s="338"/>
      <c r="AB632" s="338"/>
      <c r="AC632" s="338"/>
      <c r="AD632" s="338"/>
    </row>
    <row r="633" spans="1:31" ht="15.75" x14ac:dyDescent="0.25">
      <c r="A633" s="84">
        <v>1702</v>
      </c>
      <c r="B633" s="87">
        <v>69</v>
      </c>
      <c r="C633" s="87"/>
      <c r="D633" s="87"/>
      <c r="E633" s="87"/>
      <c r="F633" s="87"/>
      <c r="G633" s="87"/>
      <c r="H633" s="87"/>
      <c r="I633" s="87"/>
      <c r="J633" s="87"/>
      <c r="K633" s="302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129"/>
      <c r="X633" s="262"/>
      <c r="Y633" s="263"/>
      <c r="Z633" s="264"/>
      <c r="AA633" s="278"/>
      <c r="AB633" s="92">
        <f>B633</f>
        <v>69</v>
      </c>
      <c r="AC633" s="279"/>
      <c r="AD633" s="278"/>
    </row>
    <row r="634" spans="1:31" ht="15.75" customHeight="1" x14ac:dyDescent="0.25">
      <c r="A634" s="84">
        <v>1801</v>
      </c>
      <c r="B634" s="87"/>
      <c r="C634" s="87">
        <v>57</v>
      </c>
      <c r="D634" s="87"/>
      <c r="E634" s="87"/>
      <c r="F634" s="87"/>
      <c r="G634" s="87"/>
      <c r="H634" s="87"/>
      <c r="I634" s="87"/>
      <c r="J634" s="87"/>
      <c r="K634" s="302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129"/>
      <c r="X634" s="265"/>
      <c r="Y634" s="101"/>
      <c r="Z634" s="266"/>
      <c r="AA634" s="96">
        <f>IF(C634=0,"",C634/B633)</f>
        <v>0.82608695652173914</v>
      </c>
      <c r="AB634" s="97">
        <v>57</v>
      </c>
      <c r="AC634" s="280">
        <f t="shared" ref="AC634:AC641" si="126">IF(AB634=0,"",AB634/AB633)</f>
        <v>0.82608695652173914</v>
      </c>
      <c r="AD634" s="280">
        <f t="shared" ref="AD634:AD641" si="127">IF(AB634=0,"",100%-AC634)</f>
        <v>0.17391304347826086</v>
      </c>
    </row>
    <row r="635" spans="1:31" ht="15.75" customHeight="1" x14ac:dyDescent="0.25">
      <c r="A635" s="84">
        <v>1802</v>
      </c>
      <c r="B635" s="87"/>
      <c r="C635" s="87"/>
      <c r="D635" s="87">
        <v>46</v>
      </c>
      <c r="E635" s="87"/>
      <c r="F635" s="87"/>
      <c r="G635" s="87"/>
      <c r="H635" s="87"/>
      <c r="I635" s="87"/>
      <c r="J635" s="87"/>
      <c r="K635" s="302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129"/>
      <c r="X635" s="265"/>
      <c r="Y635" s="101"/>
      <c r="Z635" s="266"/>
      <c r="AA635" s="96">
        <f>IF(D635=0,"",D635/C634)</f>
        <v>0.80701754385964908</v>
      </c>
      <c r="AB635" s="97">
        <v>46</v>
      </c>
      <c r="AC635" s="280">
        <f t="shared" si="126"/>
        <v>0.80701754385964908</v>
      </c>
      <c r="AD635" s="280">
        <f t="shared" si="127"/>
        <v>0.19298245614035092</v>
      </c>
      <c r="AE635" s="128">
        <f>AB635/AB633</f>
        <v>0.66666666666666663</v>
      </c>
    </row>
    <row r="636" spans="1:31" ht="15.75" customHeight="1" x14ac:dyDescent="0.25">
      <c r="A636" s="84">
        <v>1901</v>
      </c>
      <c r="B636" s="87"/>
      <c r="C636" s="87"/>
      <c r="D636" s="87"/>
      <c r="E636" s="87">
        <v>39</v>
      </c>
      <c r="F636" s="87"/>
      <c r="G636" s="87"/>
      <c r="H636" s="87"/>
      <c r="I636" s="87"/>
      <c r="J636" s="87"/>
      <c r="K636" s="302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129"/>
      <c r="X636" s="265"/>
      <c r="Y636" s="101"/>
      <c r="Z636" s="266"/>
      <c r="AA636" s="96">
        <f>IF(E636=0,"",E636/D635)</f>
        <v>0.84782608695652173</v>
      </c>
      <c r="AB636" s="97">
        <v>42</v>
      </c>
      <c r="AC636" s="280">
        <f t="shared" si="126"/>
        <v>0.91304347826086951</v>
      </c>
      <c r="AD636" s="280">
        <f t="shared" si="127"/>
        <v>8.6956521739130488E-2</v>
      </c>
    </row>
    <row r="637" spans="1:31" ht="15.75" customHeight="1" x14ac:dyDescent="0.25">
      <c r="A637" s="84">
        <v>1902</v>
      </c>
      <c r="B637" s="87"/>
      <c r="C637" s="87"/>
      <c r="D637" s="87"/>
      <c r="E637" s="87"/>
      <c r="F637" s="87">
        <v>33</v>
      </c>
      <c r="G637" s="87"/>
      <c r="H637" s="87"/>
      <c r="I637" s="87"/>
      <c r="J637" s="87"/>
      <c r="K637" s="302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129"/>
      <c r="X637" s="265"/>
      <c r="Y637" s="101"/>
      <c r="Z637" s="266"/>
      <c r="AA637" s="96">
        <f>IF(F637=0,"",F637/E636)</f>
        <v>0.84615384615384615</v>
      </c>
      <c r="AB637" s="97">
        <v>36</v>
      </c>
      <c r="AC637" s="280">
        <f t="shared" si="126"/>
        <v>0.8571428571428571</v>
      </c>
      <c r="AD637" s="280">
        <f t="shared" si="127"/>
        <v>0.1428571428571429</v>
      </c>
    </row>
    <row r="638" spans="1:31" ht="15.75" customHeight="1" x14ac:dyDescent="0.25">
      <c r="A638" s="84">
        <v>2001</v>
      </c>
      <c r="B638" s="87"/>
      <c r="C638" s="87"/>
      <c r="D638" s="87"/>
      <c r="E638" s="87"/>
      <c r="F638" s="87"/>
      <c r="G638" s="87">
        <v>33</v>
      </c>
      <c r="H638" s="87"/>
      <c r="I638" s="87"/>
      <c r="J638" s="87"/>
      <c r="K638" s="302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129"/>
      <c r="X638" s="265"/>
      <c r="Y638" s="101"/>
      <c r="Z638" s="266"/>
      <c r="AA638" s="96">
        <f>IF(G638=0,"",G638/F637)</f>
        <v>1</v>
      </c>
      <c r="AB638" s="97">
        <v>34</v>
      </c>
      <c r="AC638" s="280">
        <f t="shared" si="126"/>
        <v>0.94444444444444442</v>
      </c>
      <c r="AD638" s="280">
        <f t="shared" si="127"/>
        <v>5.555555555555558E-2</v>
      </c>
    </row>
    <row r="639" spans="1:31" ht="15.75" customHeight="1" x14ac:dyDescent="0.25">
      <c r="A639" s="84">
        <v>2002</v>
      </c>
      <c r="B639" s="87"/>
      <c r="C639" s="87"/>
      <c r="D639" s="87"/>
      <c r="E639" s="87"/>
      <c r="F639" s="87"/>
      <c r="G639" s="87"/>
      <c r="H639" s="87">
        <v>33</v>
      </c>
      <c r="I639" s="87"/>
      <c r="J639" s="87"/>
      <c r="K639" s="302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129"/>
      <c r="X639" s="265"/>
      <c r="Y639" s="101"/>
      <c r="Z639" s="266"/>
      <c r="AA639" s="96">
        <f>IF(H639=0,"",H639/G638)</f>
        <v>1</v>
      </c>
      <c r="AB639" s="97">
        <v>34</v>
      </c>
      <c r="AC639" s="280">
        <f t="shared" si="126"/>
        <v>1</v>
      </c>
      <c r="AD639" s="280">
        <f t="shared" si="127"/>
        <v>0</v>
      </c>
    </row>
    <row r="640" spans="1:31" ht="15.75" customHeight="1" x14ac:dyDescent="0.25">
      <c r="A640" s="84">
        <v>2101</v>
      </c>
      <c r="B640" s="87"/>
      <c r="C640" s="87"/>
      <c r="D640" s="87"/>
      <c r="E640" s="87"/>
      <c r="F640" s="87"/>
      <c r="G640" s="87"/>
      <c r="H640" s="87"/>
      <c r="I640" s="87">
        <v>33</v>
      </c>
      <c r="J640" s="87"/>
      <c r="K640" s="302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129"/>
      <c r="X640" s="265"/>
      <c r="Y640" s="101"/>
      <c r="Z640" s="266"/>
      <c r="AA640" s="96">
        <f>IF(I640=0,"",I640/H639)</f>
        <v>1</v>
      </c>
      <c r="AB640" s="97">
        <v>34</v>
      </c>
      <c r="AC640" s="280">
        <f t="shared" si="126"/>
        <v>1</v>
      </c>
      <c r="AD640" s="280">
        <f t="shared" si="127"/>
        <v>0</v>
      </c>
    </row>
    <row r="641" spans="1:30" ht="15.75" customHeight="1" x14ac:dyDescent="0.25">
      <c r="A641" s="84">
        <v>2102</v>
      </c>
      <c r="B641" s="87"/>
      <c r="C641" s="87"/>
      <c r="D641" s="87"/>
      <c r="E641" s="87"/>
      <c r="F641" s="87"/>
      <c r="G641" s="87"/>
      <c r="H641" s="87"/>
      <c r="I641" s="87"/>
      <c r="J641" s="87">
        <v>32</v>
      </c>
      <c r="K641" s="302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129">
        <v>28</v>
      </c>
      <c r="X641" s="265"/>
      <c r="Y641" s="101"/>
      <c r="Z641" s="266"/>
      <c r="AA641" s="96">
        <f>IF(J641=0,"",J641/I640)</f>
        <v>0.96969696969696972</v>
      </c>
      <c r="AB641" s="97">
        <v>34</v>
      </c>
      <c r="AC641" s="280">
        <f t="shared" si="126"/>
        <v>1</v>
      </c>
      <c r="AD641" s="280">
        <f t="shared" si="127"/>
        <v>0</v>
      </c>
    </row>
    <row r="642" spans="1:30" ht="15.75" customHeight="1" x14ac:dyDescent="0.25">
      <c r="A642" s="84">
        <v>2201</v>
      </c>
      <c r="B642" s="87"/>
      <c r="C642" s="87"/>
      <c r="D642" s="87"/>
      <c r="E642" s="87"/>
      <c r="F642" s="87"/>
      <c r="G642" s="87"/>
      <c r="H642" s="87"/>
      <c r="I642" s="87"/>
      <c r="J642" s="87">
        <v>2</v>
      </c>
      <c r="K642" s="302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129">
        <v>2</v>
      </c>
      <c r="X642" s="265"/>
      <c r="Y642" s="101"/>
      <c r="Z642" s="101"/>
      <c r="AA642" s="215"/>
      <c r="AB642" s="97">
        <v>5</v>
      </c>
      <c r="AC642" s="285"/>
      <c r="AD642" s="215"/>
    </row>
    <row r="643" spans="1:30" ht="15.75" customHeight="1" x14ac:dyDescent="0.25">
      <c r="A643" s="84">
        <v>2202</v>
      </c>
      <c r="B643" s="87"/>
      <c r="C643" s="87"/>
      <c r="D643" s="87"/>
      <c r="E643" s="87"/>
      <c r="F643" s="87"/>
      <c r="G643" s="87"/>
      <c r="H643" s="87"/>
      <c r="I643" s="87"/>
      <c r="J643" s="87">
        <v>3</v>
      </c>
      <c r="K643" s="302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129">
        <v>2</v>
      </c>
      <c r="X643" s="265"/>
      <c r="Y643" s="101"/>
      <c r="Z643" s="256"/>
      <c r="AA643" s="215"/>
      <c r="AB643" s="106">
        <v>4</v>
      </c>
      <c r="AC643" s="285"/>
      <c r="AD643" s="215"/>
    </row>
    <row r="644" spans="1:30" ht="15.75" customHeight="1" x14ac:dyDescent="0.25">
      <c r="A644" s="84">
        <v>2301</v>
      </c>
      <c r="B644" s="87"/>
      <c r="C644" s="87"/>
      <c r="D644" s="87"/>
      <c r="E644" s="87"/>
      <c r="F644" s="87"/>
      <c r="G644" s="87"/>
      <c r="H644" s="87"/>
      <c r="I644" s="87"/>
      <c r="J644" s="87">
        <v>1</v>
      </c>
      <c r="K644" s="302"/>
      <c r="L644" s="256"/>
      <c r="M644" s="256"/>
      <c r="N644" s="256"/>
      <c r="O644" s="256"/>
      <c r="P644" s="256"/>
      <c r="Q644" s="256"/>
      <c r="R644" s="256"/>
      <c r="S644" s="256"/>
      <c r="T644" s="256"/>
      <c r="U644" s="256"/>
      <c r="V644" s="256"/>
      <c r="W644" s="129">
        <v>1</v>
      </c>
      <c r="X644" s="265"/>
      <c r="Y644" s="101"/>
      <c r="Z644" s="256"/>
      <c r="AA644" s="215"/>
      <c r="AB644" s="106">
        <v>1</v>
      </c>
      <c r="AC644" s="285"/>
      <c r="AD644" s="215"/>
    </row>
    <row r="645" spans="1:30" ht="15.75" customHeight="1" x14ac:dyDescent="0.25">
      <c r="A645" s="84">
        <v>2302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302"/>
      <c r="L645" s="256"/>
      <c r="M645" s="256"/>
      <c r="N645" s="256"/>
      <c r="O645" s="256"/>
      <c r="P645" s="256"/>
      <c r="Q645" s="256"/>
      <c r="R645" s="256"/>
      <c r="S645" s="256"/>
      <c r="T645" s="256"/>
      <c r="U645" s="256"/>
      <c r="V645" s="256"/>
      <c r="W645" s="129"/>
      <c r="X645" s="265"/>
      <c r="Y645" s="101"/>
      <c r="Z645" s="256"/>
      <c r="AA645" s="215"/>
      <c r="AB645" s="106"/>
      <c r="AC645" s="285"/>
      <c r="AD645" s="215"/>
    </row>
    <row r="646" spans="1:30" ht="15.75" customHeight="1" x14ac:dyDescent="0.25">
      <c r="A646" s="84">
        <v>2401</v>
      </c>
      <c r="B646" s="87"/>
      <c r="C646" s="87"/>
      <c r="D646" s="87"/>
      <c r="E646" s="87"/>
      <c r="F646" s="87"/>
      <c r="G646" s="87"/>
      <c r="H646" s="87"/>
      <c r="I646" s="87"/>
      <c r="J646" s="87"/>
      <c r="K646" s="302"/>
      <c r="L646" s="256"/>
      <c r="M646" s="256"/>
      <c r="N646" s="256"/>
      <c r="O646" s="256"/>
      <c r="P646" s="256"/>
      <c r="Q646" s="256"/>
      <c r="R646" s="256"/>
      <c r="S646" s="256"/>
      <c r="T646" s="256"/>
      <c r="U646" s="256"/>
      <c r="V646" s="256"/>
      <c r="W646" s="129"/>
      <c r="X646" s="265"/>
      <c r="Y646" s="101"/>
      <c r="Z646" s="256"/>
      <c r="AA646" s="101"/>
      <c r="AB646" s="256"/>
      <c r="AC646" s="286"/>
      <c r="AD646" s="215"/>
    </row>
    <row r="647" spans="1:30" ht="15.75" customHeight="1" x14ac:dyDescent="0.25">
      <c r="A647" s="84">
        <v>2402</v>
      </c>
      <c r="B647" s="87"/>
      <c r="C647" s="87"/>
      <c r="D647" s="87"/>
      <c r="E647" s="87"/>
      <c r="F647" s="87"/>
      <c r="G647" s="87"/>
      <c r="H647" s="87"/>
      <c r="I647" s="87"/>
      <c r="J647" s="87"/>
      <c r="K647" s="302"/>
      <c r="L647" s="256"/>
      <c r="M647" s="256"/>
      <c r="N647" s="256"/>
      <c r="O647" s="256"/>
      <c r="P647" s="256"/>
      <c r="Q647" s="256"/>
      <c r="R647" s="256"/>
      <c r="S647" s="256"/>
      <c r="T647" s="256"/>
      <c r="U647" s="256"/>
      <c r="V647" s="256"/>
      <c r="W647" s="129"/>
      <c r="X647" s="265"/>
      <c r="Y647" s="101"/>
      <c r="Z647" s="256"/>
      <c r="AA647" s="111" t="s">
        <v>91</v>
      </c>
      <c r="AB647" s="164">
        <v>31</v>
      </c>
      <c r="AC647" s="112">
        <f>W650</f>
        <v>33</v>
      </c>
      <c r="AD647" s="114" t="s">
        <v>19</v>
      </c>
    </row>
    <row r="648" spans="1:30" ht="15.75" customHeight="1" x14ac:dyDescent="0.25">
      <c r="A648" s="84">
        <v>2501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302"/>
      <c r="L648" s="256"/>
      <c r="M648" s="256"/>
      <c r="N648" s="256"/>
      <c r="O648" s="256"/>
      <c r="P648" s="256"/>
      <c r="Q648" s="256"/>
      <c r="R648" s="256"/>
      <c r="S648" s="256"/>
      <c r="T648" s="256"/>
      <c r="U648" s="256"/>
      <c r="V648" s="256"/>
      <c r="W648" s="129"/>
      <c r="X648" s="265"/>
      <c r="Y648" s="101"/>
      <c r="Z648" s="256"/>
      <c r="AA648" s="115" t="s">
        <v>92</v>
      </c>
      <c r="AB648" s="165">
        <f>IF(AB647/B633=0,"",AB647/B633)</f>
        <v>0.44927536231884058</v>
      </c>
      <c r="AC648" s="166">
        <f>IF(AB647/AC647=0,"",AB647/AC647)</f>
        <v>0.93939393939393945</v>
      </c>
      <c r="AD648" s="118" t="s">
        <v>93</v>
      </c>
    </row>
    <row r="649" spans="1:30" ht="15.75" customHeight="1" x14ac:dyDescent="0.25">
      <c r="A649" s="84">
        <v>2502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302"/>
      <c r="L649" s="256"/>
      <c r="M649" s="256"/>
      <c r="N649" s="256"/>
      <c r="O649" s="256"/>
      <c r="P649" s="256"/>
      <c r="Q649" s="256"/>
      <c r="R649" s="256"/>
      <c r="S649" s="256"/>
      <c r="T649" s="256"/>
      <c r="U649" s="256"/>
      <c r="V649" s="256"/>
      <c r="W649" s="129"/>
      <c r="X649" s="267"/>
      <c r="Y649" s="268"/>
      <c r="Z649" s="269"/>
      <c r="AA649" s="120"/>
      <c r="AB649" s="121"/>
      <c r="AC649" s="121"/>
      <c r="AD649" s="122"/>
    </row>
    <row r="650" spans="1:30" ht="18" x14ac:dyDescent="0.25">
      <c r="A650" s="46"/>
      <c r="B650" s="340" t="s">
        <v>111</v>
      </c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123">
        <f>SUM(W641:W646)</f>
        <v>33</v>
      </c>
      <c r="X650" s="124">
        <f>IF(W641=0,"",W641/B633)</f>
        <v>0.40579710144927539</v>
      </c>
      <c r="Y650" s="124">
        <f>IF(W650=0,"",W650/B633)</f>
        <v>0.47826086956521741</v>
      </c>
      <c r="Z650" s="124">
        <f>IF(W642=0,"",Y650-X650)</f>
        <v>7.2463768115942018E-2</v>
      </c>
      <c r="AA650" s="1"/>
      <c r="AB650" s="2"/>
      <c r="AC650" s="36"/>
      <c r="AD650" s="1"/>
    </row>
    <row r="651" spans="1:30" ht="12.75" customHeight="1" x14ac:dyDescent="0.2">
      <c r="X651" s="1"/>
      <c r="Y651" s="1"/>
      <c r="AA651" s="1"/>
    </row>
    <row r="652" spans="1:30" ht="12.75" customHeight="1" x14ac:dyDescent="0.2">
      <c r="X652" s="1"/>
      <c r="Y652" s="1"/>
      <c r="AA652" s="1"/>
    </row>
    <row r="653" spans="1:30" ht="26.25" x14ac:dyDescent="0.4">
      <c r="A653" s="224"/>
      <c r="B653" s="341" t="s">
        <v>101</v>
      </c>
      <c r="C653" s="341"/>
      <c r="D653" s="341"/>
      <c r="E653" s="341"/>
      <c r="F653" s="341"/>
      <c r="G653" s="341"/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225" t="s">
        <v>118</v>
      </c>
      <c r="X653" s="1"/>
      <c r="Y653" s="1"/>
      <c r="Z653" s="2"/>
      <c r="AA653" s="1"/>
      <c r="AB653" s="2"/>
      <c r="AC653" s="2"/>
      <c r="AD653" s="2"/>
    </row>
    <row r="654" spans="1:30" ht="20.25" x14ac:dyDescent="0.2">
      <c r="A654" s="376" t="s">
        <v>18</v>
      </c>
      <c r="B654" s="344" t="s">
        <v>102</v>
      </c>
      <c r="C654" s="345"/>
      <c r="D654" s="345"/>
      <c r="E654" s="345"/>
      <c r="F654" s="345"/>
      <c r="G654" s="345"/>
      <c r="H654" s="345"/>
      <c r="I654" s="345"/>
      <c r="J654" s="345"/>
      <c r="K654" s="377"/>
      <c r="L654" s="369"/>
      <c r="M654" s="369"/>
      <c r="N654" s="369"/>
      <c r="O654" s="369"/>
      <c r="P654" s="369"/>
      <c r="Q654" s="369"/>
      <c r="R654" s="369"/>
      <c r="S654" s="369"/>
      <c r="T654" s="369"/>
      <c r="U654" s="369"/>
      <c r="V654" s="369"/>
      <c r="W654" s="348" t="s">
        <v>19</v>
      </c>
      <c r="X654" s="339" t="s">
        <v>11</v>
      </c>
      <c r="Y654" s="339" t="s">
        <v>12</v>
      </c>
      <c r="Z654" s="350" t="s">
        <v>13</v>
      </c>
      <c r="AA654" s="339" t="s">
        <v>14</v>
      </c>
      <c r="AB654" s="337" t="s">
        <v>15</v>
      </c>
      <c r="AC654" s="337" t="s">
        <v>16</v>
      </c>
      <c r="AD654" s="339" t="s">
        <v>103</v>
      </c>
    </row>
    <row r="655" spans="1:30" ht="15.75" x14ac:dyDescent="0.25">
      <c r="A655" s="338"/>
      <c r="B655" s="84" t="s">
        <v>104</v>
      </c>
      <c r="C655" s="84" t="s">
        <v>105</v>
      </c>
      <c r="D655" s="84" t="s">
        <v>106</v>
      </c>
      <c r="E655" s="84" t="s">
        <v>107</v>
      </c>
      <c r="F655" s="84" t="s">
        <v>108</v>
      </c>
      <c r="G655" s="84" t="s">
        <v>109</v>
      </c>
      <c r="H655" s="84" t="s">
        <v>110</v>
      </c>
      <c r="I655" s="84" t="s">
        <v>73</v>
      </c>
      <c r="J655" s="84" t="s">
        <v>74</v>
      </c>
      <c r="K655" s="299" t="s">
        <v>141</v>
      </c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349"/>
      <c r="X655" s="338"/>
      <c r="Y655" s="338"/>
      <c r="Z655" s="338"/>
      <c r="AA655" s="338"/>
      <c r="AB655" s="338"/>
      <c r="AC655" s="338"/>
      <c r="AD655" s="338"/>
    </row>
    <row r="656" spans="1:30" ht="15.75" customHeight="1" x14ac:dyDescent="0.25">
      <c r="A656" s="84">
        <v>1802</v>
      </c>
      <c r="B656" s="87">
        <v>80</v>
      </c>
      <c r="C656" s="87"/>
      <c r="D656" s="87"/>
      <c r="E656" s="87"/>
      <c r="F656" s="87"/>
      <c r="G656" s="87"/>
      <c r="H656" s="87"/>
      <c r="I656" s="87"/>
      <c r="J656" s="87"/>
      <c r="K656" s="302"/>
      <c r="L656" s="256"/>
      <c r="M656" s="256"/>
      <c r="N656" s="256"/>
      <c r="O656" s="256"/>
      <c r="P656" s="256"/>
      <c r="Q656" s="256"/>
      <c r="R656" s="256"/>
      <c r="S656" s="256"/>
      <c r="T656" s="256"/>
      <c r="U656" s="256"/>
      <c r="V656" s="256"/>
      <c r="W656" s="129"/>
      <c r="X656" s="262"/>
      <c r="Y656" s="263"/>
      <c r="Z656" s="264"/>
      <c r="AA656" s="278"/>
      <c r="AB656" s="92">
        <f>B656</f>
        <v>80</v>
      </c>
      <c r="AC656" s="279"/>
      <c r="AD656" s="278"/>
    </row>
    <row r="657" spans="1:31" ht="15.75" customHeight="1" x14ac:dyDescent="0.25">
      <c r="A657" s="84">
        <v>1901</v>
      </c>
      <c r="B657" s="87"/>
      <c r="C657" s="87">
        <v>61</v>
      </c>
      <c r="D657" s="87"/>
      <c r="E657" s="87"/>
      <c r="F657" s="87"/>
      <c r="G657" s="87"/>
      <c r="H657" s="87"/>
      <c r="I657" s="87"/>
      <c r="J657" s="87"/>
      <c r="K657" s="302"/>
      <c r="L657" s="256"/>
      <c r="M657" s="256"/>
      <c r="N657" s="256"/>
      <c r="O657" s="256"/>
      <c r="P657" s="256"/>
      <c r="Q657" s="256"/>
      <c r="R657" s="256"/>
      <c r="S657" s="256"/>
      <c r="T657" s="256"/>
      <c r="U657" s="256"/>
      <c r="V657" s="256"/>
      <c r="W657" s="129"/>
      <c r="X657" s="265"/>
      <c r="Y657" s="101"/>
      <c r="Z657" s="266"/>
      <c r="AA657" s="96">
        <f>IF(C657=0,"",C657/B656)</f>
        <v>0.76249999999999996</v>
      </c>
      <c r="AB657" s="97">
        <v>61</v>
      </c>
      <c r="AC657" s="280">
        <f t="shared" ref="AC657:AC664" si="128">IF(AB657=0,"",AB657/AB656)</f>
        <v>0.76249999999999996</v>
      </c>
      <c r="AD657" s="280">
        <f t="shared" ref="AD657:AD664" si="129">IF(AB657=0,"",100%-AC657)</f>
        <v>0.23750000000000004</v>
      </c>
    </row>
    <row r="658" spans="1:31" ht="15.75" customHeight="1" x14ac:dyDescent="0.25">
      <c r="A658" s="84">
        <v>1902</v>
      </c>
      <c r="B658" s="87"/>
      <c r="C658" s="87"/>
      <c r="D658" s="87">
        <v>55</v>
      </c>
      <c r="E658" s="87"/>
      <c r="F658" s="87"/>
      <c r="G658" s="87"/>
      <c r="H658" s="87"/>
      <c r="I658" s="87"/>
      <c r="J658" s="87"/>
      <c r="K658" s="302"/>
      <c r="L658" s="256"/>
      <c r="M658" s="256"/>
      <c r="N658" s="256"/>
      <c r="O658" s="256"/>
      <c r="P658" s="256"/>
      <c r="Q658" s="256"/>
      <c r="R658" s="256"/>
      <c r="S658" s="256"/>
      <c r="T658" s="256"/>
      <c r="U658" s="256"/>
      <c r="V658" s="256"/>
      <c r="W658" s="129"/>
      <c r="X658" s="265"/>
      <c r="Y658" s="101"/>
      <c r="Z658" s="266"/>
      <c r="AA658" s="96">
        <f>IF(D658=0,"",D658/C657)</f>
        <v>0.90163934426229508</v>
      </c>
      <c r="AB658" s="97">
        <v>56</v>
      </c>
      <c r="AC658" s="280">
        <f t="shared" si="128"/>
        <v>0.91803278688524592</v>
      </c>
      <c r="AD658" s="280">
        <f t="shared" si="129"/>
        <v>8.1967213114754078E-2</v>
      </c>
      <c r="AE658" s="128">
        <f>AB658/AB656</f>
        <v>0.7</v>
      </c>
    </row>
    <row r="659" spans="1:31" ht="15.75" customHeight="1" x14ac:dyDescent="0.25">
      <c r="A659" s="84">
        <v>2001</v>
      </c>
      <c r="B659" s="87"/>
      <c r="C659" s="87"/>
      <c r="D659" s="87"/>
      <c r="E659" s="87">
        <v>47</v>
      </c>
      <c r="F659" s="87"/>
      <c r="G659" s="87"/>
      <c r="H659" s="87"/>
      <c r="I659" s="87"/>
      <c r="J659" s="87"/>
      <c r="K659" s="302"/>
      <c r="L659" s="256"/>
      <c r="M659" s="256"/>
      <c r="N659" s="256"/>
      <c r="O659" s="256"/>
      <c r="P659" s="256"/>
      <c r="Q659" s="256"/>
      <c r="R659" s="256"/>
      <c r="S659" s="256"/>
      <c r="T659" s="256"/>
      <c r="U659" s="256"/>
      <c r="V659" s="256"/>
      <c r="W659" s="129"/>
      <c r="X659" s="265"/>
      <c r="Y659" s="101"/>
      <c r="Z659" s="266"/>
      <c r="AA659" s="96">
        <f>IF(E659=0,"",E659/D658)</f>
        <v>0.8545454545454545</v>
      </c>
      <c r="AB659" s="97">
        <v>53</v>
      </c>
      <c r="AC659" s="280">
        <f t="shared" si="128"/>
        <v>0.9464285714285714</v>
      </c>
      <c r="AD659" s="280">
        <f t="shared" si="129"/>
        <v>5.3571428571428603E-2</v>
      </c>
    </row>
    <row r="660" spans="1:31" ht="15.75" customHeight="1" x14ac:dyDescent="0.25">
      <c r="A660" s="84">
        <v>2002</v>
      </c>
      <c r="B660" s="87"/>
      <c r="C660" s="87"/>
      <c r="D660" s="87"/>
      <c r="E660" s="87"/>
      <c r="F660" s="87">
        <v>42</v>
      </c>
      <c r="G660" s="87"/>
      <c r="H660" s="87"/>
      <c r="I660" s="87"/>
      <c r="J660" s="87"/>
      <c r="K660" s="302"/>
      <c r="L660" s="256"/>
      <c r="M660" s="256"/>
      <c r="N660" s="256"/>
      <c r="O660" s="256"/>
      <c r="P660" s="256"/>
      <c r="Q660" s="256"/>
      <c r="R660" s="256"/>
      <c r="S660" s="256"/>
      <c r="T660" s="256"/>
      <c r="U660" s="256"/>
      <c r="V660" s="256"/>
      <c r="W660" s="129"/>
      <c r="X660" s="265"/>
      <c r="Y660" s="101"/>
      <c r="Z660" s="266"/>
      <c r="AA660" s="96">
        <f>IF(F660=0,"",F660/E659)</f>
        <v>0.8936170212765957</v>
      </c>
      <c r="AB660" s="97">
        <v>53</v>
      </c>
      <c r="AC660" s="280">
        <f t="shared" si="128"/>
        <v>1</v>
      </c>
      <c r="AD660" s="280">
        <f t="shared" si="129"/>
        <v>0</v>
      </c>
    </row>
    <row r="661" spans="1:31" ht="15.75" customHeight="1" x14ac:dyDescent="0.25">
      <c r="A661" s="84">
        <v>2101</v>
      </c>
      <c r="B661" s="87"/>
      <c r="C661" s="87"/>
      <c r="D661" s="87"/>
      <c r="E661" s="87"/>
      <c r="F661" s="87"/>
      <c r="G661" s="87">
        <v>41</v>
      </c>
      <c r="H661" s="87"/>
      <c r="I661" s="87"/>
      <c r="J661" s="87"/>
      <c r="K661" s="302"/>
      <c r="L661" s="256"/>
      <c r="M661" s="256"/>
      <c r="N661" s="256"/>
      <c r="O661" s="256"/>
      <c r="P661" s="256"/>
      <c r="Q661" s="256"/>
      <c r="R661" s="256"/>
      <c r="S661" s="256"/>
      <c r="T661" s="256"/>
      <c r="U661" s="256"/>
      <c r="V661" s="256"/>
      <c r="W661" s="129"/>
      <c r="X661" s="265"/>
      <c r="Y661" s="101"/>
      <c r="Z661" s="266"/>
      <c r="AA661" s="96">
        <f>IF(G661=0,"",G661/F660)</f>
        <v>0.97619047619047616</v>
      </c>
      <c r="AB661" s="97">
        <v>52</v>
      </c>
      <c r="AC661" s="280">
        <f t="shared" si="128"/>
        <v>0.98113207547169812</v>
      </c>
      <c r="AD661" s="280">
        <f t="shared" si="129"/>
        <v>1.8867924528301883E-2</v>
      </c>
    </row>
    <row r="662" spans="1:31" ht="15.75" customHeight="1" x14ac:dyDescent="0.25">
      <c r="A662" s="84">
        <v>2102</v>
      </c>
      <c r="B662" s="87"/>
      <c r="C662" s="87"/>
      <c r="D662" s="87"/>
      <c r="E662" s="87"/>
      <c r="F662" s="87"/>
      <c r="G662" s="87"/>
      <c r="H662" s="87">
        <v>41</v>
      </c>
      <c r="I662" s="87"/>
      <c r="J662" s="87"/>
      <c r="K662" s="302"/>
      <c r="L662" s="256"/>
      <c r="M662" s="256"/>
      <c r="N662" s="256"/>
      <c r="O662" s="256"/>
      <c r="P662" s="256"/>
      <c r="Q662" s="256"/>
      <c r="R662" s="256"/>
      <c r="S662" s="256"/>
      <c r="T662" s="256"/>
      <c r="U662" s="256"/>
      <c r="V662" s="256"/>
      <c r="W662" s="129"/>
      <c r="X662" s="265"/>
      <c r="Y662" s="101"/>
      <c r="Z662" s="266"/>
      <c r="AA662" s="96">
        <f>IF(H662=0,"",H662/G661)</f>
        <v>1</v>
      </c>
      <c r="AB662" s="97">
        <v>51</v>
      </c>
      <c r="AC662" s="280">
        <f t="shared" si="128"/>
        <v>0.98076923076923073</v>
      </c>
      <c r="AD662" s="280">
        <f t="shared" si="129"/>
        <v>1.9230769230769273E-2</v>
      </c>
    </row>
    <row r="663" spans="1:31" ht="15.75" customHeight="1" x14ac:dyDescent="0.25">
      <c r="A663" s="84">
        <v>2201</v>
      </c>
      <c r="B663" s="87"/>
      <c r="C663" s="87"/>
      <c r="D663" s="87"/>
      <c r="E663" s="87"/>
      <c r="F663" s="87"/>
      <c r="G663" s="87"/>
      <c r="H663" s="87"/>
      <c r="I663" s="87">
        <v>41</v>
      </c>
      <c r="J663" s="87"/>
      <c r="K663" s="302"/>
      <c r="L663" s="256"/>
      <c r="M663" s="256"/>
      <c r="N663" s="256"/>
      <c r="O663" s="256"/>
      <c r="P663" s="256"/>
      <c r="Q663" s="256"/>
      <c r="R663" s="256"/>
      <c r="S663" s="256"/>
      <c r="T663" s="256"/>
      <c r="U663" s="256"/>
      <c r="V663" s="256"/>
      <c r="W663" s="129"/>
      <c r="X663" s="265"/>
      <c r="Y663" s="101"/>
      <c r="Z663" s="266"/>
      <c r="AA663" s="96">
        <f>IF(I663=0,"",I663/H662)</f>
        <v>1</v>
      </c>
      <c r="AB663" s="97">
        <v>49</v>
      </c>
      <c r="AC663" s="280">
        <f t="shared" si="128"/>
        <v>0.96078431372549022</v>
      </c>
      <c r="AD663" s="280">
        <f t="shared" si="129"/>
        <v>3.9215686274509776E-2</v>
      </c>
    </row>
    <row r="664" spans="1:31" ht="15.75" customHeight="1" x14ac:dyDescent="0.25">
      <c r="A664" s="84">
        <v>2202</v>
      </c>
      <c r="B664" s="87"/>
      <c r="C664" s="87"/>
      <c r="D664" s="87"/>
      <c r="E664" s="87"/>
      <c r="F664" s="87"/>
      <c r="G664" s="87"/>
      <c r="H664" s="87"/>
      <c r="I664" s="87"/>
      <c r="J664" s="87">
        <v>39</v>
      </c>
      <c r="K664" s="302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  <c r="W664" s="129">
        <v>29</v>
      </c>
      <c r="X664" s="265"/>
      <c r="Y664" s="101"/>
      <c r="Z664" s="266"/>
      <c r="AA664" s="96">
        <f>IF(J664=0,"",J664/I663)</f>
        <v>0.95121951219512191</v>
      </c>
      <c r="AB664" s="97">
        <v>45</v>
      </c>
      <c r="AC664" s="280">
        <f t="shared" si="128"/>
        <v>0.91836734693877553</v>
      </c>
      <c r="AD664" s="280">
        <f t="shared" si="129"/>
        <v>8.1632653061224469E-2</v>
      </c>
    </row>
    <row r="665" spans="1:31" ht="15.75" customHeight="1" x14ac:dyDescent="0.25">
      <c r="A665" s="84">
        <v>2301</v>
      </c>
      <c r="B665" s="87"/>
      <c r="C665" s="87"/>
      <c r="D665" s="87"/>
      <c r="E665" s="87"/>
      <c r="F665" s="87"/>
      <c r="G665" s="87"/>
      <c r="H665" s="87"/>
      <c r="I665" s="87"/>
      <c r="J665" s="87">
        <v>7</v>
      </c>
      <c r="K665" s="302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  <c r="W665" s="129">
        <v>7</v>
      </c>
      <c r="X665" s="265"/>
      <c r="Y665" s="101"/>
      <c r="Z665" s="101"/>
      <c r="AA665" s="215"/>
      <c r="AB665" s="97">
        <v>16</v>
      </c>
      <c r="AC665" s="285"/>
      <c r="AD665" s="215"/>
    </row>
    <row r="666" spans="1:31" ht="15.75" customHeight="1" x14ac:dyDescent="0.25">
      <c r="A666" s="84">
        <v>2302</v>
      </c>
      <c r="B666" s="87"/>
      <c r="C666" s="87"/>
      <c r="D666" s="87"/>
      <c r="E666" s="87"/>
      <c r="F666" s="87"/>
      <c r="G666" s="87"/>
      <c r="H666" s="87"/>
      <c r="I666" s="87"/>
      <c r="J666" s="87">
        <v>6</v>
      </c>
      <c r="K666" s="302"/>
      <c r="L666" s="256"/>
      <c r="M666" s="256"/>
      <c r="N666" s="256"/>
      <c r="O666" s="256"/>
      <c r="P666" s="256"/>
      <c r="Q666" s="256"/>
      <c r="R666" s="256"/>
      <c r="S666" s="256"/>
      <c r="T666" s="256"/>
      <c r="U666" s="256"/>
      <c r="V666" s="256"/>
      <c r="W666" s="129">
        <v>4</v>
      </c>
      <c r="X666" s="265"/>
      <c r="Y666" s="101"/>
      <c r="Z666" s="256"/>
      <c r="AA666" s="215"/>
      <c r="AB666" s="106">
        <v>7</v>
      </c>
      <c r="AC666" s="285"/>
      <c r="AD666" s="215"/>
    </row>
    <row r="667" spans="1:31" ht="15.75" customHeight="1" x14ac:dyDescent="0.25">
      <c r="A667" s="84">
        <v>2401</v>
      </c>
      <c r="B667" s="87"/>
      <c r="C667" s="87"/>
      <c r="D667" s="87"/>
      <c r="E667" s="87"/>
      <c r="F667" s="87"/>
      <c r="G667" s="87"/>
      <c r="H667" s="87"/>
      <c r="I667" s="87"/>
      <c r="J667" s="87">
        <v>3</v>
      </c>
      <c r="K667" s="302"/>
      <c r="L667" s="256"/>
      <c r="M667" s="256"/>
      <c r="N667" s="256"/>
      <c r="O667" s="256"/>
      <c r="P667" s="256"/>
      <c r="Q667" s="256"/>
      <c r="R667" s="256"/>
      <c r="S667" s="256"/>
      <c r="T667" s="256"/>
      <c r="U667" s="256"/>
      <c r="V667" s="256"/>
      <c r="W667" s="129">
        <v>2</v>
      </c>
      <c r="X667" s="265"/>
      <c r="Y667" s="101"/>
      <c r="Z667" s="256"/>
      <c r="AA667" s="215"/>
      <c r="AB667" s="106">
        <v>5</v>
      </c>
      <c r="AC667" s="285"/>
      <c r="AD667" s="215"/>
    </row>
    <row r="668" spans="1:31" ht="15.75" customHeight="1" x14ac:dyDescent="0.25">
      <c r="A668" s="84">
        <v>2402</v>
      </c>
      <c r="B668" s="87"/>
      <c r="C668" s="87"/>
      <c r="D668" s="87"/>
      <c r="E668" s="87"/>
      <c r="F668" s="87"/>
      <c r="G668" s="87"/>
      <c r="H668" s="87"/>
      <c r="I668" s="87"/>
      <c r="J668" s="87">
        <v>3</v>
      </c>
      <c r="K668" s="302"/>
      <c r="L668" s="256"/>
      <c r="M668" s="256"/>
      <c r="N668" s="256"/>
      <c r="O668" s="256"/>
      <c r="P668" s="256"/>
      <c r="Q668" s="256"/>
      <c r="R668" s="256"/>
      <c r="S668" s="256"/>
      <c r="T668" s="256"/>
      <c r="U668" s="256"/>
      <c r="V668" s="256"/>
      <c r="W668" s="129">
        <v>3</v>
      </c>
      <c r="X668" s="265"/>
      <c r="Y668" s="101"/>
      <c r="Z668" s="256"/>
      <c r="AA668" s="215"/>
      <c r="AB668" s="106">
        <v>3</v>
      </c>
      <c r="AC668" s="285"/>
      <c r="AD668" s="215"/>
    </row>
    <row r="669" spans="1:31" ht="15.75" customHeight="1" x14ac:dyDescent="0.25">
      <c r="A669" s="84">
        <v>2501</v>
      </c>
      <c r="B669" s="87"/>
      <c r="C669" s="87"/>
      <c r="D669" s="87"/>
      <c r="E669" s="87"/>
      <c r="F669" s="87"/>
      <c r="G669" s="87"/>
      <c r="H669" s="87"/>
      <c r="I669" s="87"/>
      <c r="J669" s="87"/>
      <c r="K669" s="302"/>
      <c r="L669" s="256"/>
      <c r="M669" s="256"/>
      <c r="N669" s="256"/>
      <c r="O669" s="256"/>
      <c r="P669" s="256"/>
      <c r="Q669" s="256"/>
      <c r="R669" s="256"/>
      <c r="S669" s="256"/>
      <c r="T669" s="256"/>
      <c r="U669" s="256"/>
      <c r="V669" s="256"/>
      <c r="W669" s="129"/>
      <c r="X669" s="265"/>
      <c r="Y669" s="101"/>
      <c r="Z669" s="256"/>
      <c r="AA669" s="101"/>
      <c r="AB669" s="256"/>
      <c r="AC669" s="286"/>
      <c r="AD669" s="215"/>
    </row>
    <row r="670" spans="1:31" ht="15.75" customHeight="1" x14ac:dyDescent="0.25">
      <c r="A670" s="84">
        <v>2502</v>
      </c>
      <c r="B670" s="87"/>
      <c r="C670" s="87"/>
      <c r="D670" s="87"/>
      <c r="E670" s="87"/>
      <c r="F670" s="87"/>
      <c r="G670" s="87"/>
      <c r="H670" s="87"/>
      <c r="I670" s="87"/>
      <c r="J670" s="87"/>
      <c r="K670" s="302"/>
      <c r="L670" s="256"/>
      <c r="M670" s="256"/>
      <c r="N670" s="256"/>
      <c r="O670" s="256"/>
      <c r="P670" s="256"/>
      <c r="Q670" s="256"/>
      <c r="R670" s="256"/>
      <c r="S670" s="256"/>
      <c r="T670" s="256"/>
      <c r="U670" s="256"/>
      <c r="V670" s="256"/>
      <c r="W670" s="129"/>
      <c r="X670" s="265"/>
      <c r="Y670" s="101"/>
      <c r="Z670" s="256"/>
      <c r="AA670" s="111" t="s">
        <v>91</v>
      </c>
      <c r="AB670" s="164">
        <v>37</v>
      </c>
      <c r="AC670" s="112">
        <f>W673</f>
        <v>45</v>
      </c>
      <c r="AD670" s="114" t="s">
        <v>19</v>
      </c>
    </row>
    <row r="671" spans="1:31" ht="15.75" customHeight="1" x14ac:dyDescent="0.25">
      <c r="A671" s="84">
        <v>2601</v>
      </c>
      <c r="B671" s="87"/>
      <c r="C671" s="87"/>
      <c r="D671" s="87"/>
      <c r="E671" s="87"/>
      <c r="F671" s="87"/>
      <c r="G671" s="87"/>
      <c r="H671" s="87"/>
      <c r="I671" s="87"/>
      <c r="J671" s="87"/>
      <c r="K671" s="302"/>
      <c r="L671" s="256"/>
      <c r="M671" s="256"/>
      <c r="N671" s="256"/>
      <c r="O671" s="256"/>
      <c r="P671" s="256"/>
      <c r="Q671" s="256"/>
      <c r="R671" s="256"/>
      <c r="S671" s="256"/>
      <c r="T671" s="256"/>
      <c r="U671" s="256"/>
      <c r="V671" s="256"/>
      <c r="W671" s="129"/>
      <c r="X671" s="265"/>
      <c r="Y671" s="101"/>
      <c r="Z671" s="256"/>
      <c r="AA671" s="115" t="s">
        <v>92</v>
      </c>
      <c r="AB671" s="165">
        <f>IF(AB670/B656=0,"",AB670/B656)</f>
        <v>0.46250000000000002</v>
      </c>
      <c r="AC671" s="166">
        <f>IF(AB670/AC670=0,"",AB670/AC670)</f>
        <v>0.82222222222222219</v>
      </c>
      <c r="AD671" s="118" t="s">
        <v>93</v>
      </c>
    </row>
    <row r="672" spans="1:31" ht="15.75" customHeight="1" x14ac:dyDescent="0.25">
      <c r="A672" s="84">
        <v>2602</v>
      </c>
      <c r="B672" s="87"/>
      <c r="C672" s="87"/>
      <c r="D672" s="87"/>
      <c r="E672" s="87"/>
      <c r="F672" s="87"/>
      <c r="G672" s="87"/>
      <c r="H672" s="87"/>
      <c r="I672" s="87"/>
      <c r="J672" s="87"/>
      <c r="K672" s="302"/>
      <c r="L672" s="256"/>
      <c r="M672" s="256"/>
      <c r="N672" s="256"/>
      <c r="O672" s="256"/>
      <c r="P672" s="256"/>
      <c r="Q672" s="256"/>
      <c r="R672" s="256"/>
      <c r="S672" s="256"/>
      <c r="T672" s="256"/>
      <c r="U672" s="256"/>
      <c r="V672" s="256"/>
      <c r="W672" s="129"/>
      <c r="X672" s="267"/>
      <c r="Y672" s="268"/>
      <c r="Z672" s="269"/>
      <c r="AA672" s="120"/>
      <c r="AB672" s="121"/>
      <c r="AC672" s="121"/>
      <c r="AD672" s="122"/>
    </row>
    <row r="673" spans="1:31" ht="18" x14ac:dyDescent="0.25">
      <c r="A673" s="46"/>
      <c r="B673" s="340" t="s">
        <v>111</v>
      </c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123">
        <f>SUM(W664:W669)</f>
        <v>45</v>
      </c>
      <c r="X673" s="124">
        <f>W664/B656</f>
        <v>0.36249999999999999</v>
      </c>
      <c r="Y673" s="124">
        <f>IF(W673=0,"",W673/B656)</f>
        <v>0.5625</v>
      </c>
      <c r="Z673" s="124">
        <f>Y673-X673</f>
        <v>0.2</v>
      </c>
      <c r="AA673" s="1"/>
      <c r="AB673" s="2"/>
      <c r="AC673" s="36"/>
      <c r="AD673" s="1"/>
    </row>
    <row r="674" spans="1:31" ht="12.75" customHeight="1" x14ac:dyDescent="0.2">
      <c r="X674" s="1"/>
      <c r="Y674" s="1"/>
      <c r="AA674" s="1"/>
    </row>
    <row r="675" spans="1:31" ht="12.75" customHeight="1" x14ac:dyDescent="0.2">
      <c r="X675" s="1"/>
      <c r="Y675" s="1"/>
      <c r="AA675" s="1"/>
    </row>
    <row r="676" spans="1:31" ht="26.25" x14ac:dyDescent="0.4">
      <c r="A676" s="224"/>
      <c r="B676" s="341" t="s">
        <v>101</v>
      </c>
      <c r="C676" s="341"/>
      <c r="D676" s="341"/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225" t="s">
        <v>120</v>
      </c>
      <c r="X676" s="1"/>
      <c r="Y676" s="1"/>
      <c r="Z676" s="2"/>
      <c r="AA676" s="1"/>
      <c r="AB676" s="2"/>
      <c r="AC676" s="2"/>
      <c r="AD676" s="2"/>
    </row>
    <row r="677" spans="1:31" ht="20.25" x14ac:dyDescent="0.2">
      <c r="A677" s="376" t="s">
        <v>18</v>
      </c>
      <c r="B677" s="344" t="s">
        <v>102</v>
      </c>
      <c r="C677" s="345"/>
      <c r="D677" s="345"/>
      <c r="E677" s="345"/>
      <c r="F677" s="345"/>
      <c r="G677" s="345"/>
      <c r="H677" s="345"/>
      <c r="I677" s="345"/>
      <c r="J677" s="345"/>
      <c r="K677" s="377"/>
      <c r="L677" s="369"/>
      <c r="M677" s="369"/>
      <c r="N677" s="369"/>
      <c r="O677" s="369"/>
      <c r="P677" s="369"/>
      <c r="Q677" s="369"/>
      <c r="R677" s="369"/>
      <c r="S677" s="369"/>
      <c r="T677" s="369"/>
      <c r="U677" s="369"/>
      <c r="V677" s="369"/>
      <c r="W677" s="348" t="s">
        <v>19</v>
      </c>
      <c r="X677" s="339" t="s">
        <v>11</v>
      </c>
      <c r="Y677" s="339" t="s">
        <v>12</v>
      </c>
      <c r="Z677" s="350" t="s">
        <v>13</v>
      </c>
      <c r="AA677" s="339" t="s">
        <v>14</v>
      </c>
      <c r="AB677" s="337" t="s">
        <v>15</v>
      </c>
      <c r="AC677" s="337" t="s">
        <v>16</v>
      </c>
      <c r="AD677" s="339" t="s">
        <v>103</v>
      </c>
    </row>
    <row r="678" spans="1:31" ht="15.75" x14ac:dyDescent="0.25">
      <c r="A678" s="338"/>
      <c r="B678" s="84" t="s">
        <v>104</v>
      </c>
      <c r="C678" s="84" t="s">
        <v>105</v>
      </c>
      <c r="D678" s="84" t="s">
        <v>106</v>
      </c>
      <c r="E678" s="84" t="s">
        <v>107</v>
      </c>
      <c r="F678" s="84" t="s">
        <v>108</v>
      </c>
      <c r="G678" s="84" t="s">
        <v>109</v>
      </c>
      <c r="H678" s="84" t="s">
        <v>110</v>
      </c>
      <c r="I678" s="84" t="s">
        <v>73</v>
      </c>
      <c r="J678" s="84" t="s">
        <v>74</v>
      </c>
      <c r="K678" s="299" t="s">
        <v>141</v>
      </c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349"/>
      <c r="X678" s="338"/>
      <c r="Y678" s="338"/>
      <c r="Z678" s="338"/>
      <c r="AA678" s="338"/>
      <c r="AB678" s="338"/>
      <c r="AC678" s="338"/>
      <c r="AD678" s="338"/>
    </row>
    <row r="679" spans="1:31" ht="15.75" customHeight="1" x14ac:dyDescent="0.25">
      <c r="A679" s="84">
        <v>1902</v>
      </c>
      <c r="B679" s="87">
        <v>71</v>
      </c>
      <c r="C679" s="87"/>
      <c r="D679" s="87"/>
      <c r="E679" s="87"/>
      <c r="F679" s="87"/>
      <c r="G679" s="87"/>
      <c r="H679" s="87"/>
      <c r="I679" s="87"/>
      <c r="J679" s="87"/>
      <c r="K679" s="302"/>
      <c r="L679" s="256"/>
      <c r="M679" s="256"/>
      <c r="N679" s="256"/>
      <c r="O679" s="256"/>
      <c r="P679" s="256"/>
      <c r="Q679" s="256"/>
      <c r="R679" s="256"/>
      <c r="S679" s="256"/>
      <c r="T679" s="256"/>
      <c r="U679" s="256"/>
      <c r="V679" s="256"/>
      <c r="W679" s="129"/>
      <c r="X679" s="262"/>
      <c r="Y679" s="263"/>
      <c r="Z679" s="264"/>
      <c r="AA679" s="278"/>
      <c r="AB679" s="92">
        <f>B679</f>
        <v>71</v>
      </c>
      <c r="AC679" s="279"/>
      <c r="AD679" s="278"/>
    </row>
    <row r="680" spans="1:31" ht="15.75" customHeight="1" x14ac:dyDescent="0.25">
      <c r="A680" s="84">
        <v>2001</v>
      </c>
      <c r="B680" s="87"/>
      <c r="C680" s="87">
        <v>58</v>
      </c>
      <c r="D680" s="87"/>
      <c r="E680" s="87"/>
      <c r="F680" s="87"/>
      <c r="G680" s="87"/>
      <c r="H680" s="87"/>
      <c r="I680" s="87"/>
      <c r="J680" s="87"/>
      <c r="K680" s="302"/>
      <c r="L680" s="256"/>
      <c r="M680" s="256"/>
      <c r="N680" s="256"/>
      <c r="O680" s="256"/>
      <c r="P680" s="256"/>
      <c r="Q680" s="256"/>
      <c r="R680" s="256"/>
      <c r="S680" s="256"/>
      <c r="T680" s="256"/>
      <c r="U680" s="256"/>
      <c r="V680" s="256"/>
      <c r="W680" s="129"/>
      <c r="X680" s="265"/>
      <c r="Y680" s="101"/>
      <c r="Z680" s="266"/>
      <c r="AA680" s="96">
        <f>IF(C680=0,"",C680/B679)</f>
        <v>0.81690140845070425</v>
      </c>
      <c r="AB680" s="97">
        <v>59</v>
      </c>
      <c r="AC680" s="280">
        <f t="shared" ref="AC680:AC687" si="130">IF(AB680=0,"",AB680/AB679)</f>
        <v>0.83098591549295775</v>
      </c>
      <c r="AD680" s="280">
        <f t="shared" ref="AD680:AD687" si="131">IF(AB680=0,"",100%-AC680)</f>
        <v>0.16901408450704225</v>
      </c>
    </row>
    <row r="681" spans="1:31" ht="15.75" customHeight="1" x14ac:dyDescent="0.25">
      <c r="A681" s="84">
        <v>2002</v>
      </c>
      <c r="B681" s="87"/>
      <c r="C681" s="87"/>
      <c r="D681" s="87">
        <v>53</v>
      </c>
      <c r="E681" s="87"/>
      <c r="F681" s="87"/>
      <c r="G681" s="87"/>
      <c r="H681" s="87"/>
      <c r="I681" s="87"/>
      <c r="J681" s="87"/>
      <c r="K681" s="302"/>
      <c r="L681" s="256"/>
      <c r="M681" s="256"/>
      <c r="N681" s="256"/>
      <c r="O681" s="256"/>
      <c r="P681" s="256"/>
      <c r="Q681" s="256"/>
      <c r="R681" s="256"/>
      <c r="S681" s="256"/>
      <c r="T681" s="256"/>
      <c r="U681" s="256"/>
      <c r="V681" s="256"/>
      <c r="W681" s="129"/>
      <c r="X681" s="265"/>
      <c r="Y681" s="101"/>
      <c r="Z681" s="266"/>
      <c r="AA681" s="96">
        <f>IF(D681=0,"",D681/C680)</f>
        <v>0.91379310344827591</v>
      </c>
      <c r="AB681" s="97">
        <v>54</v>
      </c>
      <c r="AC681" s="280">
        <f t="shared" si="130"/>
        <v>0.9152542372881356</v>
      </c>
      <c r="AD681" s="280">
        <f t="shared" si="131"/>
        <v>8.4745762711864403E-2</v>
      </c>
      <c r="AE681" s="128">
        <f>AB681/AB679</f>
        <v>0.76056338028169013</v>
      </c>
    </row>
    <row r="682" spans="1:31" ht="15.75" customHeight="1" x14ac:dyDescent="0.25">
      <c r="A682" s="84">
        <v>2101</v>
      </c>
      <c r="B682" s="87"/>
      <c r="C682" s="87"/>
      <c r="D682" s="87"/>
      <c r="E682" s="87">
        <v>49</v>
      </c>
      <c r="F682" s="87"/>
      <c r="G682" s="87"/>
      <c r="H682" s="87"/>
      <c r="I682" s="87"/>
      <c r="J682" s="87"/>
      <c r="K682" s="302"/>
      <c r="L682" s="256"/>
      <c r="M682" s="256"/>
      <c r="N682" s="256"/>
      <c r="O682" s="256"/>
      <c r="P682" s="256"/>
      <c r="Q682" s="256"/>
      <c r="R682" s="256"/>
      <c r="S682" s="256"/>
      <c r="T682" s="256"/>
      <c r="U682" s="256"/>
      <c r="V682" s="256"/>
      <c r="W682" s="129"/>
      <c r="X682" s="265"/>
      <c r="Y682" s="101"/>
      <c r="Z682" s="266"/>
      <c r="AA682" s="96">
        <f>IF(E682=0,"",E682/D681)</f>
        <v>0.92452830188679247</v>
      </c>
      <c r="AB682" s="97">
        <v>50</v>
      </c>
      <c r="AC682" s="280">
        <f t="shared" si="130"/>
        <v>0.92592592592592593</v>
      </c>
      <c r="AD682" s="280">
        <f t="shared" si="131"/>
        <v>7.407407407407407E-2</v>
      </c>
    </row>
    <row r="683" spans="1:31" ht="15.75" customHeight="1" x14ac:dyDescent="0.25">
      <c r="A683" s="84">
        <v>2102</v>
      </c>
      <c r="B683" s="87"/>
      <c r="C683" s="87"/>
      <c r="D683" s="87"/>
      <c r="E683" s="87"/>
      <c r="F683" s="87">
        <v>44</v>
      </c>
      <c r="G683" s="87"/>
      <c r="H683" s="87"/>
      <c r="I683" s="87"/>
      <c r="J683" s="87"/>
      <c r="K683" s="302"/>
      <c r="L683" s="256"/>
      <c r="M683" s="256"/>
      <c r="N683" s="256"/>
      <c r="O683" s="256"/>
      <c r="P683" s="256"/>
      <c r="Q683" s="256"/>
      <c r="R683" s="256"/>
      <c r="S683" s="256"/>
      <c r="T683" s="256"/>
      <c r="U683" s="256"/>
      <c r="V683" s="256"/>
      <c r="W683" s="129"/>
      <c r="X683" s="265"/>
      <c r="Y683" s="101"/>
      <c r="Z683" s="266"/>
      <c r="AA683" s="96">
        <f>IF(F683=0,"",F683/E682)</f>
        <v>0.89795918367346939</v>
      </c>
      <c r="AB683" s="97">
        <v>47</v>
      </c>
      <c r="AC683" s="280">
        <f t="shared" si="130"/>
        <v>0.94</v>
      </c>
      <c r="AD683" s="280">
        <f t="shared" si="131"/>
        <v>6.0000000000000053E-2</v>
      </c>
    </row>
    <row r="684" spans="1:31" ht="15.75" customHeight="1" x14ac:dyDescent="0.25">
      <c r="A684" s="84">
        <v>2201</v>
      </c>
      <c r="B684" s="87"/>
      <c r="C684" s="87"/>
      <c r="D684" s="87"/>
      <c r="E684" s="87"/>
      <c r="F684" s="87"/>
      <c r="G684" s="87">
        <v>43</v>
      </c>
      <c r="H684" s="87"/>
      <c r="I684" s="87"/>
      <c r="J684" s="87"/>
      <c r="K684" s="302"/>
      <c r="L684" s="256"/>
      <c r="M684" s="256"/>
      <c r="N684" s="256"/>
      <c r="O684" s="256"/>
      <c r="P684" s="256"/>
      <c r="Q684" s="256"/>
      <c r="R684" s="256"/>
      <c r="S684" s="256"/>
      <c r="T684" s="256"/>
      <c r="U684" s="256"/>
      <c r="V684" s="256"/>
      <c r="W684" s="129"/>
      <c r="X684" s="265"/>
      <c r="Y684" s="101"/>
      <c r="Z684" s="266"/>
      <c r="AA684" s="96">
        <f>IF(G684=0,"",G684/F683)</f>
        <v>0.97727272727272729</v>
      </c>
      <c r="AB684" s="97">
        <v>45</v>
      </c>
      <c r="AC684" s="280">
        <f t="shared" si="130"/>
        <v>0.95744680851063835</v>
      </c>
      <c r="AD684" s="280">
        <f t="shared" si="131"/>
        <v>4.2553191489361653E-2</v>
      </c>
    </row>
    <row r="685" spans="1:31" ht="15.75" customHeight="1" x14ac:dyDescent="0.25">
      <c r="A685" s="84">
        <v>2202</v>
      </c>
      <c r="B685" s="87"/>
      <c r="C685" s="87"/>
      <c r="D685" s="87"/>
      <c r="E685" s="87"/>
      <c r="F685" s="87"/>
      <c r="G685" s="87"/>
      <c r="H685" s="87">
        <v>38</v>
      </c>
      <c r="I685" s="87"/>
      <c r="J685" s="87"/>
      <c r="K685" s="302"/>
      <c r="L685" s="256"/>
      <c r="M685" s="256"/>
      <c r="N685" s="256"/>
      <c r="O685" s="256"/>
      <c r="P685" s="256"/>
      <c r="Q685" s="256"/>
      <c r="R685" s="256"/>
      <c r="S685" s="256"/>
      <c r="T685" s="256"/>
      <c r="U685" s="256"/>
      <c r="V685" s="256"/>
      <c r="W685" s="129"/>
      <c r="X685" s="265"/>
      <c r="Y685" s="101"/>
      <c r="Z685" s="266"/>
      <c r="AA685" s="96">
        <f>IF(H685=0,"",H685/G684)</f>
        <v>0.88372093023255816</v>
      </c>
      <c r="AB685" s="97">
        <v>42</v>
      </c>
      <c r="AC685" s="280">
        <f t="shared" si="130"/>
        <v>0.93333333333333335</v>
      </c>
      <c r="AD685" s="280">
        <f t="shared" si="131"/>
        <v>6.6666666666666652E-2</v>
      </c>
    </row>
    <row r="686" spans="1:31" ht="15.75" customHeight="1" x14ac:dyDescent="0.25">
      <c r="A686" s="84">
        <v>2301</v>
      </c>
      <c r="B686" s="87"/>
      <c r="C686" s="87"/>
      <c r="D686" s="87"/>
      <c r="E686" s="87"/>
      <c r="F686" s="87"/>
      <c r="G686" s="87"/>
      <c r="H686" s="87"/>
      <c r="I686" s="87">
        <v>38</v>
      </c>
      <c r="J686" s="87"/>
      <c r="K686" s="302"/>
      <c r="L686" s="256"/>
      <c r="M686" s="256"/>
      <c r="N686" s="256"/>
      <c r="O686" s="256"/>
      <c r="P686" s="256"/>
      <c r="Q686" s="256"/>
      <c r="R686" s="256"/>
      <c r="S686" s="256"/>
      <c r="T686" s="256"/>
      <c r="U686" s="256"/>
      <c r="V686" s="256"/>
      <c r="W686" s="129">
        <v>1</v>
      </c>
      <c r="X686" s="265"/>
      <c r="Y686" s="101"/>
      <c r="Z686" s="266"/>
      <c r="AA686" s="96">
        <f>IF(I686=0,"",I686/H685)</f>
        <v>1</v>
      </c>
      <c r="AB686" s="97">
        <v>40</v>
      </c>
      <c r="AC686" s="280">
        <f t="shared" si="130"/>
        <v>0.95238095238095233</v>
      </c>
      <c r="AD686" s="280">
        <f t="shared" si="131"/>
        <v>4.7619047619047672E-2</v>
      </c>
    </row>
    <row r="687" spans="1:31" ht="15.75" customHeight="1" x14ac:dyDescent="0.25">
      <c r="A687" s="84">
        <v>2302</v>
      </c>
      <c r="B687" s="87"/>
      <c r="C687" s="87"/>
      <c r="D687" s="87"/>
      <c r="E687" s="87"/>
      <c r="F687" s="87"/>
      <c r="G687" s="87"/>
      <c r="H687" s="87"/>
      <c r="I687" s="87"/>
      <c r="J687" s="87">
        <v>35</v>
      </c>
      <c r="K687" s="302"/>
      <c r="L687" s="256"/>
      <c r="M687" s="256"/>
      <c r="N687" s="256"/>
      <c r="O687" s="256"/>
      <c r="P687" s="256"/>
      <c r="Q687" s="256"/>
      <c r="R687" s="256"/>
      <c r="S687" s="256"/>
      <c r="T687" s="256"/>
      <c r="U687" s="256"/>
      <c r="V687" s="256"/>
      <c r="W687" s="129">
        <v>21</v>
      </c>
      <c r="X687" s="265"/>
      <c r="Y687" s="101"/>
      <c r="Z687" s="266"/>
      <c r="AA687" s="96">
        <f>IF(J687=0,"",J687/I686)</f>
        <v>0.92105263157894735</v>
      </c>
      <c r="AB687" s="97">
        <v>40</v>
      </c>
      <c r="AC687" s="280">
        <f t="shared" si="130"/>
        <v>1</v>
      </c>
      <c r="AD687" s="280">
        <f t="shared" si="131"/>
        <v>0</v>
      </c>
    </row>
    <row r="688" spans="1:31" ht="15.75" customHeight="1" x14ac:dyDescent="0.25">
      <c r="A688" s="84">
        <v>2401</v>
      </c>
      <c r="B688" s="87"/>
      <c r="C688" s="87"/>
      <c r="D688" s="87"/>
      <c r="E688" s="87"/>
      <c r="F688" s="87"/>
      <c r="G688" s="87"/>
      <c r="H688" s="87"/>
      <c r="I688" s="87"/>
      <c r="J688" s="87">
        <v>12</v>
      </c>
      <c r="K688" s="302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  <c r="W688" s="129">
        <v>12</v>
      </c>
      <c r="X688" s="265"/>
      <c r="Y688" s="101"/>
      <c r="Z688" s="101"/>
      <c r="AA688" s="215"/>
      <c r="AB688" s="97">
        <v>17</v>
      </c>
      <c r="AC688" s="285"/>
      <c r="AD688" s="215"/>
    </row>
    <row r="689" spans="1:31" ht="15.75" customHeight="1" x14ac:dyDescent="0.25">
      <c r="A689" s="84">
        <v>2402</v>
      </c>
      <c r="B689" s="87"/>
      <c r="C689" s="87"/>
      <c r="D689" s="87"/>
      <c r="E689" s="87"/>
      <c r="F689" s="87"/>
      <c r="G689" s="87"/>
      <c r="H689" s="87"/>
      <c r="I689" s="87"/>
      <c r="J689" s="87">
        <v>5</v>
      </c>
      <c r="K689" s="302"/>
      <c r="L689" s="256"/>
      <c r="M689" s="256"/>
      <c r="N689" s="256"/>
      <c r="O689" s="256"/>
      <c r="P689" s="256"/>
      <c r="Q689" s="256"/>
      <c r="R689" s="256"/>
      <c r="S689" s="256"/>
      <c r="T689" s="256"/>
      <c r="U689" s="256"/>
      <c r="V689" s="256"/>
      <c r="W689" s="129">
        <v>5</v>
      </c>
      <c r="X689" s="265"/>
      <c r="Y689" s="101"/>
      <c r="Z689" s="256"/>
      <c r="AA689" s="215"/>
      <c r="AB689" s="106">
        <v>5</v>
      </c>
      <c r="AC689" s="285"/>
      <c r="AD689" s="215"/>
    </row>
    <row r="690" spans="1:31" ht="15.75" customHeight="1" x14ac:dyDescent="0.25">
      <c r="A690" s="84">
        <v>2501</v>
      </c>
      <c r="B690" s="87"/>
      <c r="C690" s="87"/>
      <c r="D690" s="87"/>
      <c r="E690" s="87"/>
      <c r="F690" s="87"/>
      <c r="G690" s="87"/>
      <c r="H690" s="87"/>
      <c r="I690" s="87"/>
      <c r="J690" s="87">
        <v>1</v>
      </c>
      <c r="K690" s="302"/>
      <c r="L690" s="256"/>
      <c r="M690" s="256"/>
      <c r="N690" s="256"/>
      <c r="O690" s="256"/>
      <c r="P690" s="256"/>
      <c r="Q690" s="256"/>
      <c r="R690" s="256"/>
      <c r="S690" s="256"/>
      <c r="T690" s="256"/>
      <c r="U690" s="256"/>
      <c r="V690" s="256"/>
      <c r="W690" s="129"/>
      <c r="X690" s="265"/>
      <c r="Y690" s="101"/>
      <c r="Z690" s="256"/>
      <c r="AA690" s="215"/>
      <c r="AB690" s="106">
        <v>1</v>
      </c>
      <c r="AC690" s="285"/>
      <c r="AD690" s="215"/>
    </row>
    <row r="691" spans="1:31" ht="15.75" customHeight="1" x14ac:dyDescent="0.25">
      <c r="A691" s="84">
        <v>2502</v>
      </c>
      <c r="B691" s="87"/>
      <c r="C691" s="87"/>
      <c r="D691" s="87"/>
      <c r="E691" s="87"/>
      <c r="F691" s="87"/>
      <c r="G691" s="87"/>
      <c r="H691" s="87"/>
      <c r="I691" s="87"/>
      <c r="J691" s="87">
        <v>1</v>
      </c>
      <c r="K691" s="302"/>
      <c r="L691" s="256"/>
      <c r="M691" s="256"/>
      <c r="N691" s="256"/>
      <c r="O691" s="256"/>
      <c r="P691" s="256"/>
      <c r="Q691" s="256"/>
      <c r="R691" s="256"/>
      <c r="S691" s="256"/>
      <c r="T691" s="256"/>
      <c r="U691" s="256"/>
      <c r="V691" s="256"/>
      <c r="W691" s="129"/>
      <c r="X691" s="265"/>
      <c r="Y691" s="101"/>
      <c r="Z691" s="256"/>
      <c r="AA691" s="215"/>
      <c r="AB691" s="106">
        <v>1</v>
      </c>
      <c r="AC691" s="285"/>
      <c r="AD691" s="215"/>
    </row>
    <row r="692" spans="1:31" ht="15.75" customHeight="1" x14ac:dyDescent="0.25">
      <c r="A692" s="84">
        <v>2601</v>
      </c>
      <c r="B692" s="87"/>
      <c r="C692" s="87"/>
      <c r="D692" s="87"/>
      <c r="E692" s="87"/>
      <c r="F692" s="87"/>
      <c r="G692" s="87"/>
      <c r="H692" s="87"/>
      <c r="I692" s="87"/>
      <c r="J692" s="87"/>
      <c r="K692" s="302"/>
      <c r="L692" s="256"/>
      <c r="M692" s="256"/>
      <c r="N692" s="256"/>
      <c r="O692" s="256"/>
      <c r="P692" s="256"/>
      <c r="Q692" s="256"/>
      <c r="R692" s="256"/>
      <c r="S692" s="256"/>
      <c r="T692" s="256"/>
      <c r="U692" s="256"/>
      <c r="V692" s="256"/>
      <c r="W692" s="129"/>
      <c r="X692" s="265"/>
      <c r="Y692" s="101"/>
      <c r="Z692" s="256"/>
      <c r="AA692" s="101"/>
      <c r="AB692" s="256"/>
      <c r="AC692" s="286"/>
      <c r="AD692" s="215"/>
    </row>
    <row r="693" spans="1:31" ht="15.75" customHeight="1" x14ac:dyDescent="0.25">
      <c r="A693" s="84">
        <v>2602</v>
      </c>
      <c r="B693" s="87"/>
      <c r="C693" s="87"/>
      <c r="D693" s="87"/>
      <c r="E693" s="87"/>
      <c r="F693" s="87"/>
      <c r="G693" s="87"/>
      <c r="H693" s="87"/>
      <c r="I693" s="87"/>
      <c r="J693" s="87"/>
      <c r="K693" s="302"/>
      <c r="L693" s="256"/>
      <c r="M693" s="256"/>
      <c r="N693" s="256"/>
      <c r="O693" s="256"/>
      <c r="P693" s="256"/>
      <c r="Q693" s="256"/>
      <c r="R693" s="256"/>
      <c r="S693" s="256"/>
      <c r="T693" s="256"/>
      <c r="U693" s="256"/>
      <c r="V693" s="256"/>
      <c r="W693" s="129"/>
      <c r="X693" s="265"/>
      <c r="Y693" s="101"/>
      <c r="Z693" s="256"/>
      <c r="AA693" s="111" t="s">
        <v>91</v>
      </c>
      <c r="AB693" s="164">
        <v>25</v>
      </c>
      <c r="AC693" s="112">
        <f>W696</f>
        <v>39</v>
      </c>
      <c r="AD693" s="114" t="s">
        <v>19</v>
      </c>
    </row>
    <row r="694" spans="1:31" ht="15.75" customHeight="1" x14ac:dyDescent="0.25">
      <c r="A694" s="84">
        <v>2701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302"/>
      <c r="L694" s="256"/>
      <c r="M694" s="256"/>
      <c r="N694" s="256"/>
      <c r="O694" s="256"/>
      <c r="P694" s="256"/>
      <c r="Q694" s="256"/>
      <c r="R694" s="256"/>
      <c r="S694" s="256"/>
      <c r="T694" s="256"/>
      <c r="U694" s="256"/>
      <c r="V694" s="256"/>
      <c r="W694" s="129"/>
      <c r="X694" s="265"/>
      <c r="Y694" s="101"/>
      <c r="Z694" s="256"/>
      <c r="AA694" s="115" t="s">
        <v>92</v>
      </c>
      <c r="AB694" s="165">
        <f>IF(AB693/B679=0,"",AB693/B679)</f>
        <v>0.352112676056338</v>
      </c>
      <c r="AC694" s="166">
        <f>IF(AB693/AC693=0,"",AB693/AC693)</f>
        <v>0.64102564102564108</v>
      </c>
      <c r="AD694" s="118" t="s">
        <v>93</v>
      </c>
    </row>
    <row r="695" spans="1:31" ht="15.75" customHeight="1" x14ac:dyDescent="0.25">
      <c r="A695" s="84">
        <v>2702</v>
      </c>
      <c r="B695" s="87"/>
      <c r="C695" s="87"/>
      <c r="D695" s="87"/>
      <c r="E695" s="87"/>
      <c r="F695" s="87"/>
      <c r="G695" s="87"/>
      <c r="H695" s="87"/>
      <c r="I695" s="87"/>
      <c r="J695" s="87"/>
      <c r="K695" s="302"/>
      <c r="L695" s="256"/>
      <c r="M695" s="256"/>
      <c r="N695" s="256"/>
      <c r="O695" s="256"/>
      <c r="P695" s="256"/>
      <c r="Q695" s="256"/>
      <c r="R695" s="256"/>
      <c r="S695" s="256"/>
      <c r="T695" s="256"/>
      <c r="U695" s="256"/>
      <c r="V695" s="256"/>
      <c r="W695" s="129"/>
      <c r="X695" s="267"/>
      <c r="Y695" s="268"/>
      <c r="Z695" s="269"/>
      <c r="AA695" s="120"/>
      <c r="AB695" s="121"/>
      <c r="AC695" s="121"/>
      <c r="AD695" s="122"/>
    </row>
    <row r="696" spans="1:31" ht="18" customHeight="1" x14ac:dyDescent="0.25">
      <c r="A696" s="46"/>
      <c r="B696" s="340" t="s">
        <v>111</v>
      </c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123">
        <f>SUM(W686:W692)</f>
        <v>39</v>
      </c>
      <c r="X696" s="124">
        <f>((SUM(W686:W687))/B679)</f>
        <v>0.30985915492957744</v>
      </c>
      <c r="Y696" s="124">
        <f>IF(W696=0,"",W696/B679)</f>
        <v>0.54929577464788737</v>
      </c>
      <c r="Z696" s="124">
        <f>Y696-X696</f>
        <v>0.23943661971830993</v>
      </c>
      <c r="AA696" s="1"/>
      <c r="AB696" s="2"/>
      <c r="AC696" s="36"/>
      <c r="AD696" s="1"/>
    </row>
    <row r="697" spans="1:31" ht="12.75" customHeight="1" x14ac:dyDescent="0.2">
      <c r="X697" s="1"/>
      <c r="Y697" s="1"/>
      <c r="AA697" s="1"/>
    </row>
    <row r="698" spans="1:31" ht="12.75" customHeight="1" x14ac:dyDescent="0.2">
      <c r="X698" s="1"/>
      <c r="Y698" s="1"/>
      <c r="AA698" s="1"/>
    </row>
    <row r="699" spans="1:31" ht="26.25" x14ac:dyDescent="0.4">
      <c r="A699" s="224"/>
      <c r="B699" s="341" t="s">
        <v>101</v>
      </c>
      <c r="C699" s="341"/>
      <c r="D699" s="341"/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225" t="s">
        <v>122</v>
      </c>
      <c r="X699" s="1"/>
      <c r="Y699" s="1"/>
      <c r="Z699" s="2"/>
      <c r="AA699" s="1"/>
      <c r="AB699" s="2"/>
      <c r="AC699" s="2"/>
      <c r="AD699" s="2"/>
    </row>
    <row r="700" spans="1:31" ht="20.25" x14ac:dyDescent="0.2">
      <c r="A700" s="376" t="s">
        <v>18</v>
      </c>
      <c r="B700" s="344" t="s">
        <v>102</v>
      </c>
      <c r="C700" s="345"/>
      <c r="D700" s="345"/>
      <c r="E700" s="345"/>
      <c r="F700" s="345"/>
      <c r="G700" s="345"/>
      <c r="H700" s="345"/>
      <c r="I700" s="345"/>
      <c r="J700" s="345"/>
      <c r="K700" s="377"/>
      <c r="L700" s="369"/>
      <c r="M700" s="369"/>
      <c r="N700" s="369"/>
      <c r="O700" s="369"/>
      <c r="P700" s="369"/>
      <c r="Q700" s="369"/>
      <c r="R700" s="369"/>
      <c r="S700" s="369"/>
      <c r="T700" s="369"/>
      <c r="U700" s="369"/>
      <c r="V700" s="369"/>
      <c r="W700" s="348" t="s">
        <v>19</v>
      </c>
      <c r="X700" s="339" t="s">
        <v>11</v>
      </c>
      <c r="Y700" s="339" t="s">
        <v>12</v>
      </c>
      <c r="Z700" s="350" t="s">
        <v>13</v>
      </c>
      <c r="AA700" s="339" t="s">
        <v>14</v>
      </c>
      <c r="AB700" s="337" t="s">
        <v>15</v>
      </c>
      <c r="AC700" s="337" t="s">
        <v>16</v>
      </c>
      <c r="AD700" s="339" t="s">
        <v>103</v>
      </c>
    </row>
    <row r="701" spans="1:31" ht="15.75" customHeight="1" x14ac:dyDescent="0.25">
      <c r="A701" s="338"/>
      <c r="B701" s="84" t="s">
        <v>104</v>
      </c>
      <c r="C701" s="84" t="s">
        <v>105</v>
      </c>
      <c r="D701" s="84" t="s">
        <v>106</v>
      </c>
      <c r="E701" s="84" t="s">
        <v>107</v>
      </c>
      <c r="F701" s="84" t="s">
        <v>108</v>
      </c>
      <c r="G701" s="84" t="s">
        <v>109</v>
      </c>
      <c r="H701" s="84" t="s">
        <v>110</v>
      </c>
      <c r="I701" s="84" t="s">
        <v>73</v>
      </c>
      <c r="J701" s="84" t="s">
        <v>74</v>
      </c>
      <c r="K701" s="299" t="s">
        <v>141</v>
      </c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349"/>
      <c r="X701" s="338"/>
      <c r="Y701" s="338"/>
      <c r="Z701" s="338"/>
      <c r="AA701" s="338"/>
      <c r="AB701" s="338"/>
      <c r="AC701" s="338"/>
      <c r="AD701" s="338"/>
    </row>
    <row r="702" spans="1:31" ht="15.75" customHeight="1" x14ac:dyDescent="0.25">
      <c r="A702" s="84">
        <v>2002</v>
      </c>
      <c r="B702" s="87">
        <v>73</v>
      </c>
      <c r="C702" s="87"/>
      <c r="D702" s="87"/>
      <c r="E702" s="87"/>
      <c r="F702" s="87"/>
      <c r="G702" s="87"/>
      <c r="H702" s="87"/>
      <c r="I702" s="87"/>
      <c r="J702" s="87"/>
      <c r="K702" s="302"/>
      <c r="L702" s="256"/>
      <c r="M702" s="256"/>
      <c r="N702" s="256"/>
      <c r="O702" s="256"/>
      <c r="P702" s="256"/>
      <c r="Q702" s="256"/>
      <c r="R702" s="256"/>
      <c r="S702" s="256"/>
      <c r="T702" s="256"/>
      <c r="U702" s="256"/>
      <c r="V702" s="256"/>
      <c r="W702" s="129"/>
      <c r="X702" s="262"/>
      <c r="Y702" s="263"/>
      <c r="Z702" s="264"/>
      <c r="AA702" s="278"/>
      <c r="AB702" s="92">
        <f>B702</f>
        <v>73</v>
      </c>
      <c r="AC702" s="279"/>
      <c r="AD702" s="278"/>
    </row>
    <row r="703" spans="1:31" ht="15.75" customHeight="1" x14ac:dyDescent="0.25">
      <c r="A703" s="84">
        <v>2101</v>
      </c>
      <c r="B703" s="87"/>
      <c r="C703" s="87">
        <v>58</v>
      </c>
      <c r="D703" s="87"/>
      <c r="E703" s="87"/>
      <c r="F703" s="87"/>
      <c r="G703" s="87"/>
      <c r="H703" s="87"/>
      <c r="I703" s="87"/>
      <c r="J703" s="87"/>
      <c r="K703" s="302"/>
      <c r="L703" s="256"/>
      <c r="M703" s="256"/>
      <c r="N703" s="256"/>
      <c r="O703" s="256"/>
      <c r="P703" s="256"/>
      <c r="Q703" s="256"/>
      <c r="R703" s="256"/>
      <c r="S703" s="256"/>
      <c r="T703" s="256"/>
      <c r="U703" s="256"/>
      <c r="V703" s="256"/>
      <c r="W703" s="129"/>
      <c r="X703" s="265"/>
      <c r="Y703" s="101"/>
      <c r="Z703" s="266"/>
      <c r="AA703" s="96">
        <f>IF(C703=0,"",C703/B702)</f>
        <v>0.79452054794520544</v>
      </c>
      <c r="AB703" s="97">
        <v>59</v>
      </c>
      <c r="AC703" s="280">
        <f t="shared" ref="AC703:AC710" si="132">IF(AB703=0,"",AB703/AB702)</f>
        <v>0.80821917808219179</v>
      </c>
      <c r="AD703" s="280">
        <f t="shared" ref="AD703:AD710" si="133">IF(AB703=0,"",100%-AC703)</f>
        <v>0.19178082191780821</v>
      </c>
    </row>
    <row r="704" spans="1:31" ht="15.75" customHeight="1" x14ac:dyDescent="0.25">
      <c r="A704" s="84">
        <v>2102</v>
      </c>
      <c r="B704" s="87"/>
      <c r="C704" s="87"/>
      <c r="D704" s="87">
        <v>50</v>
      </c>
      <c r="E704" s="87"/>
      <c r="F704" s="87"/>
      <c r="G704" s="87"/>
      <c r="H704" s="87"/>
      <c r="I704" s="87"/>
      <c r="J704" s="87"/>
      <c r="K704" s="302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6"/>
      <c r="W704" s="129"/>
      <c r="X704" s="265"/>
      <c r="Y704" s="101"/>
      <c r="Z704" s="266"/>
      <c r="AA704" s="96">
        <f>IF(D704=0,"",D704/C703)</f>
        <v>0.86206896551724133</v>
      </c>
      <c r="AB704" s="97">
        <v>51</v>
      </c>
      <c r="AC704" s="280">
        <f t="shared" si="132"/>
        <v>0.86440677966101698</v>
      </c>
      <c r="AD704" s="280">
        <f t="shared" si="133"/>
        <v>0.13559322033898302</v>
      </c>
      <c r="AE704" s="128">
        <f>AB704/AB702</f>
        <v>0.69863013698630139</v>
      </c>
    </row>
    <row r="705" spans="1:30" ht="15.75" customHeight="1" x14ac:dyDescent="0.25">
      <c r="A705" s="84">
        <v>2201</v>
      </c>
      <c r="B705" s="87"/>
      <c r="C705" s="87"/>
      <c r="D705" s="87"/>
      <c r="E705" s="87">
        <v>44</v>
      </c>
      <c r="F705" s="87"/>
      <c r="G705" s="87"/>
      <c r="H705" s="87"/>
      <c r="I705" s="87"/>
      <c r="J705" s="87"/>
      <c r="K705" s="302"/>
      <c r="L705" s="256"/>
      <c r="M705" s="256"/>
      <c r="N705" s="256"/>
      <c r="O705" s="256"/>
      <c r="P705" s="256"/>
      <c r="Q705" s="256"/>
      <c r="R705" s="256"/>
      <c r="S705" s="256"/>
      <c r="T705" s="256"/>
      <c r="U705" s="256"/>
      <c r="V705" s="256"/>
      <c r="W705" s="129"/>
      <c r="X705" s="265"/>
      <c r="Y705" s="101"/>
      <c r="Z705" s="266"/>
      <c r="AA705" s="96">
        <f>IF(E705=0,"",E705/D704)</f>
        <v>0.88</v>
      </c>
      <c r="AB705" s="97">
        <v>49</v>
      </c>
      <c r="AC705" s="280">
        <f t="shared" si="132"/>
        <v>0.96078431372549022</v>
      </c>
      <c r="AD705" s="280">
        <f t="shared" si="133"/>
        <v>3.9215686274509776E-2</v>
      </c>
    </row>
    <row r="706" spans="1:30" ht="15.75" customHeight="1" x14ac:dyDescent="0.25">
      <c r="A706" s="84">
        <v>2202</v>
      </c>
      <c r="B706" s="87"/>
      <c r="C706" s="87"/>
      <c r="D706" s="87"/>
      <c r="E706" s="87"/>
      <c r="F706" s="87">
        <v>41</v>
      </c>
      <c r="G706" s="87"/>
      <c r="H706" s="87"/>
      <c r="I706" s="87"/>
      <c r="J706" s="87"/>
      <c r="K706" s="302"/>
      <c r="L706" s="256"/>
      <c r="M706" s="256"/>
      <c r="N706" s="256"/>
      <c r="O706" s="256"/>
      <c r="P706" s="256"/>
      <c r="Q706" s="256"/>
      <c r="R706" s="256"/>
      <c r="S706" s="256"/>
      <c r="T706" s="256"/>
      <c r="U706" s="256"/>
      <c r="V706" s="256"/>
      <c r="W706" s="129"/>
      <c r="X706" s="265"/>
      <c r="Y706" s="101"/>
      <c r="Z706" s="266"/>
      <c r="AA706" s="96">
        <f>IF(F706=0,"",F706/E705)</f>
        <v>0.93181818181818177</v>
      </c>
      <c r="AB706" s="97">
        <v>47</v>
      </c>
      <c r="AC706" s="280">
        <f t="shared" si="132"/>
        <v>0.95918367346938771</v>
      </c>
      <c r="AD706" s="280">
        <f t="shared" si="133"/>
        <v>4.081632653061229E-2</v>
      </c>
    </row>
    <row r="707" spans="1:30" ht="15.75" customHeight="1" x14ac:dyDescent="0.25">
      <c r="A707" s="84">
        <v>2301</v>
      </c>
      <c r="B707" s="87"/>
      <c r="C707" s="87"/>
      <c r="D707" s="87"/>
      <c r="E707" s="87"/>
      <c r="F707" s="87"/>
      <c r="G707" s="87">
        <v>39</v>
      </c>
      <c r="H707" s="87"/>
      <c r="I707" s="87"/>
      <c r="J707" s="87"/>
      <c r="K707" s="302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6"/>
      <c r="W707" s="129"/>
      <c r="X707" s="265"/>
      <c r="Y707" s="101"/>
      <c r="Z707" s="266"/>
      <c r="AA707" s="96">
        <f>IF(G707=0,"",G707/F706)</f>
        <v>0.95121951219512191</v>
      </c>
      <c r="AB707" s="97">
        <v>45</v>
      </c>
      <c r="AC707" s="280">
        <f t="shared" si="132"/>
        <v>0.95744680851063835</v>
      </c>
      <c r="AD707" s="280">
        <f t="shared" si="133"/>
        <v>4.2553191489361653E-2</v>
      </c>
    </row>
    <row r="708" spans="1:30" ht="15.75" customHeight="1" x14ac:dyDescent="0.25">
      <c r="A708" s="84">
        <v>2302</v>
      </c>
      <c r="B708" s="87"/>
      <c r="C708" s="87"/>
      <c r="D708" s="87"/>
      <c r="E708" s="87"/>
      <c r="F708" s="87"/>
      <c r="G708" s="87"/>
      <c r="H708" s="87">
        <v>32</v>
      </c>
      <c r="I708" s="87"/>
      <c r="J708" s="87"/>
      <c r="K708" s="302"/>
      <c r="L708" s="256"/>
      <c r="M708" s="256"/>
      <c r="N708" s="256"/>
      <c r="O708" s="256"/>
      <c r="P708" s="256"/>
      <c r="Q708" s="256"/>
      <c r="R708" s="256"/>
      <c r="S708" s="256"/>
      <c r="T708" s="256"/>
      <c r="U708" s="256"/>
      <c r="V708" s="256"/>
      <c r="W708" s="129"/>
      <c r="X708" s="265"/>
      <c r="Y708" s="101"/>
      <c r="Z708" s="266"/>
      <c r="AA708" s="96">
        <f>IF(H708=0,"",H708/G707)</f>
        <v>0.82051282051282048</v>
      </c>
      <c r="AB708" s="97">
        <v>38</v>
      </c>
      <c r="AC708" s="280">
        <f t="shared" si="132"/>
        <v>0.84444444444444444</v>
      </c>
      <c r="AD708" s="280">
        <f t="shared" si="133"/>
        <v>0.15555555555555556</v>
      </c>
    </row>
    <row r="709" spans="1:30" ht="15.75" customHeight="1" x14ac:dyDescent="0.25">
      <c r="A709" s="84">
        <v>2401</v>
      </c>
      <c r="B709" s="87"/>
      <c r="C709" s="87"/>
      <c r="D709" s="87"/>
      <c r="E709" s="87"/>
      <c r="F709" s="87"/>
      <c r="G709" s="87"/>
      <c r="H709" s="87"/>
      <c r="I709" s="87">
        <v>32</v>
      </c>
      <c r="J709" s="87"/>
      <c r="K709" s="302"/>
      <c r="L709" s="256"/>
      <c r="M709" s="256"/>
      <c r="N709" s="256"/>
      <c r="O709" s="256"/>
      <c r="P709" s="256"/>
      <c r="Q709" s="256"/>
      <c r="R709" s="256"/>
      <c r="S709" s="256"/>
      <c r="T709" s="256"/>
      <c r="U709" s="256"/>
      <c r="V709" s="256"/>
      <c r="W709" s="129"/>
      <c r="X709" s="265"/>
      <c r="Y709" s="101"/>
      <c r="Z709" s="266"/>
      <c r="AA709" s="96">
        <f>IF(I709=0,"",I709/H708)</f>
        <v>1</v>
      </c>
      <c r="AB709" s="97">
        <v>37</v>
      </c>
      <c r="AC709" s="280">
        <f t="shared" si="132"/>
        <v>0.97368421052631582</v>
      </c>
      <c r="AD709" s="280">
        <f t="shared" si="133"/>
        <v>2.6315789473684181E-2</v>
      </c>
    </row>
    <row r="710" spans="1:30" ht="15.75" customHeight="1" x14ac:dyDescent="0.25">
      <c r="A710" s="84">
        <v>2402</v>
      </c>
      <c r="B710" s="87"/>
      <c r="C710" s="87"/>
      <c r="D710" s="87"/>
      <c r="E710" s="87"/>
      <c r="F710" s="87"/>
      <c r="G710" s="87"/>
      <c r="H710" s="87"/>
      <c r="I710" s="87"/>
      <c r="J710" s="87">
        <v>29</v>
      </c>
      <c r="K710" s="302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6"/>
      <c r="W710" s="129">
        <v>23</v>
      </c>
      <c r="X710" s="265"/>
      <c r="Y710" s="101"/>
      <c r="Z710" s="266"/>
      <c r="AA710" s="96">
        <f>IF(J710=0,"",J710/I709)</f>
        <v>0.90625</v>
      </c>
      <c r="AB710" s="97">
        <v>34</v>
      </c>
      <c r="AC710" s="280">
        <f t="shared" si="132"/>
        <v>0.91891891891891897</v>
      </c>
      <c r="AD710" s="280">
        <f t="shared" si="133"/>
        <v>8.108108108108103E-2</v>
      </c>
    </row>
    <row r="711" spans="1:30" ht="15.75" customHeight="1" x14ac:dyDescent="0.25">
      <c r="A711" s="84">
        <v>2501</v>
      </c>
      <c r="B711" s="87"/>
      <c r="C711" s="87"/>
      <c r="D711" s="87"/>
      <c r="E711" s="87"/>
      <c r="F711" s="87"/>
      <c r="G711" s="87"/>
      <c r="H711" s="87"/>
      <c r="I711" s="87"/>
      <c r="J711" s="87">
        <v>5</v>
      </c>
      <c r="K711" s="302"/>
      <c r="L711" s="256"/>
      <c r="M711" s="256"/>
      <c r="N711" s="256"/>
      <c r="O711" s="256"/>
      <c r="P711" s="256"/>
      <c r="Q711" s="256"/>
      <c r="R711" s="256"/>
      <c r="S711" s="256"/>
      <c r="T711" s="256"/>
      <c r="U711" s="256"/>
      <c r="V711" s="256"/>
      <c r="W711" s="129">
        <v>6</v>
      </c>
      <c r="X711" s="265"/>
      <c r="Y711" s="101"/>
      <c r="Z711" s="101"/>
      <c r="AA711" s="101"/>
      <c r="AB711" s="97">
        <v>12</v>
      </c>
      <c r="AC711" s="285"/>
      <c r="AD711" s="215"/>
    </row>
    <row r="712" spans="1:30" ht="15.75" customHeight="1" x14ac:dyDescent="0.25">
      <c r="A712" s="84">
        <v>2502</v>
      </c>
      <c r="B712" s="87"/>
      <c r="C712" s="87"/>
      <c r="D712" s="87"/>
      <c r="E712" s="87"/>
      <c r="F712" s="87"/>
      <c r="G712" s="87"/>
      <c r="H712" s="87"/>
      <c r="I712" s="87"/>
      <c r="J712" s="87">
        <v>6</v>
      </c>
      <c r="K712" s="302"/>
      <c r="L712" s="256"/>
      <c r="M712" s="256"/>
      <c r="N712" s="256"/>
      <c r="O712" s="256"/>
      <c r="P712" s="256"/>
      <c r="Q712" s="256"/>
      <c r="R712" s="256"/>
      <c r="S712" s="256"/>
      <c r="T712" s="256"/>
      <c r="U712" s="256"/>
      <c r="V712" s="256"/>
      <c r="W712" s="129">
        <v>4</v>
      </c>
      <c r="X712" s="265"/>
      <c r="Y712" s="101"/>
      <c r="Z712" s="256"/>
      <c r="AA712" s="215"/>
      <c r="AB712" s="106">
        <v>7</v>
      </c>
      <c r="AC712" s="285"/>
      <c r="AD712" s="215"/>
    </row>
    <row r="713" spans="1:30" ht="15.75" customHeight="1" x14ac:dyDescent="0.25">
      <c r="A713" s="84">
        <v>2601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302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6"/>
      <c r="W713" s="129"/>
      <c r="X713" s="265"/>
      <c r="Y713" s="101"/>
      <c r="Z713" s="256"/>
      <c r="AA713" s="215"/>
      <c r="AB713" s="106"/>
      <c r="AC713" s="285"/>
      <c r="AD713" s="215"/>
    </row>
    <row r="714" spans="1:30" ht="15.75" customHeight="1" x14ac:dyDescent="0.25">
      <c r="A714" s="84">
        <v>2602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302"/>
      <c r="L714" s="256"/>
      <c r="M714" s="256"/>
      <c r="N714" s="256"/>
      <c r="O714" s="256"/>
      <c r="P714" s="256"/>
      <c r="Q714" s="256"/>
      <c r="R714" s="256"/>
      <c r="S714" s="256"/>
      <c r="T714" s="256"/>
      <c r="U714" s="256"/>
      <c r="V714" s="256"/>
      <c r="W714" s="129"/>
      <c r="X714" s="265"/>
      <c r="Y714" s="101"/>
      <c r="Z714" s="256"/>
      <c r="AA714" s="215"/>
      <c r="AB714" s="106"/>
      <c r="AC714" s="285"/>
      <c r="AD714" s="215"/>
    </row>
    <row r="715" spans="1:30" ht="15.75" customHeight="1" x14ac:dyDescent="0.25">
      <c r="A715" s="84">
        <v>2701</v>
      </c>
      <c r="B715" s="87"/>
      <c r="C715" s="87"/>
      <c r="D715" s="87"/>
      <c r="E715" s="87"/>
      <c r="F715" s="87"/>
      <c r="G715" s="87"/>
      <c r="H715" s="87"/>
      <c r="I715" s="87"/>
      <c r="J715" s="87"/>
      <c r="K715" s="302"/>
      <c r="L715" s="256"/>
      <c r="M715" s="256"/>
      <c r="N715" s="256"/>
      <c r="O715" s="256"/>
      <c r="P715" s="256"/>
      <c r="Q715" s="256"/>
      <c r="R715" s="256"/>
      <c r="S715" s="256"/>
      <c r="T715" s="256"/>
      <c r="U715" s="256"/>
      <c r="V715" s="256"/>
      <c r="W715" s="129"/>
      <c r="X715" s="265"/>
      <c r="Y715" s="101"/>
      <c r="Z715" s="256"/>
      <c r="AA715" s="101"/>
      <c r="AB715" s="256"/>
      <c r="AC715" s="286"/>
      <c r="AD715" s="215"/>
    </row>
    <row r="716" spans="1:30" ht="15.75" customHeight="1" x14ac:dyDescent="0.25">
      <c r="A716" s="84">
        <v>2702</v>
      </c>
      <c r="B716" s="87"/>
      <c r="C716" s="87"/>
      <c r="D716" s="87"/>
      <c r="E716" s="87"/>
      <c r="F716" s="87"/>
      <c r="G716" s="87"/>
      <c r="H716" s="87"/>
      <c r="I716" s="87"/>
      <c r="J716" s="87"/>
      <c r="K716" s="302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6"/>
      <c r="W716" s="129"/>
      <c r="X716" s="265"/>
      <c r="Y716" s="101"/>
      <c r="Z716" s="256"/>
      <c r="AA716" s="111" t="s">
        <v>91</v>
      </c>
      <c r="AB716" s="164">
        <v>7</v>
      </c>
      <c r="AC716" s="112">
        <f>W719</f>
        <v>33</v>
      </c>
      <c r="AD716" s="114" t="s">
        <v>19</v>
      </c>
    </row>
    <row r="717" spans="1:30" ht="15.75" customHeight="1" x14ac:dyDescent="0.25">
      <c r="A717" s="84">
        <v>2801</v>
      </c>
      <c r="B717" s="87"/>
      <c r="C717" s="87"/>
      <c r="D717" s="87"/>
      <c r="E717" s="87"/>
      <c r="F717" s="87"/>
      <c r="G717" s="87"/>
      <c r="H717" s="87"/>
      <c r="I717" s="87"/>
      <c r="J717" s="87"/>
      <c r="K717" s="302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129"/>
      <c r="X717" s="265"/>
      <c r="Y717" s="101"/>
      <c r="Z717" s="256"/>
      <c r="AA717" s="115" t="s">
        <v>92</v>
      </c>
      <c r="AB717" s="165">
        <f>IF(AB716/B702=0,"",AB716/B702)</f>
        <v>9.5890410958904104E-2</v>
      </c>
      <c r="AC717" s="166">
        <f>IF(AB716/AC716=0,"",AB716/AC716)</f>
        <v>0.21212121212121213</v>
      </c>
      <c r="AD717" s="118" t="s">
        <v>93</v>
      </c>
    </row>
    <row r="718" spans="1:30" ht="15.75" x14ac:dyDescent="0.25">
      <c r="A718" s="84">
        <v>2802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302"/>
      <c r="L718" s="256"/>
      <c r="M718" s="256"/>
      <c r="N718" s="256"/>
      <c r="O718" s="256"/>
      <c r="P718" s="256"/>
      <c r="Q718" s="256"/>
      <c r="R718" s="256"/>
      <c r="S718" s="256"/>
      <c r="T718" s="256"/>
      <c r="U718" s="256"/>
      <c r="V718" s="256"/>
      <c r="W718" s="129"/>
      <c r="X718" s="267"/>
      <c r="Y718" s="268"/>
      <c r="Z718" s="269"/>
      <c r="AA718" s="120"/>
      <c r="AB718" s="121"/>
      <c r="AC718" s="121"/>
      <c r="AD718" s="122"/>
    </row>
    <row r="719" spans="1:30" ht="18" customHeight="1" x14ac:dyDescent="0.25">
      <c r="A719" s="46"/>
      <c r="B719" s="340" t="s">
        <v>111</v>
      </c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123">
        <f>SUM(W710:W715)</f>
        <v>33</v>
      </c>
      <c r="X719" s="124">
        <f>W710/B702</f>
        <v>0.31506849315068491</v>
      </c>
      <c r="Y719" s="124">
        <f>IF(W719=0,"",W719/B702)</f>
        <v>0.45205479452054792</v>
      </c>
      <c r="Z719" s="124">
        <f>Y719-X719</f>
        <v>0.13698630136986301</v>
      </c>
      <c r="AA719" s="1"/>
      <c r="AB719" s="2"/>
      <c r="AC719" s="36"/>
      <c r="AD719" s="1"/>
    </row>
    <row r="720" spans="1:30" ht="12.75" customHeight="1" x14ac:dyDescent="0.2">
      <c r="X720" s="1"/>
      <c r="Y720" s="1"/>
      <c r="AA720" s="1"/>
    </row>
    <row r="721" spans="1:35" ht="12.75" customHeight="1" x14ac:dyDescent="0.2">
      <c r="X721" s="1"/>
      <c r="Y721" s="1"/>
      <c r="AA721" s="1"/>
    </row>
    <row r="722" spans="1:35" ht="26.25" customHeight="1" x14ac:dyDescent="0.4">
      <c r="A722" s="224"/>
      <c r="B722" s="341" t="s">
        <v>101</v>
      </c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225" t="s">
        <v>129</v>
      </c>
      <c r="X722" s="1"/>
      <c r="Y722" s="1"/>
      <c r="Z722" s="2"/>
      <c r="AA722" s="1"/>
      <c r="AB722" s="2"/>
      <c r="AC722" s="2"/>
      <c r="AD722" s="2"/>
    </row>
    <row r="723" spans="1:35" ht="20.25" x14ac:dyDescent="0.2">
      <c r="A723" s="376" t="s">
        <v>18</v>
      </c>
      <c r="B723" s="344" t="s">
        <v>102</v>
      </c>
      <c r="C723" s="345"/>
      <c r="D723" s="345"/>
      <c r="E723" s="345"/>
      <c r="F723" s="345"/>
      <c r="G723" s="345"/>
      <c r="H723" s="345"/>
      <c r="I723" s="345"/>
      <c r="J723" s="345"/>
      <c r="K723" s="377"/>
      <c r="L723" s="369"/>
      <c r="M723" s="369"/>
      <c r="N723" s="369"/>
      <c r="O723" s="369"/>
      <c r="P723" s="369"/>
      <c r="Q723" s="369"/>
      <c r="R723" s="369"/>
      <c r="S723" s="369"/>
      <c r="T723" s="369"/>
      <c r="U723" s="369"/>
      <c r="V723" s="369"/>
      <c r="W723" s="348" t="s">
        <v>19</v>
      </c>
      <c r="X723" s="339" t="s">
        <v>11</v>
      </c>
      <c r="Y723" s="339" t="s">
        <v>12</v>
      </c>
      <c r="Z723" s="350" t="s">
        <v>13</v>
      </c>
      <c r="AA723" s="339" t="s">
        <v>14</v>
      </c>
      <c r="AB723" s="337" t="s">
        <v>15</v>
      </c>
      <c r="AC723" s="337" t="s">
        <v>16</v>
      </c>
      <c r="AD723" s="339" t="s">
        <v>103</v>
      </c>
    </row>
    <row r="724" spans="1:35" ht="15.75" x14ac:dyDescent="0.25">
      <c r="A724" s="338"/>
      <c r="B724" s="84" t="s">
        <v>104</v>
      </c>
      <c r="C724" s="84" t="s">
        <v>105</v>
      </c>
      <c r="D724" s="84" t="s">
        <v>106</v>
      </c>
      <c r="E724" s="84" t="s">
        <v>107</v>
      </c>
      <c r="F724" s="84" t="s">
        <v>108</v>
      </c>
      <c r="G724" s="84" t="s">
        <v>109</v>
      </c>
      <c r="H724" s="84" t="s">
        <v>110</v>
      </c>
      <c r="I724" s="84" t="s">
        <v>73</v>
      </c>
      <c r="J724" s="84" t="s">
        <v>74</v>
      </c>
      <c r="K724" s="299" t="s">
        <v>141</v>
      </c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349"/>
      <c r="X724" s="338"/>
      <c r="Y724" s="338"/>
      <c r="Z724" s="338"/>
      <c r="AA724" s="338"/>
      <c r="AB724" s="338"/>
      <c r="AC724" s="338"/>
      <c r="AD724" s="338"/>
    </row>
    <row r="725" spans="1:35" ht="15.75" customHeight="1" x14ac:dyDescent="0.25">
      <c r="A725" s="84">
        <v>2102</v>
      </c>
      <c r="B725" s="87">
        <v>70</v>
      </c>
      <c r="C725" s="87"/>
      <c r="D725" s="87"/>
      <c r="E725" s="87"/>
      <c r="F725" s="87"/>
      <c r="G725" s="87"/>
      <c r="H725" s="87"/>
      <c r="I725" s="87"/>
      <c r="J725" s="87"/>
      <c r="K725" s="302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6"/>
      <c r="W725" s="129"/>
      <c r="X725" s="262"/>
      <c r="Y725" s="263"/>
      <c r="Z725" s="264"/>
      <c r="AA725" s="278"/>
      <c r="AB725" s="92">
        <f>B725</f>
        <v>70</v>
      </c>
      <c r="AC725" s="279"/>
      <c r="AD725" s="278"/>
    </row>
    <row r="726" spans="1:35" ht="15.75" customHeight="1" x14ac:dyDescent="0.25">
      <c r="A726" s="84">
        <v>2201</v>
      </c>
      <c r="B726" s="87"/>
      <c r="C726" s="87">
        <v>59</v>
      </c>
      <c r="D726" s="87"/>
      <c r="E726" s="87"/>
      <c r="F726" s="87"/>
      <c r="G726" s="87"/>
      <c r="H726" s="87"/>
      <c r="I726" s="87"/>
      <c r="J726" s="87"/>
      <c r="K726" s="302"/>
      <c r="L726" s="256"/>
      <c r="M726" s="256"/>
      <c r="N726" s="256"/>
      <c r="O726" s="256"/>
      <c r="P726" s="256"/>
      <c r="Q726" s="256"/>
      <c r="R726" s="256"/>
      <c r="S726" s="256"/>
      <c r="T726" s="256"/>
      <c r="U726" s="256"/>
      <c r="V726" s="256"/>
      <c r="W726" s="129"/>
      <c r="X726" s="265"/>
      <c r="Y726" s="101"/>
      <c r="Z726" s="266"/>
      <c r="AA726" s="96">
        <f>IF(C726=0,"",C726/B725)</f>
        <v>0.84285714285714286</v>
      </c>
      <c r="AB726" s="97">
        <v>60</v>
      </c>
      <c r="AC726" s="280">
        <f t="shared" ref="AC726:AC733" si="134">IF(AB726=0,"",AB726/AB725)</f>
        <v>0.8571428571428571</v>
      </c>
      <c r="AD726" s="280">
        <f t="shared" ref="AD726:AD733" si="135">IF(AB726=0,"",100%-AC726)</f>
        <v>0.1428571428571429</v>
      </c>
    </row>
    <row r="727" spans="1:35" ht="15.75" customHeight="1" x14ac:dyDescent="0.25">
      <c r="A727" s="84">
        <v>2202</v>
      </c>
      <c r="B727" s="87"/>
      <c r="C727" s="87"/>
      <c r="D727" s="87">
        <v>51</v>
      </c>
      <c r="E727" s="87"/>
      <c r="F727" s="87"/>
      <c r="G727" s="87"/>
      <c r="H727" s="87"/>
      <c r="I727" s="87"/>
      <c r="J727" s="87"/>
      <c r="K727" s="302"/>
      <c r="L727" s="256"/>
      <c r="M727" s="256"/>
      <c r="N727" s="256"/>
      <c r="O727" s="256"/>
      <c r="P727" s="256"/>
      <c r="Q727" s="256"/>
      <c r="R727" s="256"/>
      <c r="S727" s="256"/>
      <c r="T727" s="256"/>
      <c r="U727" s="256"/>
      <c r="V727" s="256"/>
      <c r="W727" s="129"/>
      <c r="X727" s="265"/>
      <c r="Y727" s="101"/>
      <c r="Z727" s="266"/>
      <c r="AA727" s="96">
        <f>IF(D727=0,"",D727/C726)</f>
        <v>0.86440677966101698</v>
      </c>
      <c r="AB727" s="97">
        <v>51</v>
      </c>
      <c r="AC727" s="280">
        <f t="shared" si="134"/>
        <v>0.85</v>
      </c>
      <c r="AD727" s="280">
        <f t="shared" si="135"/>
        <v>0.15000000000000002</v>
      </c>
      <c r="AE727" s="128">
        <f>AB727/AB725</f>
        <v>0.72857142857142854</v>
      </c>
    </row>
    <row r="728" spans="1:35" ht="15.75" customHeight="1" x14ac:dyDescent="0.25">
      <c r="A728" s="84">
        <v>2301</v>
      </c>
      <c r="B728" s="87"/>
      <c r="C728" s="87"/>
      <c r="D728" s="87"/>
      <c r="E728" s="87">
        <v>43</v>
      </c>
      <c r="F728" s="87"/>
      <c r="G728" s="87"/>
      <c r="H728" s="87"/>
      <c r="I728" s="87"/>
      <c r="J728" s="87"/>
      <c r="K728" s="302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6"/>
      <c r="W728" s="129"/>
      <c r="X728" s="265"/>
      <c r="Y728" s="101"/>
      <c r="Z728" s="266"/>
      <c r="AA728" s="96">
        <f>IF(E728=0,"",E728/D727)</f>
        <v>0.84313725490196079</v>
      </c>
      <c r="AB728" s="97">
        <v>49</v>
      </c>
      <c r="AC728" s="280">
        <f t="shared" si="134"/>
        <v>0.96078431372549022</v>
      </c>
      <c r="AD728" s="280">
        <f t="shared" si="135"/>
        <v>3.9215686274509776E-2</v>
      </c>
    </row>
    <row r="729" spans="1:35" ht="15.75" customHeight="1" x14ac:dyDescent="0.25">
      <c r="A729" s="84">
        <v>2302</v>
      </c>
      <c r="B729" s="87"/>
      <c r="C729" s="87"/>
      <c r="D729" s="87"/>
      <c r="E729" s="87"/>
      <c r="F729" s="87">
        <v>38</v>
      </c>
      <c r="G729" s="87"/>
      <c r="H729" s="87"/>
      <c r="I729" s="87"/>
      <c r="J729" s="87"/>
      <c r="K729" s="302"/>
      <c r="L729" s="256"/>
      <c r="M729" s="256"/>
      <c r="N729" s="256"/>
      <c r="O729" s="256"/>
      <c r="P729" s="256"/>
      <c r="Q729" s="256"/>
      <c r="R729" s="256"/>
      <c r="S729" s="256"/>
      <c r="T729" s="256"/>
      <c r="U729" s="256"/>
      <c r="V729" s="256"/>
      <c r="W729" s="129"/>
      <c r="X729" s="265"/>
      <c r="Y729" s="101"/>
      <c r="Z729" s="266"/>
      <c r="AA729" s="96">
        <f>IF(F729=0,"",F729/E728)</f>
        <v>0.88372093023255816</v>
      </c>
      <c r="AB729" s="97">
        <v>44</v>
      </c>
      <c r="AC729" s="280">
        <f t="shared" si="134"/>
        <v>0.89795918367346939</v>
      </c>
      <c r="AD729" s="280">
        <f t="shared" si="135"/>
        <v>0.10204081632653061</v>
      </c>
    </row>
    <row r="730" spans="1:35" ht="15.75" customHeight="1" x14ac:dyDescent="0.25">
      <c r="A730" s="84">
        <v>2401</v>
      </c>
      <c r="B730" s="87"/>
      <c r="C730" s="87"/>
      <c r="D730" s="87"/>
      <c r="E730" s="87"/>
      <c r="F730" s="87"/>
      <c r="G730" s="87">
        <v>31</v>
      </c>
      <c r="H730" s="87"/>
      <c r="I730" s="87"/>
      <c r="J730" s="87"/>
      <c r="K730" s="302"/>
      <c r="L730" s="256"/>
      <c r="M730" s="256"/>
      <c r="N730" s="256"/>
      <c r="O730" s="256"/>
      <c r="P730" s="256"/>
      <c r="Q730" s="256"/>
      <c r="R730" s="256"/>
      <c r="S730" s="256"/>
      <c r="T730" s="256"/>
      <c r="U730" s="256"/>
      <c r="V730" s="256"/>
      <c r="W730" s="129"/>
      <c r="X730" s="265"/>
      <c r="Y730" s="101"/>
      <c r="Z730" s="266"/>
      <c r="AA730" s="96">
        <f>IF(G730=0,"",G730/F729)</f>
        <v>0.81578947368421051</v>
      </c>
      <c r="AB730" s="97">
        <v>44</v>
      </c>
      <c r="AC730" s="280">
        <f t="shared" si="134"/>
        <v>1</v>
      </c>
      <c r="AD730" s="280">
        <f t="shared" si="135"/>
        <v>0</v>
      </c>
    </row>
    <row r="731" spans="1:35" ht="15.75" customHeight="1" x14ac:dyDescent="0.25">
      <c r="A731" s="84">
        <v>2402</v>
      </c>
      <c r="B731" s="87"/>
      <c r="C731" s="87"/>
      <c r="D731" s="87"/>
      <c r="E731" s="87"/>
      <c r="F731" s="87"/>
      <c r="G731" s="87"/>
      <c r="H731" s="87">
        <v>28</v>
      </c>
      <c r="I731" s="87"/>
      <c r="J731" s="87"/>
      <c r="K731" s="302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6"/>
      <c r="W731" s="129"/>
      <c r="X731" s="265"/>
      <c r="Y731" s="101"/>
      <c r="Z731" s="266"/>
      <c r="AA731" s="96">
        <f>IF(H731=0,"",H731/G730)</f>
        <v>0.90322580645161288</v>
      </c>
      <c r="AB731" s="97">
        <v>39</v>
      </c>
      <c r="AC731" s="280">
        <f t="shared" si="134"/>
        <v>0.88636363636363635</v>
      </c>
      <c r="AD731" s="280">
        <f t="shared" si="135"/>
        <v>0.11363636363636365</v>
      </c>
    </row>
    <row r="732" spans="1:35" ht="15.75" customHeight="1" x14ac:dyDescent="0.25">
      <c r="A732" s="84">
        <v>2501</v>
      </c>
      <c r="B732" s="87"/>
      <c r="C732" s="87"/>
      <c r="D732" s="87"/>
      <c r="E732" s="87"/>
      <c r="F732" s="87"/>
      <c r="G732" s="87"/>
      <c r="H732" s="87"/>
      <c r="I732" s="87">
        <v>27</v>
      </c>
      <c r="J732" s="87"/>
      <c r="K732" s="302"/>
      <c r="L732" s="256"/>
      <c r="M732" s="256"/>
      <c r="N732" s="256"/>
      <c r="O732" s="256"/>
      <c r="P732" s="256"/>
      <c r="Q732" s="256"/>
      <c r="R732" s="256"/>
      <c r="S732" s="256"/>
      <c r="T732" s="256"/>
      <c r="U732" s="256"/>
      <c r="V732" s="256"/>
      <c r="W732" s="129"/>
      <c r="X732" s="265"/>
      <c r="Y732" s="101"/>
      <c r="Z732" s="266"/>
      <c r="AA732" s="96">
        <f>IF(I732=0,"",I732/H731)</f>
        <v>0.9642857142857143</v>
      </c>
      <c r="AB732" s="97">
        <v>39</v>
      </c>
      <c r="AC732" s="322">
        <f t="shared" si="134"/>
        <v>1</v>
      </c>
      <c r="AD732" s="322">
        <f t="shared" si="135"/>
        <v>0</v>
      </c>
      <c r="AF732" s="217"/>
      <c r="AG732" s="217"/>
      <c r="AH732" s="217"/>
      <c r="AI732" s="217"/>
    </row>
    <row r="733" spans="1:35" ht="15.75" customHeight="1" x14ac:dyDescent="0.25">
      <c r="A733" s="84">
        <v>2502</v>
      </c>
      <c r="B733" s="87"/>
      <c r="C733" s="87"/>
      <c r="D733" s="87"/>
      <c r="E733" s="87"/>
      <c r="F733" s="87"/>
      <c r="G733" s="87"/>
      <c r="H733" s="87"/>
      <c r="I733" s="87"/>
      <c r="J733" s="87">
        <v>27</v>
      </c>
      <c r="K733" s="302"/>
      <c r="L733" s="256"/>
      <c r="M733" s="256"/>
      <c r="N733" s="256"/>
      <c r="O733" s="256"/>
      <c r="P733" s="256"/>
      <c r="Q733" s="256"/>
      <c r="R733" s="256"/>
      <c r="S733" s="256"/>
      <c r="T733" s="256"/>
      <c r="U733" s="256"/>
      <c r="V733" s="256"/>
      <c r="W733" s="129">
        <v>26</v>
      </c>
      <c r="X733" s="265"/>
      <c r="Y733" s="101"/>
      <c r="Z733" s="266"/>
      <c r="AA733" s="96">
        <f>IF(J733=0,"",J733/I732)</f>
        <v>1</v>
      </c>
      <c r="AB733" s="97">
        <v>39</v>
      </c>
      <c r="AC733" s="280">
        <f t="shared" si="134"/>
        <v>1</v>
      </c>
      <c r="AD733" s="280">
        <f t="shared" si="135"/>
        <v>0</v>
      </c>
    </row>
    <row r="734" spans="1:35" ht="15.75" customHeight="1" x14ac:dyDescent="0.25">
      <c r="A734" s="84">
        <v>2601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302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6"/>
      <c r="W734" s="129"/>
      <c r="X734" s="265"/>
      <c r="Y734" s="101"/>
      <c r="Z734" s="101"/>
      <c r="AA734" s="215"/>
      <c r="AB734" s="97"/>
      <c r="AC734" s="285"/>
      <c r="AD734" s="215"/>
    </row>
    <row r="735" spans="1:35" ht="15.75" customHeight="1" x14ac:dyDescent="0.25">
      <c r="A735" s="84">
        <v>2602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302"/>
      <c r="L735" s="256"/>
      <c r="M735" s="256"/>
      <c r="N735" s="256"/>
      <c r="O735" s="256"/>
      <c r="P735" s="256"/>
      <c r="Q735" s="256"/>
      <c r="R735" s="256"/>
      <c r="S735" s="256"/>
      <c r="T735" s="256"/>
      <c r="U735" s="256"/>
      <c r="V735" s="256"/>
      <c r="W735" s="129"/>
      <c r="X735" s="265"/>
      <c r="Y735" s="101"/>
      <c r="Z735" s="256"/>
      <c r="AA735" s="215"/>
      <c r="AB735" s="106"/>
      <c r="AC735" s="285"/>
      <c r="AD735" s="215"/>
    </row>
    <row r="736" spans="1:35" ht="15.75" customHeight="1" x14ac:dyDescent="0.25">
      <c r="A736" s="84">
        <v>2701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302"/>
      <c r="L736" s="256"/>
      <c r="M736" s="256"/>
      <c r="N736" s="256"/>
      <c r="O736" s="256"/>
      <c r="P736" s="256"/>
      <c r="Q736" s="256"/>
      <c r="R736" s="256"/>
      <c r="S736" s="256"/>
      <c r="T736" s="256"/>
      <c r="U736" s="256"/>
      <c r="V736" s="256"/>
      <c r="W736" s="129"/>
      <c r="X736" s="265"/>
      <c r="Y736" s="101"/>
      <c r="Z736" s="256"/>
      <c r="AA736" s="215"/>
      <c r="AB736" s="106"/>
      <c r="AC736" s="285"/>
      <c r="AD736" s="215"/>
      <c r="AF736" s="217"/>
      <c r="AG736" s="217"/>
      <c r="AH736" s="217"/>
      <c r="AI736" s="217"/>
    </row>
    <row r="737" spans="1:31" ht="15.75" customHeight="1" x14ac:dyDescent="0.25">
      <c r="A737" s="84">
        <v>2702</v>
      </c>
      <c r="B737" s="87"/>
      <c r="C737" s="87"/>
      <c r="D737" s="87"/>
      <c r="E737" s="87"/>
      <c r="F737" s="87"/>
      <c r="G737" s="87"/>
      <c r="H737" s="87"/>
      <c r="I737" s="87"/>
      <c r="J737" s="87"/>
      <c r="K737" s="302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129"/>
      <c r="X737" s="265"/>
      <c r="Y737" s="101"/>
      <c r="Z737" s="256"/>
      <c r="AA737" s="215"/>
      <c r="AB737" s="106"/>
      <c r="AC737" s="285"/>
      <c r="AD737" s="215"/>
    </row>
    <row r="738" spans="1:31" ht="15.75" x14ac:dyDescent="0.25">
      <c r="A738" s="84">
        <v>2801</v>
      </c>
      <c r="B738" s="87"/>
      <c r="C738" s="87"/>
      <c r="D738" s="87"/>
      <c r="E738" s="87"/>
      <c r="F738" s="87"/>
      <c r="G738" s="87"/>
      <c r="H738" s="87"/>
      <c r="I738" s="87"/>
      <c r="J738" s="87"/>
      <c r="K738" s="302"/>
      <c r="L738" s="256"/>
      <c r="M738" s="256"/>
      <c r="N738" s="256"/>
      <c r="O738" s="256"/>
      <c r="P738" s="256"/>
      <c r="Q738" s="256"/>
      <c r="R738" s="256"/>
      <c r="S738" s="256"/>
      <c r="T738" s="256"/>
      <c r="U738" s="256"/>
      <c r="V738" s="256"/>
      <c r="W738" s="129"/>
      <c r="X738" s="265"/>
      <c r="Y738" s="101"/>
      <c r="Z738" s="256"/>
      <c r="AA738" s="101"/>
      <c r="AB738" s="256"/>
      <c r="AC738" s="286"/>
      <c r="AD738" s="215"/>
    </row>
    <row r="739" spans="1:31" ht="15.75" customHeight="1" x14ac:dyDescent="0.25">
      <c r="A739" s="84">
        <v>2802</v>
      </c>
      <c r="B739" s="87"/>
      <c r="C739" s="87"/>
      <c r="D739" s="87"/>
      <c r="E739" s="87"/>
      <c r="F739" s="87"/>
      <c r="G739" s="87"/>
      <c r="H739" s="87"/>
      <c r="I739" s="87"/>
      <c r="J739" s="87"/>
      <c r="K739" s="302"/>
      <c r="L739" s="256"/>
      <c r="M739" s="256"/>
      <c r="N739" s="256"/>
      <c r="O739" s="256"/>
      <c r="P739" s="256"/>
      <c r="Q739" s="256"/>
      <c r="R739" s="256"/>
      <c r="S739" s="256"/>
      <c r="T739" s="256"/>
      <c r="U739" s="256"/>
      <c r="V739" s="256"/>
      <c r="W739" s="129"/>
      <c r="X739" s="265"/>
      <c r="Y739" s="101"/>
      <c r="Z739" s="256"/>
      <c r="AA739" s="111" t="s">
        <v>91</v>
      </c>
      <c r="AB739" s="164"/>
      <c r="AC739" s="112">
        <f>IF(SUM(W731:W734)=0,"",SUM(W731:W734))</f>
        <v>26</v>
      </c>
      <c r="AD739" s="114" t="s">
        <v>19</v>
      </c>
    </row>
    <row r="740" spans="1:31" ht="15.75" customHeight="1" x14ac:dyDescent="0.25">
      <c r="A740" s="84">
        <v>2901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302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6"/>
      <c r="W740" s="129"/>
      <c r="X740" s="265"/>
      <c r="Y740" s="101"/>
      <c r="Z740" s="256"/>
      <c r="AA740" s="115" t="s">
        <v>92</v>
      </c>
      <c r="AB740" s="165" t="str">
        <f>IF(AB739/B725=0,"",AB739/B725)</f>
        <v/>
      </c>
      <c r="AC740" s="166" t="str">
        <f>IF(AB739/AC739=0,"",AB739/AC739)</f>
        <v/>
      </c>
      <c r="AD740" s="118" t="s">
        <v>93</v>
      </c>
    </row>
    <row r="741" spans="1:31" ht="15.75" x14ac:dyDescent="0.25">
      <c r="A741" s="84">
        <v>2902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302"/>
      <c r="L741" s="256"/>
      <c r="M741" s="256"/>
      <c r="N741" s="256"/>
      <c r="O741" s="256"/>
      <c r="P741" s="256"/>
      <c r="Q741" s="256"/>
      <c r="R741" s="256"/>
      <c r="S741" s="256"/>
      <c r="T741" s="256"/>
      <c r="U741" s="256"/>
      <c r="V741" s="256"/>
      <c r="W741" s="129"/>
      <c r="X741" s="267"/>
      <c r="Y741" s="268"/>
      <c r="Z741" s="269"/>
      <c r="AA741" s="120"/>
      <c r="AB741" s="121"/>
      <c r="AC741" s="121"/>
      <c r="AD741" s="122"/>
    </row>
    <row r="742" spans="1:31" ht="18" customHeight="1" x14ac:dyDescent="0.25">
      <c r="A742" s="46"/>
      <c r="B742" s="340" t="s">
        <v>111</v>
      </c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123">
        <f>SUM(W733:W738)</f>
        <v>26</v>
      </c>
      <c r="X742" s="124">
        <f>W733/B725</f>
        <v>0.37142857142857144</v>
      </c>
      <c r="Y742" s="124">
        <f>IF(W742=0,"",W742/B725)</f>
        <v>0.37142857142857144</v>
      </c>
      <c r="Z742" s="124">
        <f>Y742-X742</f>
        <v>0</v>
      </c>
      <c r="AA742" s="1"/>
      <c r="AB742" s="2"/>
      <c r="AC742" s="36"/>
      <c r="AD742" s="1"/>
    </row>
    <row r="743" spans="1:31" ht="12.75" customHeight="1" x14ac:dyDescent="0.25">
      <c r="A743" s="46"/>
      <c r="B743" s="2"/>
      <c r="C743" s="2"/>
      <c r="D743" s="2"/>
      <c r="E743" s="2"/>
      <c r="F743" s="130"/>
      <c r="G743" s="130"/>
      <c r="H743" s="130"/>
      <c r="I743" s="130"/>
      <c r="J743" s="130"/>
      <c r="K743" s="130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131"/>
      <c r="X743" s="132"/>
      <c r="Y743" s="132"/>
      <c r="Z743" s="132"/>
      <c r="AA743" s="1"/>
      <c r="AB743" s="2"/>
      <c r="AC743" s="36"/>
      <c r="AD743" s="1"/>
    </row>
    <row r="744" spans="1:31" ht="12.75" customHeight="1" x14ac:dyDescent="0.25">
      <c r="A744" s="46"/>
      <c r="B744" s="2"/>
      <c r="C744" s="2"/>
      <c r="D744" s="2"/>
      <c r="E744" s="2"/>
      <c r="F744" s="130"/>
      <c r="G744" s="130"/>
      <c r="H744" s="130"/>
      <c r="I744" s="130"/>
      <c r="J744" s="130"/>
      <c r="K744" s="130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131"/>
      <c r="X744" s="132"/>
      <c r="Y744" s="132"/>
      <c r="Z744" s="132"/>
      <c r="AA744" s="1"/>
      <c r="AB744" s="2"/>
      <c r="AC744" s="36"/>
      <c r="AD744" s="1"/>
    </row>
    <row r="745" spans="1:31" ht="26.25" x14ac:dyDescent="0.4">
      <c r="A745" s="224"/>
      <c r="B745" s="341" t="s">
        <v>101</v>
      </c>
      <c r="C745" s="341"/>
      <c r="D745" s="341"/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225" t="s">
        <v>130</v>
      </c>
      <c r="X745" s="1"/>
      <c r="Y745" s="1"/>
      <c r="Z745" s="2"/>
      <c r="AA745" s="1"/>
      <c r="AB745" s="2"/>
      <c r="AC745" s="2"/>
      <c r="AD745" s="2"/>
    </row>
    <row r="746" spans="1:31" ht="20.25" x14ac:dyDescent="0.2">
      <c r="A746" s="376" t="s">
        <v>18</v>
      </c>
      <c r="B746" s="344" t="s">
        <v>102</v>
      </c>
      <c r="C746" s="345"/>
      <c r="D746" s="345"/>
      <c r="E746" s="345"/>
      <c r="F746" s="345"/>
      <c r="G746" s="345"/>
      <c r="H746" s="345"/>
      <c r="I746" s="345"/>
      <c r="J746" s="345"/>
      <c r="K746" s="377"/>
      <c r="L746" s="369"/>
      <c r="M746" s="369"/>
      <c r="N746" s="369"/>
      <c r="O746" s="369"/>
      <c r="P746" s="369"/>
      <c r="Q746" s="369"/>
      <c r="R746" s="369"/>
      <c r="S746" s="369"/>
      <c r="T746" s="369"/>
      <c r="U746" s="369"/>
      <c r="V746" s="369"/>
      <c r="W746" s="348" t="s">
        <v>19</v>
      </c>
      <c r="X746" s="339" t="s">
        <v>11</v>
      </c>
      <c r="Y746" s="339" t="s">
        <v>12</v>
      </c>
      <c r="Z746" s="350" t="s">
        <v>13</v>
      </c>
      <c r="AA746" s="339" t="s">
        <v>14</v>
      </c>
      <c r="AB746" s="337" t="s">
        <v>15</v>
      </c>
      <c r="AC746" s="337" t="s">
        <v>16</v>
      </c>
      <c r="AD746" s="339" t="s">
        <v>103</v>
      </c>
    </row>
    <row r="747" spans="1:31" ht="15.75" x14ac:dyDescent="0.25">
      <c r="A747" s="338"/>
      <c r="B747" s="84" t="s">
        <v>104</v>
      </c>
      <c r="C747" s="84" t="s">
        <v>105</v>
      </c>
      <c r="D747" s="84" t="s">
        <v>106</v>
      </c>
      <c r="E747" s="84" t="s">
        <v>107</v>
      </c>
      <c r="F747" s="84" t="s">
        <v>108</v>
      </c>
      <c r="G747" s="84" t="s">
        <v>109</v>
      </c>
      <c r="H747" s="84" t="s">
        <v>110</v>
      </c>
      <c r="I747" s="84" t="s">
        <v>73</v>
      </c>
      <c r="J747" s="84" t="s">
        <v>74</v>
      </c>
      <c r="K747" s="299" t="s">
        <v>141</v>
      </c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349"/>
      <c r="X747" s="338"/>
      <c r="Y747" s="338"/>
      <c r="Z747" s="338"/>
      <c r="AA747" s="338"/>
      <c r="AB747" s="338"/>
      <c r="AC747" s="338"/>
      <c r="AD747" s="338"/>
    </row>
    <row r="748" spans="1:31" ht="15.75" customHeight="1" x14ac:dyDescent="0.25">
      <c r="A748" s="84">
        <v>2202</v>
      </c>
      <c r="B748" s="87">
        <v>59</v>
      </c>
      <c r="C748" s="87"/>
      <c r="D748" s="87"/>
      <c r="E748" s="87"/>
      <c r="F748" s="87"/>
      <c r="G748" s="87"/>
      <c r="H748" s="87"/>
      <c r="I748" s="87"/>
      <c r="J748" s="87"/>
      <c r="K748" s="302"/>
      <c r="L748" s="256"/>
      <c r="M748" s="256"/>
      <c r="N748" s="256"/>
      <c r="O748" s="256"/>
      <c r="P748" s="256"/>
      <c r="Q748" s="256"/>
      <c r="R748" s="256"/>
      <c r="S748" s="256"/>
      <c r="T748" s="256"/>
      <c r="U748" s="256"/>
      <c r="V748" s="256"/>
      <c r="W748" s="129"/>
      <c r="X748" s="262"/>
      <c r="Y748" s="263"/>
      <c r="Z748" s="264"/>
      <c r="AA748" s="278"/>
      <c r="AB748" s="92">
        <f>B748</f>
        <v>59</v>
      </c>
      <c r="AC748" s="279"/>
      <c r="AD748" s="278"/>
    </row>
    <row r="749" spans="1:31" ht="15.75" customHeight="1" x14ac:dyDescent="0.25">
      <c r="A749" s="84">
        <v>2301</v>
      </c>
      <c r="B749" s="87"/>
      <c r="C749" s="87">
        <v>44</v>
      </c>
      <c r="D749" s="87"/>
      <c r="E749" s="87"/>
      <c r="F749" s="87"/>
      <c r="G749" s="87"/>
      <c r="H749" s="87"/>
      <c r="I749" s="87"/>
      <c r="J749" s="87"/>
      <c r="K749" s="302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6"/>
      <c r="W749" s="129"/>
      <c r="X749" s="265"/>
      <c r="Y749" s="101"/>
      <c r="Z749" s="266"/>
      <c r="AA749" s="96">
        <f>IF(C749=0,"",C749/B748)</f>
        <v>0.74576271186440679</v>
      </c>
      <c r="AB749" s="97">
        <v>49</v>
      </c>
      <c r="AC749" s="280">
        <f t="shared" ref="AC749:AC756" si="136">IF(AB749=0,"",AB749/AB748)</f>
        <v>0.83050847457627119</v>
      </c>
      <c r="AD749" s="280">
        <f t="shared" ref="AD749:AD756" si="137">IF(AB749=0,"",100%-AC749)</f>
        <v>0.16949152542372881</v>
      </c>
    </row>
    <row r="750" spans="1:31" ht="15.75" customHeight="1" x14ac:dyDescent="0.25">
      <c r="A750" s="84">
        <v>2302</v>
      </c>
      <c r="B750" s="87"/>
      <c r="C750" s="87"/>
      <c r="D750" s="87">
        <v>43</v>
      </c>
      <c r="E750" s="87"/>
      <c r="F750" s="87"/>
      <c r="G750" s="87"/>
      <c r="H750" s="87"/>
      <c r="I750" s="87"/>
      <c r="J750" s="87"/>
      <c r="K750" s="302"/>
      <c r="L750" s="256"/>
      <c r="M750" s="256"/>
      <c r="N750" s="256"/>
      <c r="O750" s="256"/>
      <c r="P750" s="256"/>
      <c r="Q750" s="256"/>
      <c r="R750" s="256"/>
      <c r="S750" s="256"/>
      <c r="T750" s="256"/>
      <c r="U750" s="256"/>
      <c r="V750" s="256"/>
      <c r="W750" s="129"/>
      <c r="X750" s="265"/>
      <c r="Y750" s="101"/>
      <c r="Z750" s="266"/>
      <c r="AA750" s="96">
        <f>IF(D750=0,"",D750/C749)</f>
        <v>0.97727272727272729</v>
      </c>
      <c r="AB750" s="97">
        <v>45</v>
      </c>
      <c r="AC750" s="280">
        <f t="shared" si="136"/>
        <v>0.91836734693877553</v>
      </c>
      <c r="AD750" s="280">
        <f t="shared" si="137"/>
        <v>8.1632653061224469E-2</v>
      </c>
      <c r="AE750" s="128">
        <f>AB750/AB748</f>
        <v>0.76271186440677963</v>
      </c>
    </row>
    <row r="751" spans="1:31" ht="15.75" customHeight="1" x14ac:dyDescent="0.25">
      <c r="A751" s="84">
        <v>2401</v>
      </c>
      <c r="B751" s="87"/>
      <c r="C751" s="87"/>
      <c r="D751" s="87"/>
      <c r="E751" s="87">
        <v>31</v>
      </c>
      <c r="F751" s="87"/>
      <c r="G751" s="87"/>
      <c r="H751" s="87"/>
      <c r="I751" s="87"/>
      <c r="J751" s="87"/>
      <c r="K751" s="302"/>
      <c r="L751" s="256"/>
      <c r="M751" s="256"/>
      <c r="N751" s="256"/>
      <c r="O751" s="256"/>
      <c r="P751" s="256"/>
      <c r="Q751" s="256"/>
      <c r="R751" s="256"/>
      <c r="S751" s="256"/>
      <c r="T751" s="256"/>
      <c r="U751" s="256"/>
      <c r="V751" s="256"/>
      <c r="W751" s="129"/>
      <c r="X751" s="265"/>
      <c r="Y751" s="101"/>
      <c r="Z751" s="266"/>
      <c r="AA751" s="96">
        <f>IF(E751=0,"",E751/D750)</f>
        <v>0.72093023255813948</v>
      </c>
      <c r="AB751" s="97">
        <v>34</v>
      </c>
      <c r="AC751" s="280">
        <f t="shared" si="136"/>
        <v>0.75555555555555554</v>
      </c>
      <c r="AD751" s="280">
        <f t="shared" si="137"/>
        <v>0.24444444444444446</v>
      </c>
    </row>
    <row r="752" spans="1:31" ht="15.75" customHeight="1" x14ac:dyDescent="0.25">
      <c r="A752" s="84">
        <v>2402</v>
      </c>
      <c r="B752" s="87"/>
      <c r="C752" s="87"/>
      <c r="D752" s="87"/>
      <c r="E752" s="87"/>
      <c r="F752" s="87">
        <v>28</v>
      </c>
      <c r="G752" s="87"/>
      <c r="H752" s="87"/>
      <c r="I752" s="87"/>
      <c r="J752" s="87"/>
      <c r="K752" s="302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6"/>
      <c r="W752" s="129"/>
      <c r="X752" s="265"/>
      <c r="Y752" s="101"/>
      <c r="Z752" s="266"/>
      <c r="AA752" s="96">
        <f>IF(F752=0,"",F752/E751)</f>
        <v>0.90322580645161288</v>
      </c>
      <c r="AB752" s="97">
        <v>32</v>
      </c>
      <c r="AC752" s="280">
        <f t="shared" si="136"/>
        <v>0.94117647058823528</v>
      </c>
      <c r="AD752" s="280">
        <f t="shared" si="137"/>
        <v>5.8823529411764719E-2</v>
      </c>
    </row>
    <row r="753" spans="1:31" ht="15.75" customHeight="1" x14ac:dyDescent="0.25">
      <c r="A753" s="84">
        <v>2501</v>
      </c>
      <c r="B753" s="87"/>
      <c r="C753" s="87"/>
      <c r="D753" s="87"/>
      <c r="E753" s="87"/>
      <c r="F753" s="87"/>
      <c r="G753" s="87">
        <v>28</v>
      </c>
      <c r="H753" s="87"/>
      <c r="I753" s="87"/>
      <c r="J753" s="87"/>
      <c r="K753" s="302"/>
      <c r="L753" s="256"/>
      <c r="M753" s="256"/>
      <c r="N753" s="256"/>
      <c r="O753" s="256"/>
      <c r="P753" s="256"/>
      <c r="Q753" s="256"/>
      <c r="R753" s="256"/>
      <c r="S753" s="256"/>
      <c r="T753" s="256"/>
      <c r="U753" s="256"/>
      <c r="V753" s="256"/>
      <c r="W753" s="129"/>
      <c r="X753" s="265"/>
      <c r="Y753" s="101"/>
      <c r="Z753" s="266"/>
      <c r="AA753" s="96">
        <f>IF(G753=0,"",G753/F752)</f>
        <v>1</v>
      </c>
      <c r="AB753" s="97">
        <v>30</v>
      </c>
      <c r="AC753" s="280">
        <f t="shared" si="136"/>
        <v>0.9375</v>
      </c>
      <c r="AD753" s="280">
        <f t="shared" si="137"/>
        <v>6.25E-2</v>
      </c>
    </row>
    <row r="754" spans="1:31" ht="15.75" customHeight="1" x14ac:dyDescent="0.25">
      <c r="A754" s="84">
        <v>2502</v>
      </c>
      <c r="B754" s="87"/>
      <c r="C754" s="87"/>
      <c r="D754" s="87"/>
      <c r="E754" s="87"/>
      <c r="F754" s="87"/>
      <c r="G754" s="87"/>
      <c r="H754" s="87">
        <v>25</v>
      </c>
      <c r="I754" s="87"/>
      <c r="J754" s="87"/>
      <c r="K754" s="302"/>
      <c r="L754" s="256"/>
      <c r="M754" s="256"/>
      <c r="N754" s="256"/>
      <c r="O754" s="256"/>
      <c r="P754" s="256"/>
      <c r="Q754" s="256"/>
      <c r="R754" s="256"/>
      <c r="S754" s="256"/>
      <c r="T754" s="256"/>
      <c r="U754" s="256"/>
      <c r="V754" s="256"/>
      <c r="W754" s="129"/>
      <c r="X754" s="265"/>
      <c r="Y754" s="101"/>
      <c r="Z754" s="266"/>
      <c r="AA754" s="96">
        <f>IF(H754=0,"",H754/G753)</f>
        <v>0.8928571428571429</v>
      </c>
      <c r="AB754" s="97">
        <v>30</v>
      </c>
      <c r="AC754" s="280">
        <f t="shared" si="136"/>
        <v>1</v>
      </c>
      <c r="AD754" s="280">
        <f t="shared" si="137"/>
        <v>0</v>
      </c>
    </row>
    <row r="755" spans="1:31" ht="15.75" customHeight="1" x14ac:dyDescent="0.25">
      <c r="A755" s="84">
        <v>2601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302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6"/>
      <c r="W755" s="129"/>
      <c r="X755" s="265"/>
      <c r="Y755" s="101"/>
      <c r="Z755" s="266"/>
      <c r="AA755" s="96" t="str">
        <f>IF(I755=0,"",I755/H754)</f>
        <v/>
      </c>
      <c r="AB755" s="97"/>
      <c r="AC755" s="280" t="str">
        <f t="shared" si="136"/>
        <v/>
      </c>
      <c r="AD755" s="280" t="str">
        <f t="shared" si="137"/>
        <v/>
      </c>
    </row>
    <row r="756" spans="1:31" ht="15.75" customHeight="1" x14ac:dyDescent="0.25">
      <c r="A756" s="84">
        <v>2602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302"/>
      <c r="L756" s="256"/>
      <c r="M756" s="256"/>
      <c r="N756" s="256"/>
      <c r="O756" s="256"/>
      <c r="P756" s="256"/>
      <c r="Q756" s="256"/>
      <c r="R756" s="256"/>
      <c r="S756" s="256"/>
      <c r="T756" s="256"/>
      <c r="U756" s="256"/>
      <c r="V756" s="256"/>
      <c r="W756" s="129"/>
      <c r="X756" s="265"/>
      <c r="Y756" s="101"/>
      <c r="Z756" s="266"/>
      <c r="AA756" s="96" t="str">
        <f>IF(J756=0,"",J756/I755)</f>
        <v/>
      </c>
      <c r="AB756" s="97"/>
      <c r="AC756" s="280" t="str">
        <f t="shared" si="136"/>
        <v/>
      </c>
      <c r="AD756" s="280" t="str">
        <f t="shared" si="137"/>
        <v/>
      </c>
    </row>
    <row r="757" spans="1:31" ht="15.75" customHeight="1" x14ac:dyDescent="0.25">
      <c r="A757" s="84">
        <v>2701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302"/>
      <c r="L757" s="256"/>
      <c r="M757" s="256"/>
      <c r="N757" s="256"/>
      <c r="O757" s="256"/>
      <c r="P757" s="256"/>
      <c r="Q757" s="256"/>
      <c r="R757" s="256"/>
      <c r="S757" s="256"/>
      <c r="T757" s="256"/>
      <c r="U757" s="256"/>
      <c r="V757" s="256"/>
      <c r="W757" s="129"/>
      <c r="X757" s="265"/>
      <c r="Y757" s="101"/>
      <c r="Z757" s="101"/>
      <c r="AA757" s="215"/>
      <c r="AB757" s="97"/>
      <c r="AC757" s="285"/>
      <c r="AD757" s="215"/>
    </row>
    <row r="758" spans="1:31" ht="15.75" customHeight="1" x14ac:dyDescent="0.25">
      <c r="A758" s="84">
        <v>2702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302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129"/>
      <c r="X758" s="265"/>
      <c r="Y758" s="101"/>
      <c r="Z758" s="256"/>
      <c r="AA758" s="215"/>
      <c r="AB758" s="106"/>
      <c r="AC758" s="285"/>
      <c r="AD758" s="215"/>
    </row>
    <row r="759" spans="1:31" ht="15.75" customHeight="1" x14ac:dyDescent="0.25">
      <c r="A759" s="84">
        <v>2801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302"/>
      <c r="L759" s="256"/>
      <c r="M759" s="256"/>
      <c r="N759" s="256"/>
      <c r="O759" s="256"/>
      <c r="P759" s="256"/>
      <c r="Q759" s="256"/>
      <c r="R759" s="256"/>
      <c r="S759" s="256"/>
      <c r="T759" s="256"/>
      <c r="U759" s="256"/>
      <c r="V759" s="256"/>
      <c r="W759" s="129"/>
      <c r="X759" s="265"/>
      <c r="Y759" s="101"/>
      <c r="Z759" s="256"/>
      <c r="AA759" s="215"/>
      <c r="AB759" s="106"/>
      <c r="AC759" s="285"/>
      <c r="AD759" s="215"/>
    </row>
    <row r="760" spans="1:31" ht="15.75" customHeight="1" x14ac:dyDescent="0.25">
      <c r="A760" s="84">
        <v>2802</v>
      </c>
      <c r="B760" s="87"/>
      <c r="C760" s="87"/>
      <c r="D760" s="87"/>
      <c r="E760" s="87"/>
      <c r="F760" s="87"/>
      <c r="G760" s="87"/>
      <c r="H760" s="87"/>
      <c r="I760" s="87"/>
      <c r="J760" s="87"/>
      <c r="K760" s="302"/>
      <c r="L760" s="256"/>
      <c r="M760" s="256"/>
      <c r="N760" s="256"/>
      <c r="O760" s="256"/>
      <c r="P760" s="256"/>
      <c r="Q760" s="256"/>
      <c r="R760" s="256"/>
      <c r="S760" s="256"/>
      <c r="T760" s="256"/>
      <c r="U760" s="256"/>
      <c r="V760" s="256"/>
      <c r="W760" s="129"/>
      <c r="X760" s="265"/>
      <c r="Y760" s="101"/>
      <c r="Z760" s="256"/>
      <c r="AA760" s="215"/>
      <c r="AB760" s="106"/>
      <c r="AC760" s="285"/>
      <c r="AD760" s="215"/>
    </row>
    <row r="761" spans="1:31" ht="15.75" customHeight="1" x14ac:dyDescent="0.25">
      <c r="A761" s="84">
        <v>2901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302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6"/>
      <c r="W761" s="129"/>
      <c r="X761" s="265"/>
      <c r="Y761" s="101"/>
      <c r="Z761" s="256"/>
      <c r="AA761" s="101"/>
      <c r="AB761" s="256"/>
      <c r="AC761" s="286"/>
      <c r="AD761" s="215"/>
    </row>
    <row r="762" spans="1:31" ht="15.75" customHeight="1" x14ac:dyDescent="0.25">
      <c r="A762" s="84">
        <v>2902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302"/>
      <c r="L762" s="256"/>
      <c r="M762" s="256"/>
      <c r="N762" s="256"/>
      <c r="O762" s="256"/>
      <c r="P762" s="256"/>
      <c r="Q762" s="256"/>
      <c r="R762" s="256"/>
      <c r="S762" s="256"/>
      <c r="T762" s="256"/>
      <c r="U762" s="256"/>
      <c r="V762" s="256"/>
      <c r="W762" s="129"/>
      <c r="X762" s="265"/>
      <c r="Y762" s="101"/>
      <c r="Z762" s="256"/>
      <c r="AA762" s="111" t="s">
        <v>91</v>
      </c>
      <c r="AB762" s="164"/>
      <c r="AC762" s="112" t="str">
        <f>IF(SUM(W754:W757)=0,"",SUM(W754:W757))</f>
        <v/>
      </c>
      <c r="AD762" s="114" t="s">
        <v>19</v>
      </c>
    </row>
    <row r="763" spans="1:31" ht="15.75" customHeight="1" x14ac:dyDescent="0.25">
      <c r="A763" s="84">
        <v>3001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302"/>
      <c r="L763" s="256"/>
      <c r="M763" s="256"/>
      <c r="N763" s="256"/>
      <c r="O763" s="256"/>
      <c r="P763" s="256"/>
      <c r="Q763" s="256"/>
      <c r="R763" s="256"/>
      <c r="S763" s="256"/>
      <c r="T763" s="256"/>
      <c r="U763" s="256"/>
      <c r="V763" s="256"/>
      <c r="W763" s="129"/>
      <c r="X763" s="265"/>
      <c r="Y763" s="101"/>
      <c r="Z763" s="256"/>
      <c r="AA763" s="115" t="s">
        <v>92</v>
      </c>
      <c r="AB763" s="165" t="str">
        <f>IF(AB762/B748=0,"",AB762/B748)</f>
        <v/>
      </c>
      <c r="AC763" s="166" t="e">
        <f>IF(AB762/AC762=0,"",AB762/AC762)</f>
        <v>#VALUE!</v>
      </c>
      <c r="AD763" s="118" t="s">
        <v>93</v>
      </c>
    </row>
    <row r="764" spans="1:31" ht="15.75" customHeight="1" x14ac:dyDescent="0.25">
      <c r="A764" s="84">
        <v>3002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302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6"/>
      <c r="W764" s="129"/>
      <c r="X764" s="267"/>
      <c r="Y764" s="268"/>
      <c r="Z764" s="269"/>
      <c r="AA764" s="120"/>
      <c r="AB764" s="121"/>
      <c r="AC764" s="121"/>
      <c r="AD764" s="122"/>
    </row>
    <row r="765" spans="1:31" ht="18" x14ac:dyDescent="0.25">
      <c r="A765" s="46"/>
      <c r="B765" s="340" t="s">
        <v>111</v>
      </c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123">
        <f>SUM(W756:W761)</f>
        <v>0</v>
      </c>
      <c r="X765" s="124">
        <f>W756/B748</f>
        <v>0</v>
      </c>
      <c r="Y765" s="124" t="str">
        <f>IF(W765=0,"",W765/B748)</f>
        <v/>
      </c>
      <c r="Z765" s="124" t="e">
        <f>Y765-X765</f>
        <v>#VALUE!</v>
      </c>
      <c r="AA765" s="1"/>
      <c r="AB765" s="2"/>
      <c r="AC765" s="36"/>
      <c r="AD765" s="1"/>
    </row>
    <row r="766" spans="1:31" ht="12.75" customHeight="1" x14ac:dyDescent="0.25">
      <c r="A766" s="46"/>
      <c r="B766" s="2"/>
      <c r="C766" s="2"/>
      <c r="D766" s="2"/>
      <c r="E766" s="2"/>
      <c r="F766" s="130"/>
      <c r="G766" s="130"/>
      <c r="H766" s="130"/>
      <c r="I766" s="130"/>
      <c r="J766" s="130"/>
      <c r="K766" s="130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131"/>
      <c r="X766" s="132"/>
      <c r="Y766" s="132"/>
      <c r="Z766" s="132"/>
      <c r="AA766" s="1"/>
      <c r="AB766" s="2"/>
      <c r="AC766" s="36"/>
      <c r="AD766" s="1"/>
    </row>
    <row r="767" spans="1:31" ht="12.75" customHeight="1" x14ac:dyDescent="0.25">
      <c r="A767" s="46"/>
      <c r="B767" s="2"/>
      <c r="C767" s="2"/>
      <c r="D767" s="2"/>
      <c r="E767" s="2"/>
      <c r="F767" s="130"/>
      <c r="G767" s="130"/>
      <c r="H767" s="130"/>
      <c r="I767" s="130"/>
      <c r="J767" s="130"/>
      <c r="K767" s="130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131"/>
      <c r="X767" s="132"/>
      <c r="Y767" s="132"/>
      <c r="Z767" s="132"/>
      <c r="AA767" s="1"/>
      <c r="AB767" s="2"/>
      <c r="AC767" s="36"/>
      <c r="AD767" s="1"/>
    </row>
    <row r="768" spans="1:31" ht="26.25" x14ac:dyDescent="0.4">
      <c r="A768" s="224"/>
      <c r="B768" s="341" t="s">
        <v>101</v>
      </c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225" t="s">
        <v>155</v>
      </c>
      <c r="X768" s="1"/>
      <c r="Y768" s="1"/>
      <c r="Z768" s="2"/>
      <c r="AA768" s="1"/>
      <c r="AB768" s="2"/>
      <c r="AC768" s="2"/>
      <c r="AD768" s="2"/>
      <c r="AE768" s="195"/>
    </row>
    <row r="769" spans="1:31" ht="20.25" x14ac:dyDescent="0.2">
      <c r="A769" s="376" t="s">
        <v>18</v>
      </c>
      <c r="B769" s="344" t="s">
        <v>102</v>
      </c>
      <c r="C769" s="345"/>
      <c r="D769" s="345"/>
      <c r="E769" s="345"/>
      <c r="F769" s="345"/>
      <c r="G769" s="345"/>
      <c r="H769" s="345"/>
      <c r="I769" s="345"/>
      <c r="J769" s="345"/>
      <c r="K769" s="377"/>
      <c r="L769" s="369"/>
      <c r="M769" s="369"/>
      <c r="N769" s="369"/>
      <c r="O769" s="369"/>
      <c r="P769" s="369"/>
      <c r="Q769" s="369"/>
      <c r="R769" s="369"/>
      <c r="S769" s="369"/>
      <c r="T769" s="369"/>
      <c r="U769" s="369"/>
      <c r="V769" s="369"/>
      <c r="W769" s="348" t="s">
        <v>19</v>
      </c>
      <c r="X769" s="339" t="s">
        <v>11</v>
      </c>
      <c r="Y769" s="339" t="s">
        <v>12</v>
      </c>
      <c r="Z769" s="350" t="s">
        <v>13</v>
      </c>
      <c r="AA769" s="339" t="s">
        <v>14</v>
      </c>
      <c r="AB769" s="337" t="s">
        <v>15</v>
      </c>
      <c r="AC769" s="337" t="s">
        <v>16</v>
      </c>
      <c r="AD769" s="339" t="s">
        <v>103</v>
      </c>
      <c r="AE769" s="195"/>
    </row>
    <row r="770" spans="1:31" ht="15.75" x14ac:dyDescent="0.25">
      <c r="A770" s="338"/>
      <c r="B770" s="84" t="s">
        <v>104</v>
      </c>
      <c r="C770" s="84" t="s">
        <v>105</v>
      </c>
      <c r="D770" s="84" t="s">
        <v>106</v>
      </c>
      <c r="E770" s="84" t="s">
        <v>107</v>
      </c>
      <c r="F770" s="84" t="s">
        <v>108</v>
      </c>
      <c r="G770" s="84" t="s">
        <v>109</v>
      </c>
      <c r="H770" s="84" t="s">
        <v>110</v>
      </c>
      <c r="I770" s="84" t="s">
        <v>73</v>
      </c>
      <c r="J770" s="84" t="s">
        <v>74</v>
      </c>
      <c r="K770" s="299" t="s">
        <v>141</v>
      </c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349"/>
      <c r="X770" s="338"/>
      <c r="Y770" s="338"/>
      <c r="Z770" s="338"/>
      <c r="AA770" s="338"/>
      <c r="AB770" s="338"/>
      <c r="AC770" s="338"/>
      <c r="AD770" s="338"/>
      <c r="AE770" s="195"/>
    </row>
    <row r="771" spans="1:31" ht="15.75" customHeight="1" x14ac:dyDescent="0.25">
      <c r="A771" s="84">
        <v>2302</v>
      </c>
      <c r="B771" s="87">
        <v>70</v>
      </c>
      <c r="C771" s="87"/>
      <c r="D771" s="87"/>
      <c r="E771" s="87"/>
      <c r="F771" s="87"/>
      <c r="G771" s="87"/>
      <c r="H771" s="87"/>
      <c r="I771" s="87"/>
      <c r="J771" s="87"/>
      <c r="K771" s="302"/>
      <c r="L771" s="256"/>
      <c r="M771" s="256"/>
      <c r="N771" s="256"/>
      <c r="O771" s="256"/>
      <c r="P771" s="256"/>
      <c r="Q771" s="256"/>
      <c r="R771" s="256"/>
      <c r="S771" s="256"/>
      <c r="T771" s="256"/>
      <c r="U771" s="256"/>
      <c r="V771" s="256"/>
      <c r="W771" s="129"/>
      <c r="X771" s="262"/>
      <c r="Y771" s="263"/>
      <c r="Z771" s="264"/>
      <c r="AA771" s="278"/>
      <c r="AB771" s="92">
        <f>B771</f>
        <v>70</v>
      </c>
      <c r="AC771" s="279"/>
      <c r="AD771" s="278"/>
      <c r="AE771" s="195"/>
    </row>
    <row r="772" spans="1:31" ht="15.75" customHeight="1" x14ac:dyDescent="0.25">
      <c r="A772" s="84">
        <v>2401</v>
      </c>
      <c r="B772" s="87"/>
      <c r="C772" s="87">
        <v>58</v>
      </c>
      <c r="D772" s="87"/>
      <c r="E772" s="87"/>
      <c r="F772" s="87"/>
      <c r="G772" s="87"/>
      <c r="H772" s="87"/>
      <c r="I772" s="87"/>
      <c r="J772" s="87"/>
      <c r="K772" s="302"/>
      <c r="L772" s="256"/>
      <c r="M772" s="256"/>
      <c r="N772" s="256"/>
      <c r="O772" s="256"/>
      <c r="P772" s="256"/>
      <c r="Q772" s="256"/>
      <c r="R772" s="256"/>
      <c r="S772" s="256"/>
      <c r="T772" s="256"/>
      <c r="U772" s="256"/>
      <c r="V772" s="256"/>
      <c r="W772" s="129"/>
      <c r="X772" s="265"/>
      <c r="Y772" s="101"/>
      <c r="Z772" s="266"/>
      <c r="AA772" s="96">
        <f>IF(C772=0,"",C772/B771)</f>
        <v>0.82857142857142863</v>
      </c>
      <c r="AB772" s="97">
        <v>58</v>
      </c>
      <c r="AC772" s="280">
        <f t="shared" ref="AC772:AC779" si="138">IF(AB772=0,"",AB772/AB771)</f>
        <v>0.82857142857142863</v>
      </c>
      <c r="AD772" s="280">
        <f t="shared" ref="AD772:AD779" si="139">IF(AB772=0,"",100%-AC772)</f>
        <v>0.17142857142857137</v>
      </c>
      <c r="AE772" s="195"/>
    </row>
    <row r="773" spans="1:31" ht="15.75" customHeight="1" x14ac:dyDescent="0.25">
      <c r="A773" s="84">
        <v>2402</v>
      </c>
      <c r="B773" s="87"/>
      <c r="C773" s="87"/>
      <c r="D773" s="87">
        <v>48</v>
      </c>
      <c r="E773" s="87"/>
      <c r="F773" s="87"/>
      <c r="G773" s="87"/>
      <c r="H773" s="87"/>
      <c r="I773" s="87"/>
      <c r="J773" s="87"/>
      <c r="K773" s="302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6"/>
      <c r="W773" s="129"/>
      <c r="X773" s="265"/>
      <c r="Y773" s="101"/>
      <c r="Z773" s="266"/>
      <c r="AA773" s="96">
        <f>IF(D773=0,"",D773/C772)</f>
        <v>0.82758620689655171</v>
      </c>
      <c r="AB773" s="97">
        <v>49</v>
      </c>
      <c r="AC773" s="280">
        <f t="shared" si="138"/>
        <v>0.84482758620689657</v>
      </c>
      <c r="AD773" s="280">
        <f t="shared" si="139"/>
        <v>0.15517241379310343</v>
      </c>
      <c r="AE773" s="128">
        <f>AB773/AB771</f>
        <v>0.7</v>
      </c>
    </row>
    <row r="774" spans="1:31" ht="15.75" customHeight="1" x14ac:dyDescent="0.25">
      <c r="A774" s="84">
        <v>2501</v>
      </c>
      <c r="B774" s="87"/>
      <c r="C774" s="87"/>
      <c r="D774" s="87"/>
      <c r="E774" s="87">
        <v>37</v>
      </c>
      <c r="F774" s="87"/>
      <c r="G774" s="87"/>
      <c r="H774" s="87"/>
      <c r="I774" s="87"/>
      <c r="J774" s="87"/>
      <c r="K774" s="302"/>
      <c r="L774" s="256"/>
      <c r="M774" s="256"/>
      <c r="N774" s="256"/>
      <c r="O774" s="256"/>
      <c r="P774" s="256"/>
      <c r="Q774" s="256"/>
      <c r="R774" s="256"/>
      <c r="S774" s="256"/>
      <c r="T774" s="256"/>
      <c r="U774" s="256"/>
      <c r="V774" s="256"/>
      <c r="W774" s="129"/>
      <c r="X774" s="265"/>
      <c r="Y774" s="101"/>
      <c r="Z774" s="266"/>
      <c r="AA774" s="96">
        <f>IF(E774=0,"",E774/D773)</f>
        <v>0.77083333333333337</v>
      </c>
      <c r="AB774" s="97">
        <v>43</v>
      </c>
      <c r="AC774" s="280">
        <f t="shared" si="138"/>
        <v>0.87755102040816324</v>
      </c>
      <c r="AD774" s="280">
        <f t="shared" si="139"/>
        <v>0.12244897959183676</v>
      </c>
      <c r="AE774" s="195"/>
    </row>
    <row r="775" spans="1:31" ht="15.75" customHeight="1" x14ac:dyDescent="0.25">
      <c r="A775" s="84">
        <v>2502</v>
      </c>
      <c r="B775" s="87"/>
      <c r="C775" s="87"/>
      <c r="D775" s="87"/>
      <c r="E775" s="87"/>
      <c r="F775" s="87">
        <v>32</v>
      </c>
      <c r="G775" s="87"/>
      <c r="H775" s="87"/>
      <c r="I775" s="87"/>
      <c r="J775" s="87"/>
      <c r="K775" s="302"/>
      <c r="L775" s="256"/>
      <c r="M775" s="256"/>
      <c r="N775" s="256"/>
      <c r="O775" s="256"/>
      <c r="P775" s="256"/>
      <c r="Q775" s="256"/>
      <c r="R775" s="256"/>
      <c r="S775" s="256"/>
      <c r="T775" s="256"/>
      <c r="U775" s="256"/>
      <c r="V775" s="256"/>
      <c r="W775" s="129"/>
      <c r="X775" s="265"/>
      <c r="Y775" s="101"/>
      <c r="Z775" s="266"/>
      <c r="AA775" s="96">
        <f>IF(F775=0,"",F775/E774)</f>
        <v>0.86486486486486491</v>
      </c>
      <c r="AB775" s="97">
        <v>39</v>
      </c>
      <c r="AC775" s="280">
        <f t="shared" si="138"/>
        <v>0.90697674418604646</v>
      </c>
      <c r="AD775" s="280">
        <f t="shared" si="139"/>
        <v>9.3023255813953543E-2</v>
      </c>
      <c r="AE775" s="195"/>
    </row>
    <row r="776" spans="1:31" ht="15.75" customHeight="1" x14ac:dyDescent="0.25">
      <c r="A776" s="84">
        <v>2601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302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6"/>
      <c r="W776" s="129"/>
      <c r="X776" s="265"/>
      <c r="Y776" s="101"/>
      <c r="Z776" s="266"/>
      <c r="AA776" s="96" t="str">
        <f>IF(G776=0,"",G776/F775)</f>
        <v/>
      </c>
      <c r="AB776" s="97"/>
      <c r="AC776" s="280" t="str">
        <f t="shared" si="138"/>
        <v/>
      </c>
      <c r="AD776" s="280" t="str">
        <f t="shared" si="139"/>
        <v/>
      </c>
      <c r="AE776" s="195"/>
    </row>
    <row r="777" spans="1:31" ht="15.75" customHeight="1" x14ac:dyDescent="0.25">
      <c r="A777" s="84">
        <v>2602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302"/>
      <c r="L777" s="256"/>
      <c r="M777" s="256"/>
      <c r="N777" s="256"/>
      <c r="O777" s="256"/>
      <c r="P777" s="256"/>
      <c r="Q777" s="256"/>
      <c r="R777" s="256"/>
      <c r="S777" s="256"/>
      <c r="T777" s="256"/>
      <c r="U777" s="256"/>
      <c r="V777" s="256"/>
      <c r="W777" s="129"/>
      <c r="X777" s="265"/>
      <c r="Y777" s="101"/>
      <c r="Z777" s="266"/>
      <c r="AA777" s="96" t="str">
        <f>IF(H777=0,"",H777/G776)</f>
        <v/>
      </c>
      <c r="AB777" s="97"/>
      <c r="AC777" s="280" t="str">
        <f t="shared" si="138"/>
        <v/>
      </c>
      <c r="AD777" s="280" t="str">
        <f t="shared" si="139"/>
        <v/>
      </c>
      <c r="AE777" s="195"/>
    </row>
    <row r="778" spans="1:31" ht="15.75" customHeight="1" x14ac:dyDescent="0.25">
      <c r="A778" s="84">
        <v>2701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302"/>
      <c r="L778" s="256"/>
      <c r="M778" s="256"/>
      <c r="N778" s="256"/>
      <c r="O778" s="256"/>
      <c r="P778" s="256"/>
      <c r="Q778" s="256"/>
      <c r="R778" s="256"/>
      <c r="S778" s="256"/>
      <c r="T778" s="256"/>
      <c r="U778" s="256"/>
      <c r="V778" s="256"/>
      <c r="W778" s="129"/>
      <c r="X778" s="265"/>
      <c r="Y778" s="101"/>
      <c r="Z778" s="266"/>
      <c r="AA778" s="96" t="str">
        <f>IF(I778=0,"",I778/H777)</f>
        <v/>
      </c>
      <c r="AB778" s="97"/>
      <c r="AC778" s="280" t="str">
        <f t="shared" si="138"/>
        <v/>
      </c>
      <c r="AD778" s="280" t="str">
        <f t="shared" si="139"/>
        <v/>
      </c>
      <c r="AE778" s="195"/>
    </row>
    <row r="779" spans="1:31" ht="15.75" customHeight="1" x14ac:dyDescent="0.25">
      <c r="A779" s="84">
        <v>2702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302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6"/>
      <c r="W779" s="129"/>
      <c r="X779" s="265"/>
      <c r="Y779" s="101"/>
      <c r="Z779" s="266"/>
      <c r="AA779" s="96" t="str">
        <f>IF(J779=0,"",J779/I778)</f>
        <v/>
      </c>
      <c r="AB779" s="97"/>
      <c r="AC779" s="280" t="str">
        <f t="shared" si="138"/>
        <v/>
      </c>
      <c r="AD779" s="280" t="str">
        <f t="shared" si="139"/>
        <v/>
      </c>
      <c r="AE779" s="195"/>
    </row>
    <row r="780" spans="1:31" ht="15.75" customHeight="1" x14ac:dyDescent="0.25">
      <c r="A780" s="84">
        <v>2801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302"/>
      <c r="L780" s="256"/>
      <c r="M780" s="256"/>
      <c r="N780" s="256"/>
      <c r="O780" s="256"/>
      <c r="P780" s="256"/>
      <c r="Q780" s="256"/>
      <c r="R780" s="256"/>
      <c r="S780" s="256"/>
      <c r="T780" s="256"/>
      <c r="U780" s="256"/>
      <c r="V780" s="256"/>
      <c r="W780" s="129"/>
      <c r="X780" s="265"/>
      <c r="Y780" s="101"/>
      <c r="Z780" s="101"/>
      <c r="AA780" s="215"/>
      <c r="AB780" s="97"/>
      <c r="AC780" s="285"/>
      <c r="AD780" s="215"/>
      <c r="AE780" s="195"/>
    </row>
    <row r="781" spans="1:31" ht="15.75" customHeight="1" x14ac:dyDescent="0.25">
      <c r="A781" s="84">
        <v>2802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302"/>
      <c r="L781" s="256"/>
      <c r="M781" s="256"/>
      <c r="N781" s="256"/>
      <c r="O781" s="256"/>
      <c r="P781" s="256"/>
      <c r="Q781" s="256"/>
      <c r="R781" s="256"/>
      <c r="S781" s="256"/>
      <c r="T781" s="256"/>
      <c r="U781" s="256"/>
      <c r="V781" s="256"/>
      <c r="W781" s="129"/>
      <c r="X781" s="265"/>
      <c r="Y781" s="101"/>
      <c r="Z781" s="256"/>
      <c r="AA781" s="215"/>
      <c r="AB781" s="106"/>
      <c r="AC781" s="285"/>
      <c r="AD781" s="215"/>
      <c r="AE781" s="195"/>
    </row>
    <row r="782" spans="1:31" ht="15.75" customHeight="1" x14ac:dyDescent="0.25">
      <c r="A782" s="84">
        <v>2901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302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6"/>
      <c r="W782" s="129"/>
      <c r="X782" s="265"/>
      <c r="Y782" s="101"/>
      <c r="Z782" s="256"/>
      <c r="AA782" s="215"/>
      <c r="AB782" s="106"/>
      <c r="AC782" s="285"/>
      <c r="AD782" s="215"/>
      <c r="AE782" s="195"/>
    </row>
    <row r="783" spans="1:31" ht="15.75" customHeight="1" x14ac:dyDescent="0.25">
      <c r="A783" s="84">
        <v>2902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302"/>
      <c r="L783" s="256"/>
      <c r="M783" s="256"/>
      <c r="N783" s="256"/>
      <c r="O783" s="256"/>
      <c r="P783" s="256"/>
      <c r="Q783" s="256"/>
      <c r="R783" s="256"/>
      <c r="S783" s="256"/>
      <c r="T783" s="256"/>
      <c r="U783" s="256"/>
      <c r="V783" s="256"/>
      <c r="W783" s="129"/>
      <c r="X783" s="265"/>
      <c r="Y783" s="101"/>
      <c r="Z783" s="256"/>
      <c r="AA783" s="215"/>
      <c r="AB783" s="106"/>
      <c r="AC783" s="285"/>
      <c r="AD783" s="215"/>
      <c r="AE783" s="195"/>
    </row>
    <row r="784" spans="1:31" ht="15.75" customHeight="1" x14ac:dyDescent="0.25">
      <c r="A784" s="84">
        <v>3001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302"/>
      <c r="L784" s="256"/>
      <c r="M784" s="256"/>
      <c r="N784" s="256"/>
      <c r="O784" s="256"/>
      <c r="P784" s="256"/>
      <c r="Q784" s="256"/>
      <c r="R784" s="256"/>
      <c r="S784" s="256"/>
      <c r="T784" s="256"/>
      <c r="U784" s="256"/>
      <c r="V784" s="256"/>
      <c r="W784" s="129"/>
      <c r="X784" s="265"/>
      <c r="Y784" s="101"/>
      <c r="Z784" s="256"/>
      <c r="AA784" s="101"/>
      <c r="AB784" s="256"/>
      <c r="AC784" s="286"/>
      <c r="AD784" s="215"/>
      <c r="AE784" s="195"/>
    </row>
    <row r="785" spans="1:31" ht="15.75" customHeight="1" x14ac:dyDescent="0.25">
      <c r="A785" s="84">
        <v>3002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302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6"/>
      <c r="W785" s="129"/>
      <c r="X785" s="265"/>
      <c r="Y785" s="101"/>
      <c r="Z785" s="256"/>
      <c r="AA785" s="111" t="s">
        <v>91</v>
      </c>
      <c r="AB785" s="164"/>
      <c r="AC785" s="112" t="str">
        <f>IF(SUM(W777:W780)=0,"",SUM(W777:W780))</f>
        <v/>
      </c>
      <c r="AD785" s="114" t="s">
        <v>19</v>
      </c>
      <c r="AE785" s="195"/>
    </row>
    <row r="786" spans="1:31" ht="15.75" customHeight="1" x14ac:dyDescent="0.25">
      <c r="A786" s="84">
        <v>3101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302"/>
      <c r="L786" s="256"/>
      <c r="M786" s="256"/>
      <c r="N786" s="256"/>
      <c r="O786" s="256"/>
      <c r="P786" s="256"/>
      <c r="Q786" s="256"/>
      <c r="R786" s="256"/>
      <c r="S786" s="256"/>
      <c r="T786" s="256"/>
      <c r="U786" s="256"/>
      <c r="V786" s="256"/>
      <c r="W786" s="129"/>
      <c r="X786" s="265"/>
      <c r="Y786" s="101"/>
      <c r="Z786" s="256"/>
      <c r="AA786" s="115" t="s">
        <v>92</v>
      </c>
      <c r="AB786" s="165" t="str">
        <f>IF(AB785/B771=0,"",AB785/B771)</f>
        <v/>
      </c>
      <c r="AC786" s="166" t="e">
        <f>IF(AB785/AC785=0,"",AB785/AC785)</f>
        <v>#VALUE!</v>
      </c>
      <c r="AD786" s="118" t="s">
        <v>93</v>
      </c>
      <c r="AE786" s="195"/>
    </row>
    <row r="787" spans="1:31" ht="15.75" customHeight="1" x14ac:dyDescent="0.25">
      <c r="A787" s="84">
        <v>3102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302"/>
      <c r="L787" s="256"/>
      <c r="M787" s="256"/>
      <c r="N787" s="256"/>
      <c r="O787" s="256"/>
      <c r="P787" s="256"/>
      <c r="Q787" s="256"/>
      <c r="R787" s="256"/>
      <c r="S787" s="256"/>
      <c r="T787" s="256"/>
      <c r="U787" s="256"/>
      <c r="V787" s="256"/>
      <c r="W787" s="129"/>
      <c r="X787" s="267"/>
      <c r="Y787" s="268"/>
      <c r="Z787" s="269"/>
      <c r="AA787" s="120"/>
      <c r="AB787" s="121"/>
      <c r="AC787" s="121"/>
      <c r="AD787" s="122"/>
      <c r="AE787" s="195"/>
    </row>
    <row r="788" spans="1:31" ht="18" x14ac:dyDescent="0.25">
      <c r="A788" s="46"/>
      <c r="B788" s="340" t="s">
        <v>111</v>
      </c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123">
        <f>SUM(W779:W784)</f>
        <v>0</v>
      </c>
      <c r="X788" s="124">
        <f>W779/B771</f>
        <v>0</v>
      </c>
      <c r="Y788" s="124" t="str">
        <f>IF(W788=0,"",W788/B771)</f>
        <v/>
      </c>
      <c r="Z788" s="124" t="e">
        <f>Y788-X788</f>
        <v>#VALUE!</v>
      </c>
      <c r="AA788" s="1"/>
      <c r="AB788" s="2"/>
      <c r="AC788" s="36"/>
      <c r="AD788" s="1"/>
      <c r="AE788" s="195"/>
    </row>
    <row r="789" spans="1:31" ht="12.75" customHeight="1" x14ac:dyDescent="0.25">
      <c r="A789" s="46"/>
      <c r="B789" s="2"/>
      <c r="C789" s="2"/>
      <c r="D789" s="2"/>
      <c r="E789" s="2"/>
      <c r="F789" s="130"/>
      <c r="G789" s="130"/>
      <c r="H789" s="130"/>
      <c r="I789" s="130"/>
      <c r="J789" s="130"/>
      <c r="K789" s="130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131"/>
      <c r="X789" s="132"/>
      <c r="Y789" s="132"/>
      <c r="Z789" s="132"/>
      <c r="AA789" s="1"/>
      <c r="AB789" s="2"/>
      <c r="AC789" s="36"/>
      <c r="AD789" s="1"/>
    </row>
    <row r="790" spans="1:31" ht="12.75" customHeight="1" x14ac:dyDescent="0.25">
      <c r="A790" s="46"/>
      <c r="B790" s="2"/>
      <c r="C790" s="2"/>
      <c r="D790" s="2"/>
      <c r="E790" s="2"/>
      <c r="F790" s="130"/>
      <c r="G790" s="130"/>
      <c r="H790" s="130"/>
      <c r="I790" s="130"/>
      <c r="J790" s="130"/>
      <c r="K790" s="130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131"/>
      <c r="X790" s="132"/>
      <c r="Y790" s="132"/>
      <c r="Z790" s="132"/>
      <c r="AA790" s="1"/>
      <c r="AB790" s="2"/>
      <c r="AC790" s="36"/>
      <c r="AD790" s="1"/>
    </row>
    <row r="791" spans="1:31" ht="26.25" x14ac:dyDescent="0.4">
      <c r="A791" s="224"/>
      <c r="B791" s="341" t="s">
        <v>101</v>
      </c>
      <c r="C791" s="341"/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225" t="s">
        <v>157</v>
      </c>
      <c r="X791" s="1"/>
      <c r="Y791" s="1"/>
      <c r="Z791" s="2"/>
      <c r="AA791" s="1"/>
      <c r="AB791" s="2"/>
      <c r="AC791" s="2"/>
      <c r="AD791" s="2"/>
      <c r="AE791" s="202"/>
    </row>
    <row r="792" spans="1:31" ht="18" customHeight="1" x14ac:dyDescent="0.2">
      <c r="A792" s="376" t="s">
        <v>18</v>
      </c>
      <c r="B792" s="344" t="s">
        <v>102</v>
      </c>
      <c r="C792" s="345"/>
      <c r="D792" s="345"/>
      <c r="E792" s="345"/>
      <c r="F792" s="345"/>
      <c r="G792" s="345"/>
      <c r="H792" s="345"/>
      <c r="I792" s="345"/>
      <c r="J792" s="345"/>
      <c r="K792" s="377"/>
      <c r="L792" s="369"/>
      <c r="M792" s="369"/>
      <c r="N792" s="369"/>
      <c r="O792" s="369"/>
      <c r="P792" s="369"/>
      <c r="Q792" s="369"/>
      <c r="R792" s="369"/>
      <c r="S792" s="369"/>
      <c r="T792" s="369"/>
      <c r="U792" s="369"/>
      <c r="V792" s="369"/>
      <c r="W792" s="348" t="s">
        <v>19</v>
      </c>
      <c r="X792" s="339" t="s">
        <v>11</v>
      </c>
      <c r="Y792" s="339" t="s">
        <v>12</v>
      </c>
      <c r="Z792" s="350" t="s">
        <v>13</v>
      </c>
      <c r="AA792" s="339" t="s">
        <v>14</v>
      </c>
      <c r="AB792" s="337" t="s">
        <v>15</v>
      </c>
      <c r="AC792" s="337" t="s">
        <v>16</v>
      </c>
      <c r="AD792" s="339" t="s">
        <v>103</v>
      </c>
      <c r="AE792" s="202"/>
    </row>
    <row r="793" spans="1:31" ht="15.75" x14ac:dyDescent="0.25">
      <c r="A793" s="338"/>
      <c r="B793" s="84" t="s">
        <v>104</v>
      </c>
      <c r="C793" s="84" t="s">
        <v>105</v>
      </c>
      <c r="D793" s="84" t="s">
        <v>106</v>
      </c>
      <c r="E793" s="84" t="s">
        <v>107</v>
      </c>
      <c r="F793" s="84" t="s">
        <v>108</v>
      </c>
      <c r="G793" s="84" t="s">
        <v>109</v>
      </c>
      <c r="H793" s="84" t="s">
        <v>110</v>
      </c>
      <c r="I793" s="84" t="s">
        <v>73</v>
      </c>
      <c r="J793" s="84" t="s">
        <v>74</v>
      </c>
      <c r="K793" s="299" t="s">
        <v>141</v>
      </c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349"/>
      <c r="X793" s="338"/>
      <c r="Y793" s="338"/>
      <c r="Z793" s="338"/>
      <c r="AA793" s="338"/>
      <c r="AB793" s="338"/>
      <c r="AC793" s="338"/>
      <c r="AD793" s="338"/>
      <c r="AE793" s="202"/>
    </row>
    <row r="794" spans="1:31" ht="15.75" customHeight="1" x14ac:dyDescent="0.25">
      <c r="A794" s="84">
        <v>2402</v>
      </c>
      <c r="B794" s="87">
        <v>58</v>
      </c>
      <c r="C794" s="87"/>
      <c r="D794" s="87"/>
      <c r="E794" s="87"/>
      <c r="F794" s="87"/>
      <c r="G794" s="87"/>
      <c r="H794" s="87"/>
      <c r="I794" s="87"/>
      <c r="J794" s="87"/>
      <c r="K794" s="302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6"/>
      <c r="W794" s="129"/>
      <c r="X794" s="262"/>
      <c r="Y794" s="263"/>
      <c r="Z794" s="264"/>
      <c r="AA794" s="278"/>
      <c r="AB794" s="92">
        <f>B794</f>
        <v>58</v>
      </c>
      <c r="AC794" s="279"/>
      <c r="AD794" s="278"/>
      <c r="AE794" s="202"/>
    </row>
    <row r="795" spans="1:31" ht="15.75" customHeight="1" x14ac:dyDescent="0.25">
      <c r="A795" s="84">
        <v>2501</v>
      </c>
      <c r="B795" s="87"/>
      <c r="C795" s="87">
        <v>47</v>
      </c>
      <c r="D795" s="87"/>
      <c r="E795" s="87"/>
      <c r="F795" s="87"/>
      <c r="G795" s="87"/>
      <c r="H795" s="87"/>
      <c r="I795" s="87"/>
      <c r="J795" s="87"/>
      <c r="K795" s="302"/>
      <c r="L795" s="256"/>
      <c r="M795" s="256"/>
      <c r="N795" s="256"/>
      <c r="O795" s="256"/>
      <c r="P795" s="256"/>
      <c r="Q795" s="256"/>
      <c r="R795" s="256"/>
      <c r="S795" s="256"/>
      <c r="T795" s="256"/>
      <c r="U795" s="256"/>
      <c r="V795" s="256"/>
      <c r="W795" s="129"/>
      <c r="X795" s="265"/>
      <c r="Y795" s="101"/>
      <c r="Z795" s="266"/>
      <c r="AA795" s="96">
        <f>IF(C795=0,"",C795/B794)</f>
        <v>0.81034482758620685</v>
      </c>
      <c r="AB795" s="97">
        <v>47</v>
      </c>
      <c r="AC795" s="280">
        <f t="shared" ref="AC795:AC802" si="140">IF(AB795=0,"",AB795/AB794)</f>
        <v>0.81034482758620685</v>
      </c>
      <c r="AD795" s="280">
        <f t="shared" ref="AD795:AD802" si="141">IF(AB795=0,"",100%-AC795)</f>
        <v>0.18965517241379315</v>
      </c>
      <c r="AE795" s="202"/>
    </row>
    <row r="796" spans="1:31" ht="15.75" customHeight="1" x14ac:dyDescent="0.25">
      <c r="A796" s="84">
        <v>2502</v>
      </c>
      <c r="B796" s="87"/>
      <c r="C796" s="87"/>
      <c r="D796" s="87">
        <v>42</v>
      </c>
      <c r="E796" s="87"/>
      <c r="F796" s="87"/>
      <c r="G796" s="87"/>
      <c r="H796" s="87"/>
      <c r="I796" s="87"/>
      <c r="J796" s="87"/>
      <c r="K796" s="302"/>
      <c r="L796" s="256"/>
      <c r="M796" s="256"/>
      <c r="N796" s="256"/>
      <c r="O796" s="256"/>
      <c r="P796" s="256"/>
      <c r="Q796" s="256"/>
      <c r="R796" s="256"/>
      <c r="S796" s="256"/>
      <c r="T796" s="256"/>
      <c r="U796" s="256"/>
      <c r="V796" s="256"/>
      <c r="W796" s="129"/>
      <c r="X796" s="265"/>
      <c r="Y796" s="101"/>
      <c r="Z796" s="266"/>
      <c r="AA796" s="96">
        <f>IF(D796=0,"",D796/C795)</f>
        <v>0.8936170212765957</v>
      </c>
      <c r="AB796" s="97">
        <v>42</v>
      </c>
      <c r="AC796" s="280">
        <f t="shared" si="140"/>
        <v>0.8936170212765957</v>
      </c>
      <c r="AD796" s="280">
        <f t="shared" si="141"/>
        <v>0.1063829787234043</v>
      </c>
      <c r="AE796" s="128">
        <f>AB796/AB794</f>
        <v>0.72413793103448276</v>
      </c>
    </row>
    <row r="797" spans="1:31" ht="15.75" customHeight="1" x14ac:dyDescent="0.25">
      <c r="A797" s="84">
        <v>2601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302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6"/>
      <c r="W797" s="129"/>
      <c r="X797" s="265"/>
      <c r="Y797" s="101"/>
      <c r="Z797" s="266"/>
      <c r="AA797" s="96" t="str">
        <f>IF(E797=0,"",E797/D796)</f>
        <v/>
      </c>
      <c r="AB797" s="97"/>
      <c r="AC797" s="280" t="str">
        <f t="shared" si="140"/>
        <v/>
      </c>
      <c r="AD797" s="280" t="str">
        <f t="shared" si="141"/>
        <v/>
      </c>
      <c r="AE797" s="202"/>
    </row>
    <row r="798" spans="1:31" ht="15.75" customHeight="1" x14ac:dyDescent="0.25">
      <c r="A798" s="84">
        <v>2602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302"/>
      <c r="L798" s="256"/>
      <c r="M798" s="256"/>
      <c r="N798" s="256"/>
      <c r="O798" s="256"/>
      <c r="P798" s="256"/>
      <c r="Q798" s="256"/>
      <c r="R798" s="256"/>
      <c r="S798" s="256"/>
      <c r="T798" s="256"/>
      <c r="U798" s="256"/>
      <c r="V798" s="256"/>
      <c r="W798" s="129"/>
      <c r="X798" s="265"/>
      <c r="Y798" s="101"/>
      <c r="Z798" s="266"/>
      <c r="AA798" s="96" t="str">
        <f>IF(F798=0,"",F798/E797)</f>
        <v/>
      </c>
      <c r="AB798" s="97"/>
      <c r="AC798" s="280" t="str">
        <f t="shared" si="140"/>
        <v/>
      </c>
      <c r="AD798" s="280" t="str">
        <f t="shared" si="141"/>
        <v/>
      </c>
      <c r="AE798" s="202"/>
    </row>
    <row r="799" spans="1:31" ht="15.75" customHeight="1" x14ac:dyDescent="0.25">
      <c r="A799" s="84">
        <v>2701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302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129"/>
      <c r="X799" s="265"/>
      <c r="Y799" s="101"/>
      <c r="Z799" s="266"/>
      <c r="AA799" s="96" t="str">
        <f>IF(G799=0,"",G799/F798)</f>
        <v/>
      </c>
      <c r="AB799" s="97"/>
      <c r="AC799" s="280" t="str">
        <f t="shared" si="140"/>
        <v/>
      </c>
      <c r="AD799" s="280" t="str">
        <f t="shared" si="141"/>
        <v/>
      </c>
      <c r="AE799" s="202"/>
    </row>
    <row r="800" spans="1:31" ht="15.75" customHeight="1" x14ac:dyDescent="0.25">
      <c r="A800" s="84">
        <v>2702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302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6"/>
      <c r="W800" s="129"/>
      <c r="X800" s="265"/>
      <c r="Y800" s="101"/>
      <c r="Z800" s="266"/>
      <c r="AA800" s="96" t="str">
        <f>IF(H800=0,"",H800/G799)</f>
        <v/>
      </c>
      <c r="AB800" s="97"/>
      <c r="AC800" s="280" t="str">
        <f t="shared" si="140"/>
        <v/>
      </c>
      <c r="AD800" s="280" t="str">
        <f t="shared" si="141"/>
        <v/>
      </c>
      <c r="AE800" s="202"/>
    </row>
    <row r="801" spans="1:31" ht="15.75" customHeight="1" x14ac:dyDescent="0.25">
      <c r="A801" s="84">
        <v>2801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302"/>
      <c r="L801" s="256"/>
      <c r="M801" s="256"/>
      <c r="N801" s="256"/>
      <c r="O801" s="256"/>
      <c r="P801" s="256"/>
      <c r="Q801" s="256"/>
      <c r="R801" s="256"/>
      <c r="S801" s="256"/>
      <c r="T801" s="256"/>
      <c r="U801" s="256"/>
      <c r="V801" s="256"/>
      <c r="W801" s="129"/>
      <c r="X801" s="265"/>
      <c r="Y801" s="101"/>
      <c r="Z801" s="266"/>
      <c r="AA801" s="96" t="str">
        <f>IF(I801=0,"",I801/H800)</f>
        <v/>
      </c>
      <c r="AB801" s="97"/>
      <c r="AC801" s="280" t="str">
        <f t="shared" si="140"/>
        <v/>
      </c>
      <c r="AD801" s="280" t="str">
        <f t="shared" si="141"/>
        <v/>
      </c>
      <c r="AE801" s="202"/>
    </row>
    <row r="802" spans="1:31" ht="15.75" customHeight="1" x14ac:dyDescent="0.25">
      <c r="A802" s="84">
        <v>2802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302"/>
      <c r="L802" s="256"/>
      <c r="M802" s="256"/>
      <c r="N802" s="256"/>
      <c r="O802" s="256"/>
      <c r="P802" s="256"/>
      <c r="Q802" s="256"/>
      <c r="R802" s="256"/>
      <c r="S802" s="256"/>
      <c r="T802" s="256"/>
      <c r="U802" s="256"/>
      <c r="V802" s="256"/>
      <c r="W802" s="129"/>
      <c r="X802" s="265"/>
      <c r="Y802" s="101"/>
      <c r="Z802" s="266"/>
      <c r="AA802" s="96" t="str">
        <f>IF(J802=0,"",J802/I801)</f>
        <v/>
      </c>
      <c r="AB802" s="97"/>
      <c r="AC802" s="280" t="str">
        <f t="shared" si="140"/>
        <v/>
      </c>
      <c r="AD802" s="280" t="str">
        <f t="shared" si="141"/>
        <v/>
      </c>
      <c r="AE802" s="202"/>
    </row>
    <row r="803" spans="1:31" ht="15.75" customHeight="1" x14ac:dyDescent="0.25">
      <c r="A803" s="84">
        <v>2901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302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6"/>
      <c r="W803" s="129"/>
      <c r="X803" s="265"/>
      <c r="Y803" s="101"/>
      <c r="Z803" s="101"/>
      <c r="AA803" s="215"/>
      <c r="AB803" s="97"/>
      <c r="AC803" s="285"/>
      <c r="AD803" s="215"/>
      <c r="AE803" s="202"/>
    </row>
    <row r="804" spans="1:31" ht="15.75" customHeight="1" x14ac:dyDescent="0.25">
      <c r="A804" s="84">
        <v>2902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302"/>
      <c r="L804" s="256"/>
      <c r="M804" s="256"/>
      <c r="N804" s="256"/>
      <c r="O804" s="256"/>
      <c r="P804" s="256"/>
      <c r="Q804" s="256"/>
      <c r="R804" s="256"/>
      <c r="S804" s="256"/>
      <c r="T804" s="256"/>
      <c r="U804" s="256"/>
      <c r="V804" s="256"/>
      <c r="W804" s="129"/>
      <c r="X804" s="265"/>
      <c r="Y804" s="101"/>
      <c r="Z804" s="256"/>
      <c r="AA804" s="215"/>
      <c r="AB804" s="106"/>
      <c r="AC804" s="285"/>
      <c r="AD804" s="215"/>
      <c r="AE804" s="202"/>
    </row>
    <row r="805" spans="1:31" ht="15.75" customHeight="1" x14ac:dyDescent="0.25">
      <c r="A805" s="84">
        <v>3001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302"/>
      <c r="L805" s="256"/>
      <c r="M805" s="256"/>
      <c r="N805" s="256"/>
      <c r="O805" s="256"/>
      <c r="P805" s="256"/>
      <c r="Q805" s="256"/>
      <c r="R805" s="256"/>
      <c r="S805" s="256"/>
      <c r="T805" s="256"/>
      <c r="U805" s="256"/>
      <c r="V805" s="256"/>
      <c r="W805" s="129"/>
      <c r="X805" s="265"/>
      <c r="Y805" s="101"/>
      <c r="Z805" s="256"/>
      <c r="AA805" s="215"/>
      <c r="AB805" s="106"/>
      <c r="AC805" s="285"/>
      <c r="AD805" s="215"/>
      <c r="AE805" s="202"/>
    </row>
    <row r="806" spans="1:31" ht="15.75" customHeight="1" x14ac:dyDescent="0.25">
      <c r="A806" s="84">
        <v>3002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302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6"/>
      <c r="W806" s="129"/>
      <c r="X806" s="265"/>
      <c r="Y806" s="101"/>
      <c r="Z806" s="256"/>
      <c r="AA806" s="215"/>
      <c r="AB806" s="106"/>
      <c r="AC806" s="285"/>
      <c r="AD806" s="215"/>
      <c r="AE806" s="202"/>
    </row>
    <row r="807" spans="1:31" ht="15.75" customHeight="1" x14ac:dyDescent="0.25">
      <c r="A807" s="84">
        <v>3101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302"/>
      <c r="L807" s="256"/>
      <c r="M807" s="256"/>
      <c r="N807" s="256"/>
      <c r="O807" s="256"/>
      <c r="P807" s="256"/>
      <c r="Q807" s="256"/>
      <c r="R807" s="256"/>
      <c r="S807" s="256"/>
      <c r="T807" s="256"/>
      <c r="U807" s="256"/>
      <c r="V807" s="256"/>
      <c r="W807" s="129"/>
      <c r="X807" s="265"/>
      <c r="Y807" s="101"/>
      <c r="Z807" s="256"/>
      <c r="AA807" s="101"/>
      <c r="AB807" s="256"/>
      <c r="AC807" s="286"/>
      <c r="AD807" s="215"/>
      <c r="AE807" s="202"/>
    </row>
    <row r="808" spans="1:31" ht="15.75" customHeight="1" x14ac:dyDescent="0.25">
      <c r="A808" s="84">
        <v>3102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302"/>
      <c r="L808" s="256"/>
      <c r="M808" s="256"/>
      <c r="N808" s="256"/>
      <c r="O808" s="256"/>
      <c r="P808" s="256"/>
      <c r="Q808" s="256"/>
      <c r="R808" s="256"/>
      <c r="S808" s="256"/>
      <c r="T808" s="256"/>
      <c r="U808" s="256"/>
      <c r="V808" s="256"/>
      <c r="W808" s="129"/>
      <c r="X808" s="265"/>
      <c r="Y808" s="101"/>
      <c r="Z808" s="256"/>
      <c r="AA808" s="111" t="s">
        <v>91</v>
      </c>
      <c r="AB808" s="164"/>
      <c r="AC808" s="112" t="str">
        <f>IF(SUM(W800:W803)=0,"",SUM(W800:W803))</f>
        <v/>
      </c>
      <c r="AD808" s="114" t="s">
        <v>19</v>
      </c>
      <c r="AE808" s="202"/>
    </row>
    <row r="809" spans="1:31" ht="15.75" customHeight="1" x14ac:dyDescent="0.25">
      <c r="A809" s="84">
        <v>3201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302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6"/>
      <c r="W809" s="129"/>
      <c r="X809" s="265"/>
      <c r="Y809" s="101"/>
      <c r="Z809" s="256"/>
      <c r="AA809" s="115" t="s">
        <v>92</v>
      </c>
      <c r="AB809" s="165" t="str">
        <f>IF(AB808/B794=0,"",AB808/B794)</f>
        <v/>
      </c>
      <c r="AC809" s="166" t="e">
        <f>IF(AB808/AC808=0,"",AB808/AC808)</f>
        <v>#VALUE!</v>
      </c>
      <c r="AD809" s="118" t="s">
        <v>93</v>
      </c>
      <c r="AE809" s="202"/>
    </row>
    <row r="810" spans="1:31" ht="15.75" customHeight="1" x14ac:dyDescent="0.25">
      <c r="A810" s="84">
        <v>3202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302"/>
      <c r="L810" s="256"/>
      <c r="M810" s="256"/>
      <c r="N810" s="256"/>
      <c r="O810" s="256"/>
      <c r="P810" s="256"/>
      <c r="Q810" s="256"/>
      <c r="R810" s="256"/>
      <c r="S810" s="256"/>
      <c r="T810" s="256"/>
      <c r="U810" s="256"/>
      <c r="V810" s="256"/>
      <c r="W810" s="129"/>
      <c r="X810" s="267"/>
      <c r="Y810" s="268"/>
      <c r="Z810" s="269"/>
      <c r="AA810" s="120"/>
      <c r="AB810" s="121"/>
      <c r="AC810" s="121"/>
      <c r="AD810" s="122"/>
      <c r="AE810" s="202"/>
    </row>
    <row r="811" spans="1:31" ht="18" x14ac:dyDescent="0.25">
      <c r="A811" s="46"/>
      <c r="B811" s="340" t="s">
        <v>111</v>
      </c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123">
        <f>SUM(W802:W807)</f>
        <v>0</v>
      </c>
      <c r="X811" s="124">
        <f>W802/B794</f>
        <v>0</v>
      </c>
      <c r="Y811" s="124" t="str">
        <f>IF(W811=0,"",W811/B794)</f>
        <v/>
      </c>
      <c r="Z811" s="124" t="e">
        <f>Y811-X811</f>
        <v>#VALUE!</v>
      </c>
      <c r="AA811" s="1"/>
      <c r="AB811" s="2"/>
      <c r="AC811" s="36"/>
      <c r="AD811" s="1"/>
      <c r="AE811" s="202"/>
    </row>
    <row r="812" spans="1:31" ht="12.75" customHeight="1" x14ac:dyDescent="0.25">
      <c r="A812" s="46"/>
      <c r="B812" s="2"/>
      <c r="C812" s="2"/>
      <c r="D812" s="2"/>
      <c r="E812" s="2"/>
      <c r="F812" s="130"/>
      <c r="G812" s="130"/>
      <c r="H812" s="130"/>
      <c r="I812" s="130"/>
      <c r="J812" s="130"/>
      <c r="K812" s="130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131"/>
      <c r="X812" s="132"/>
      <c r="Y812" s="132"/>
      <c r="Z812" s="132"/>
      <c r="AA812" s="1"/>
      <c r="AB812" s="2"/>
      <c r="AC812" s="36"/>
      <c r="AD812" s="1"/>
    </row>
    <row r="813" spans="1:31" ht="12.75" customHeight="1" x14ac:dyDescent="0.25">
      <c r="A813" s="46"/>
      <c r="B813" s="2"/>
      <c r="C813" s="2"/>
      <c r="D813" s="2"/>
      <c r="E813" s="2"/>
      <c r="F813" s="130"/>
      <c r="G813" s="130"/>
      <c r="H813" s="130"/>
      <c r="I813" s="130"/>
      <c r="J813" s="130"/>
      <c r="K813" s="130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131"/>
      <c r="X813" s="132"/>
      <c r="Y813" s="132"/>
      <c r="Z813" s="132"/>
      <c r="AA813" s="1"/>
      <c r="AB813" s="2"/>
      <c r="AC813" s="36"/>
      <c r="AD813" s="1"/>
    </row>
    <row r="814" spans="1:31" s="326" customFormat="1" ht="26.25" x14ac:dyDescent="0.4">
      <c r="B814" s="341" t="s">
        <v>101</v>
      </c>
      <c r="C814" s="341"/>
      <c r="D814" s="341"/>
      <c r="E814" s="341"/>
      <c r="F814" s="341"/>
      <c r="G814" s="341"/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225" t="s">
        <v>159</v>
      </c>
      <c r="X814" s="1"/>
      <c r="Y814" s="1"/>
      <c r="Z814" s="2"/>
      <c r="AA814" s="1"/>
      <c r="AB814" s="2"/>
      <c r="AC814" s="2"/>
      <c r="AD814" s="2"/>
    </row>
    <row r="815" spans="1:31" s="326" customFormat="1" ht="18" customHeight="1" x14ac:dyDescent="0.2">
      <c r="A815" s="376" t="s">
        <v>18</v>
      </c>
      <c r="B815" s="344" t="s">
        <v>102</v>
      </c>
      <c r="C815" s="345"/>
      <c r="D815" s="345"/>
      <c r="E815" s="345"/>
      <c r="F815" s="345"/>
      <c r="G815" s="345"/>
      <c r="H815" s="345"/>
      <c r="I815" s="345"/>
      <c r="J815" s="345"/>
      <c r="K815" s="377"/>
      <c r="L815" s="369"/>
      <c r="M815" s="369"/>
      <c r="N815" s="369"/>
      <c r="O815" s="369"/>
      <c r="P815" s="369"/>
      <c r="Q815" s="369"/>
      <c r="R815" s="369"/>
      <c r="S815" s="369"/>
      <c r="T815" s="369"/>
      <c r="U815" s="369"/>
      <c r="V815" s="369"/>
      <c r="W815" s="348" t="s">
        <v>19</v>
      </c>
      <c r="X815" s="339" t="s">
        <v>11</v>
      </c>
      <c r="Y815" s="339" t="s">
        <v>12</v>
      </c>
      <c r="Z815" s="350" t="s">
        <v>13</v>
      </c>
      <c r="AA815" s="339" t="s">
        <v>14</v>
      </c>
      <c r="AB815" s="337" t="s">
        <v>15</v>
      </c>
      <c r="AC815" s="337" t="s">
        <v>16</v>
      </c>
      <c r="AD815" s="339" t="s">
        <v>103</v>
      </c>
    </row>
    <row r="816" spans="1:31" s="326" customFormat="1" ht="15.75" x14ac:dyDescent="0.25">
      <c r="A816" s="338"/>
      <c r="B816" s="84" t="s">
        <v>104</v>
      </c>
      <c r="C816" s="84" t="s">
        <v>105</v>
      </c>
      <c r="D816" s="84" t="s">
        <v>106</v>
      </c>
      <c r="E816" s="84" t="s">
        <v>107</v>
      </c>
      <c r="F816" s="84" t="s">
        <v>108</v>
      </c>
      <c r="G816" s="84" t="s">
        <v>109</v>
      </c>
      <c r="H816" s="84" t="s">
        <v>110</v>
      </c>
      <c r="I816" s="84" t="s">
        <v>73</v>
      </c>
      <c r="J816" s="84" t="s">
        <v>74</v>
      </c>
      <c r="K816" s="299" t="s">
        <v>141</v>
      </c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349"/>
      <c r="X816" s="338"/>
      <c r="Y816" s="338"/>
      <c r="Z816" s="338"/>
      <c r="AA816" s="338"/>
      <c r="AB816" s="338"/>
      <c r="AC816" s="338"/>
      <c r="AD816" s="338"/>
    </row>
    <row r="817" spans="1:31" s="326" customFormat="1" ht="15.75" customHeight="1" x14ac:dyDescent="0.25">
      <c r="A817" s="84">
        <v>2502</v>
      </c>
      <c r="B817" s="87">
        <v>64</v>
      </c>
      <c r="C817" s="87"/>
      <c r="D817" s="87"/>
      <c r="E817" s="87"/>
      <c r="F817" s="87"/>
      <c r="G817" s="87"/>
      <c r="H817" s="87"/>
      <c r="I817" s="87"/>
      <c r="J817" s="87"/>
      <c r="K817" s="302"/>
      <c r="L817" s="256"/>
      <c r="M817" s="256"/>
      <c r="N817" s="256"/>
      <c r="O817" s="256"/>
      <c r="P817" s="256"/>
      <c r="Q817" s="256"/>
      <c r="R817" s="256"/>
      <c r="S817" s="256"/>
      <c r="T817" s="256"/>
      <c r="U817" s="256"/>
      <c r="V817" s="256"/>
      <c r="W817" s="129"/>
      <c r="X817" s="262"/>
      <c r="Y817" s="263"/>
      <c r="Z817" s="264"/>
      <c r="AA817" s="278"/>
      <c r="AB817" s="92">
        <f>B817</f>
        <v>64</v>
      </c>
      <c r="AC817" s="279"/>
      <c r="AD817" s="278"/>
    </row>
    <row r="818" spans="1:31" s="326" customFormat="1" ht="15.75" customHeight="1" x14ac:dyDescent="0.25">
      <c r="A818" s="84">
        <v>2601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302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6"/>
      <c r="W818" s="129"/>
      <c r="X818" s="265"/>
      <c r="Y818" s="101"/>
      <c r="Z818" s="266"/>
      <c r="AA818" s="96" t="str">
        <f>IF(C818=0,"",C818/B817)</f>
        <v/>
      </c>
      <c r="AB818" s="97"/>
      <c r="AC818" s="280" t="str">
        <f t="shared" ref="AC818:AC825" si="142">IF(AB818=0,"",AB818/AB817)</f>
        <v/>
      </c>
      <c r="AD818" s="280" t="str">
        <f t="shared" ref="AD818:AD825" si="143">IF(AB818=0,"",100%-AC818)</f>
        <v/>
      </c>
    </row>
    <row r="819" spans="1:31" s="326" customFormat="1" ht="15.75" customHeight="1" x14ac:dyDescent="0.25">
      <c r="A819" s="84">
        <v>2602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302"/>
      <c r="L819" s="256"/>
      <c r="M819" s="256"/>
      <c r="N819" s="256"/>
      <c r="O819" s="256"/>
      <c r="P819" s="256"/>
      <c r="Q819" s="256"/>
      <c r="R819" s="256"/>
      <c r="S819" s="256"/>
      <c r="T819" s="256"/>
      <c r="U819" s="256"/>
      <c r="V819" s="256"/>
      <c r="W819" s="129"/>
      <c r="X819" s="265"/>
      <c r="Y819" s="101"/>
      <c r="Z819" s="266"/>
      <c r="AA819" s="96" t="str">
        <f>IF(D819=0,"",D819/C818)</f>
        <v/>
      </c>
      <c r="AB819" s="97"/>
      <c r="AC819" s="280" t="str">
        <f t="shared" si="142"/>
        <v/>
      </c>
      <c r="AD819" s="280" t="str">
        <f t="shared" si="143"/>
        <v/>
      </c>
      <c r="AE819" s="128">
        <f>AB819/AB817</f>
        <v>0</v>
      </c>
    </row>
    <row r="820" spans="1:31" s="326" customFormat="1" ht="15.75" customHeight="1" x14ac:dyDescent="0.25">
      <c r="A820" s="84">
        <v>2701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302"/>
      <c r="L820" s="256"/>
      <c r="M820" s="256"/>
      <c r="N820" s="256"/>
      <c r="O820" s="256"/>
      <c r="P820" s="256"/>
      <c r="Q820" s="256"/>
      <c r="R820" s="256"/>
      <c r="S820" s="256"/>
      <c r="T820" s="256"/>
      <c r="U820" s="256"/>
      <c r="V820" s="256"/>
      <c r="W820" s="129"/>
      <c r="X820" s="265"/>
      <c r="Y820" s="101"/>
      <c r="Z820" s="266"/>
      <c r="AA820" s="96" t="str">
        <f>IF(E820=0,"",E820/D819)</f>
        <v/>
      </c>
      <c r="AB820" s="97"/>
      <c r="AC820" s="280" t="str">
        <f t="shared" si="142"/>
        <v/>
      </c>
      <c r="AD820" s="280" t="str">
        <f t="shared" si="143"/>
        <v/>
      </c>
    </row>
    <row r="821" spans="1:31" s="326" customFormat="1" ht="15.75" customHeight="1" x14ac:dyDescent="0.25">
      <c r="A821" s="84">
        <v>2702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302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6"/>
      <c r="W821" s="129"/>
      <c r="X821" s="265"/>
      <c r="Y821" s="101"/>
      <c r="Z821" s="266"/>
      <c r="AA821" s="96" t="str">
        <f>IF(F821=0,"",F821/E820)</f>
        <v/>
      </c>
      <c r="AB821" s="97"/>
      <c r="AC821" s="280" t="str">
        <f t="shared" si="142"/>
        <v/>
      </c>
      <c r="AD821" s="280" t="str">
        <f t="shared" si="143"/>
        <v/>
      </c>
    </row>
    <row r="822" spans="1:31" s="326" customFormat="1" ht="15.75" customHeight="1" x14ac:dyDescent="0.25">
      <c r="A822" s="84">
        <v>2801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302"/>
      <c r="L822" s="256"/>
      <c r="M822" s="256"/>
      <c r="N822" s="256"/>
      <c r="O822" s="256"/>
      <c r="P822" s="256"/>
      <c r="Q822" s="256"/>
      <c r="R822" s="256"/>
      <c r="S822" s="256"/>
      <c r="T822" s="256"/>
      <c r="U822" s="256"/>
      <c r="V822" s="256"/>
      <c r="W822" s="129"/>
      <c r="X822" s="265"/>
      <c r="Y822" s="101"/>
      <c r="Z822" s="266"/>
      <c r="AA822" s="96" t="str">
        <f>IF(G822=0,"",G822/F821)</f>
        <v/>
      </c>
      <c r="AB822" s="97"/>
      <c r="AC822" s="280" t="str">
        <f t="shared" si="142"/>
        <v/>
      </c>
      <c r="AD822" s="280" t="str">
        <f t="shared" si="143"/>
        <v/>
      </c>
    </row>
    <row r="823" spans="1:31" s="326" customFormat="1" ht="15.75" customHeight="1" x14ac:dyDescent="0.25">
      <c r="A823" s="84">
        <v>2802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302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129"/>
      <c r="X823" s="265"/>
      <c r="Y823" s="101"/>
      <c r="Z823" s="266"/>
      <c r="AA823" s="96" t="str">
        <f>IF(H823=0,"",H823/G822)</f>
        <v/>
      </c>
      <c r="AB823" s="97"/>
      <c r="AC823" s="280" t="str">
        <f t="shared" si="142"/>
        <v/>
      </c>
      <c r="AD823" s="280" t="str">
        <f t="shared" si="143"/>
        <v/>
      </c>
    </row>
    <row r="824" spans="1:31" s="326" customFormat="1" ht="15.75" customHeight="1" x14ac:dyDescent="0.25">
      <c r="A824" s="84">
        <v>2901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302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6"/>
      <c r="W824" s="129"/>
      <c r="X824" s="265"/>
      <c r="Y824" s="101"/>
      <c r="Z824" s="266"/>
      <c r="AA824" s="96" t="str">
        <f>IF(I824=0,"",I824/H823)</f>
        <v/>
      </c>
      <c r="AB824" s="97"/>
      <c r="AC824" s="280" t="str">
        <f t="shared" si="142"/>
        <v/>
      </c>
      <c r="AD824" s="280" t="str">
        <f t="shared" si="143"/>
        <v/>
      </c>
    </row>
    <row r="825" spans="1:31" s="326" customFormat="1" ht="15.75" customHeight="1" x14ac:dyDescent="0.25">
      <c r="A825" s="84">
        <v>2902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302"/>
      <c r="L825" s="256"/>
      <c r="M825" s="256"/>
      <c r="N825" s="256"/>
      <c r="O825" s="256"/>
      <c r="P825" s="256"/>
      <c r="Q825" s="256"/>
      <c r="R825" s="256"/>
      <c r="S825" s="256"/>
      <c r="T825" s="256"/>
      <c r="U825" s="256"/>
      <c r="V825" s="256"/>
      <c r="W825" s="129"/>
      <c r="X825" s="265"/>
      <c r="Y825" s="101"/>
      <c r="Z825" s="266"/>
      <c r="AA825" s="96" t="str">
        <f>IF(J825=0,"",J825/I824)</f>
        <v/>
      </c>
      <c r="AB825" s="97"/>
      <c r="AC825" s="280" t="str">
        <f t="shared" si="142"/>
        <v/>
      </c>
      <c r="AD825" s="280" t="str">
        <f t="shared" si="143"/>
        <v/>
      </c>
    </row>
    <row r="826" spans="1:31" s="326" customFormat="1" ht="15.75" customHeight="1" x14ac:dyDescent="0.25">
      <c r="A826" s="84">
        <v>3001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302"/>
      <c r="L826" s="256"/>
      <c r="M826" s="256"/>
      <c r="N826" s="256"/>
      <c r="O826" s="256"/>
      <c r="P826" s="256"/>
      <c r="Q826" s="256"/>
      <c r="R826" s="256"/>
      <c r="S826" s="256"/>
      <c r="T826" s="256"/>
      <c r="U826" s="256"/>
      <c r="V826" s="256"/>
      <c r="W826" s="129"/>
      <c r="X826" s="265"/>
      <c r="Y826" s="101"/>
      <c r="Z826" s="101"/>
      <c r="AA826" s="215"/>
      <c r="AB826" s="97"/>
      <c r="AC826" s="285"/>
      <c r="AD826" s="215"/>
    </row>
    <row r="827" spans="1:31" s="326" customFormat="1" ht="15.75" customHeight="1" x14ac:dyDescent="0.25">
      <c r="A827" s="84">
        <v>3002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302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6"/>
      <c r="W827" s="129"/>
      <c r="X827" s="265"/>
      <c r="Y827" s="101"/>
      <c r="Z827" s="256"/>
      <c r="AA827" s="215"/>
      <c r="AB827" s="106"/>
      <c r="AC827" s="285"/>
      <c r="AD827" s="215"/>
    </row>
    <row r="828" spans="1:31" s="326" customFormat="1" ht="15.75" customHeight="1" x14ac:dyDescent="0.25">
      <c r="A828" s="84">
        <v>3101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302"/>
      <c r="L828" s="256"/>
      <c r="M828" s="256"/>
      <c r="N828" s="256"/>
      <c r="O828" s="256"/>
      <c r="P828" s="256"/>
      <c r="Q828" s="256"/>
      <c r="R828" s="256"/>
      <c r="S828" s="256"/>
      <c r="T828" s="256"/>
      <c r="U828" s="256"/>
      <c r="V828" s="256"/>
      <c r="W828" s="129"/>
      <c r="X828" s="265"/>
      <c r="Y828" s="101"/>
      <c r="Z828" s="256"/>
      <c r="AA828" s="215"/>
      <c r="AB828" s="106"/>
      <c r="AC828" s="285"/>
      <c r="AD828" s="215"/>
    </row>
    <row r="829" spans="1:31" s="326" customFormat="1" ht="15.75" customHeight="1" x14ac:dyDescent="0.25">
      <c r="A829" s="84">
        <v>3102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302"/>
      <c r="L829" s="256"/>
      <c r="M829" s="256"/>
      <c r="N829" s="256"/>
      <c r="O829" s="256"/>
      <c r="P829" s="256"/>
      <c r="Q829" s="256"/>
      <c r="R829" s="256"/>
      <c r="S829" s="256"/>
      <c r="T829" s="256"/>
      <c r="U829" s="256"/>
      <c r="V829" s="256"/>
      <c r="W829" s="129"/>
      <c r="X829" s="265"/>
      <c r="Y829" s="101"/>
      <c r="Z829" s="256"/>
      <c r="AA829" s="215"/>
      <c r="AB829" s="106"/>
      <c r="AC829" s="285"/>
      <c r="AD829" s="215"/>
    </row>
    <row r="830" spans="1:31" s="326" customFormat="1" ht="15.75" customHeight="1" x14ac:dyDescent="0.25">
      <c r="A830" s="84">
        <v>3201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302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6"/>
      <c r="W830" s="129"/>
      <c r="X830" s="265"/>
      <c r="Y830" s="101"/>
      <c r="Z830" s="256"/>
      <c r="AA830" s="101"/>
      <c r="AB830" s="256"/>
      <c r="AC830" s="286"/>
      <c r="AD830" s="215"/>
    </row>
    <row r="831" spans="1:31" s="326" customFormat="1" ht="15.75" customHeight="1" x14ac:dyDescent="0.25">
      <c r="A831" s="84">
        <v>3202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302"/>
      <c r="L831" s="256"/>
      <c r="M831" s="256"/>
      <c r="N831" s="256"/>
      <c r="O831" s="256"/>
      <c r="P831" s="256"/>
      <c r="Q831" s="256"/>
      <c r="R831" s="256"/>
      <c r="S831" s="256"/>
      <c r="T831" s="256"/>
      <c r="U831" s="256"/>
      <c r="V831" s="256"/>
      <c r="W831" s="129"/>
      <c r="X831" s="265"/>
      <c r="Y831" s="101"/>
      <c r="Z831" s="256"/>
      <c r="AA831" s="111" t="s">
        <v>91</v>
      </c>
      <c r="AB831" s="164"/>
      <c r="AC831" s="112" t="str">
        <f>IF(SUM(W823:W826)=0,"",SUM(W823:W826))</f>
        <v/>
      </c>
      <c r="AD831" s="114" t="s">
        <v>19</v>
      </c>
    </row>
    <row r="832" spans="1:31" s="326" customFormat="1" ht="15.75" customHeight="1" x14ac:dyDescent="0.25">
      <c r="A832" s="84">
        <v>3301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302"/>
      <c r="L832" s="256"/>
      <c r="M832" s="256"/>
      <c r="N832" s="256"/>
      <c r="O832" s="256"/>
      <c r="P832" s="256"/>
      <c r="Q832" s="256"/>
      <c r="R832" s="256"/>
      <c r="S832" s="256"/>
      <c r="T832" s="256"/>
      <c r="U832" s="256"/>
      <c r="V832" s="256"/>
      <c r="W832" s="129"/>
      <c r="X832" s="265"/>
      <c r="Y832" s="101"/>
      <c r="Z832" s="256"/>
      <c r="AA832" s="115" t="s">
        <v>92</v>
      </c>
      <c r="AB832" s="165" t="str">
        <f>IF(AB831/B817=0,"",AB831/B817)</f>
        <v/>
      </c>
      <c r="AC832" s="166" t="e">
        <f>IF(AB831/AC831=0,"",AB831/AC831)</f>
        <v>#VALUE!</v>
      </c>
      <c r="AD832" s="118" t="s">
        <v>93</v>
      </c>
    </row>
    <row r="833" spans="1:30" s="326" customFormat="1" ht="15.75" customHeight="1" x14ac:dyDescent="0.25">
      <c r="A833" s="84">
        <v>3302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302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6"/>
      <c r="W833" s="129"/>
      <c r="X833" s="267"/>
      <c r="Y833" s="268"/>
      <c r="Z833" s="269"/>
      <c r="AA833" s="120"/>
      <c r="AB833" s="121"/>
      <c r="AC833" s="121"/>
      <c r="AD833" s="122"/>
    </row>
    <row r="834" spans="1:30" s="326" customFormat="1" ht="18" x14ac:dyDescent="0.25">
      <c r="A834" s="46"/>
      <c r="B834" s="340" t="s">
        <v>111</v>
      </c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123">
        <f>SUM(W825:W830)</f>
        <v>0</v>
      </c>
      <c r="X834" s="124">
        <f>W825/B817</f>
        <v>0</v>
      </c>
      <c r="Y834" s="124" t="str">
        <f>IF(W834=0,"",W834/B817)</f>
        <v/>
      </c>
      <c r="Z834" s="124" t="e">
        <f>Y834-X834</f>
        <v>#VALUE!</v>
      </c>
      <c r="AA834" s="1"/>
      <c r="AB834" s="2"/>
      <c r="AC834" s="36"/>
      <c r="AD834" s="1"/>
    </row>
    <row r="835" spans="1:30" ht="12.75" customHeight="1" x14ac:dyDescent="0.2"/>
    <row r="836" spans="1:30" ht="12.75" customHeight="1" x14ac:dyDescent="0.2"/>
    <row r="837" spans="1:30" ht="12.75" customHeight="1" x14ac:dyDescent="0.2"/>
    <row r="838" spans="1:30" ht="12.75" customHeight="1" x14ac:dyDescent="0.25">
      <c r="A838" s="46"/>
      <c r="B838" s="2"/>
      <c r="C838" s="2"/>
      <c r="D838" s="2"/>
      <c r="E838" s="2"/>
      <c r="F838" s="130"/>
      <c r="G838" s="130"/>
      <c r="H838" s="130"/>
      <c r="I838" s="130"/>
      <c r="J838" s="130"/>
      <c r="K838" s="130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131"/>
      <c r="X838" s="132"/>
      <c r="Y838" s="132"/>
      <c r="Z838" s="132"/>
      <c r="AA838" s="1"/>
      <c r="AB838" s="2"/>
      <c r="AC838" s="36"/>
      <c r="AD838" s="1"/>
    </row>
    <row r="839" spans="1:30" ht="12.75" customHeight="1" x14ac:dyDescent="0.25">
      <c r="A839" s="46"/>
      <c r="B839" s="2"/>
      <c r="C839" s="2"/>
      <c r="D839" s="2"/>
      <c r="E839" s="2"/>
      <c r="F839" s="130"/>
      <c r="G839" s="130"/>
      <c r="H839" s="130"/>
      <c r="I839" s="130"/>
      <c r="J839" s="130"/>
      <c r="K839" s="130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131"/>
      <c r="X839" s="132"/>
      <c r="Y839" s="132"/>
      <c r="Z839" s="132"/>
      <c r="AA839" s="1"/>
      <c r="AB839" s="2"/>
      <c r="AC839" s="36"/>
      <c r="AD839" s="1"/>
    </row>
    <row r="840" spans="1:30" ht="12.75" customHeight="1" x14ac:dyDescent="0.25">
      <c r="A840" s="46"/>
      <c r="B840" s="2"/>
      <c r="C840" s="2"/>
      <c r="D840" s="2"/>
      <c r="E840" s="2"/>
      <c r="F840" s="130"/>
      <c r="G840" s="130"/>
      <c r="H840" s="130"/>
      <c r="I840" s="130"/>
      <c r="J840" s="130"/>
      <c r="K840" s="130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131"/>
      <c r="X840" s="132"/>
      <c r="Y840" s="132"/>
      <c r="Z840" s="132"/>
      <c r="AA840" s="1"/>
      <c r="AB840" s="2"/>
      <c r="AC840" s="36"/>
      <c r="AD840" s="1"/>
    </row>
    <row r="841" spans="1:30" ht="12.75" customHeight="1" x14ac:dyDescent="0.25">
      <c r="A841" s="46"/>
      <c r="B841" s="2"/>
      <c r="C841" s="2"/>
      <c r="D841" s="2"/>
      <c r="E841" s="2"/>
      <c r="F841" s="130"/>
      <c r="G841" s="130"/>
      <c r="H841" s="130"/>
      <c r="I841" s="130"/>
      <c r="J841" s="130"/>
      <c r="K841" s="130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131"/>
      <c r="X841" s="132"/>
      <c r="Y841" s="132"/>
      <c r="Z841" s="132"/>
      <c r="AA841" s="1"/>
      <c r="AB841" s="2"/>
      <c r="AC841" s="36"/>
      <c r="AD841" s="1"/>
    </row>
    <row r="842" spans="1:30" ht="12.75" customHeight="1" x14ac:dyDescent="0.25">
      <c r="A842" s="46"/>
      <c r="B842" s="2"/>
      <c r="C842" s="2"/>
      <c r="D842" s="2"/>
      <c r="E842" s="2"/>
      <c r="F842" s="130"/>
      <c r="G842" s="130"/>
      <c r="H842" s="130"/>
      <c r="I842" s="130"/>
      <c r="J842" s="130"/>
      <c r="K842" s="130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131"/>
      <c r="X842" s="132"/>
      <c r="Y842" s="132"/>
      <c r="Z842" s="132"/>
      <c r="AA842" s="1"/>
      <c r="AB842" s="2"/>
      <c r="AC842" s="36"/>
      <c r="AD842" s="1"/>
    </row>
    <row r="843" spans="1:30" ht="12.75" customHeight="1" x14ac:dyDescent="0.2"/>
    <row r="844" spans="1:30" ht="12.75" customHeight="1" x14ac:dyDescent="0.2"/>
    <row r="845" spans="1:30" ht="12.75" customHeight="1" x14ac:dyDescent="0.2"/>
    <row r="846" spans="1:30" ht="12.75" customHeight="1" x14ac:dyDescent="0.2"/>
    <row r="847" spans="1:30" ht="12.75" customHeight="1" x14ac:dyDescent="0.2"/>
    <row r="848" spans="1:30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</sheetData>
  <mergeCells count="312">
    <mergeCell ref="B538:V538"/>
    <mergeCell ref="B561:V561"/>
    <mergeCell ref="B584:V584"/>
    <mergeCell ref="B607:V607"/>
    <mergeCell ref="B630:V630"/>
    <mergeCell ref="B653:V653"/>
    <mergeCell ref="B489:V489"/>
    <mergeCell ref="B512:V512"/>
    <mergeCell ref="B535:V535"/>
    <mergeCell ref="B558:V558"/>
    <mergeCell ref="B581:V581"/>
    <mergeCell ref="B604:V604"/>
    <mergeCell ref="B627:V627"/>
    <mergeCell ref="B650:V650"/>
    <mergeCell ref="L539:V539"/>
    <mergeCell ref="L562:V562"/>
    <mergeCell ref="L585:V585"/>
    <mergeCell ref="L608:V608"/>
    <mergeCell ref="L631:V631"/>
    <mergeCell ref="L677:V677"/>
    <mergeCell ref="L700:V700"/>
    <mergeCell ref="L723:V723"/>
    <mergeCell ref="L746:V746"/>
    <mergeCell ref="L769:V769"/>
    <mergeCell ref="L792:V792"/>
    <mergeCell ref="B673:V673"/>
    <mergeCell ref="B696:V696"/>
    <mergeCell ref="B719:V719"/>
    <mergeCell ref="B742:V742"/>
    <mergeCell ref="B765:V765"/>
    <mergeCell ref="B788:V788"/>
    <mergeCell ref="B676:V676"/>
    <mergeCell ref="B699:V699"/>
    <mergeCell ref="B722:V722"/>
    <mergeCell ref="B745:V745"/>
    <mergeCell ref="B768:V768"/>
    <mergeCell ref="B791:V791"/>
    <mergeCell ref="AD792:AD793"/>
    <mergeCell ref="A792:A793"/>
    <mergeCell ref="B792:K792"/>
    <mergeCell ref="W792:W793"/>
    <mergeCell ref="X792:X793"/>
    <mergeCell ref="Y792:Y793"/>
    <mergeCell ref="Z792:Z793"/>
    <mergeCell ref="AA792:AA793"/>
    <mergeCell ref="AB792:AB793"/>
    <mergeCell ref="AC792:AC793"/>
    <mergeCell ref="B811:V811"/>
    <mergeCell ref="AD631:AD632"/>
    <mergeCell ref="W608:W609"/>
    <mergeCell ref="W631:W632"/>
    <mergeCell ref="X631:X632"/>
    <mergeCell ref="Y631:Y632"/>
    <mergeCell ref="Z631:Z632"/>
    <mergeCell ref="AA631:AA632"/>
    <mergeCell ref="AB631:AB632"/>
    <mergeCell ref="AB746:AB747"/>
    <mergeCell ref="AC746:AC747"/>
    <mergeCell ref="AC723:AC724"/>
    <mergeCell ref="AD723:AD724"/>
    <mergeCell ref="W746:W747"/>
    <mergeCell ref="X746:X747"/>
    <mergeCell ref="Y746:Y747"/>
    <mergeCell ref="Z746:Z747"/>
    <mergeCell ref="AA746:AA747"/>
    <mergeCell ref="AD746:AD747"/>
    <mergeCell ref="X700:X701"/>
    <mergeCell ref="Y700:Y701"/>
    <mergeCell ref="Z700:Z701"/>
    <mergeCell ref="AA700:AA701"/>
    <mergeCell ref="AB700:AB701"/>
    <mergeCell ref="AD539:AD540"/>
    <mergeCell ref="X608:X609"/>
    <mergeCell ref="Y608:Y609"/>
    <mergeCell ref="Z608:Z609"/>
    <mergeCell ref="AA608:AA609"/>
    <mergeCell ref="AB608:AB609"/>
    <mergeCell ref="AC608:AC609"/>
    <mergeCell ref="AD608:AD609"/>
    <mergeCell ref="AC562:AC563"/>
    <mergeCell ref="AD562:AD563"/>
    <mergeCell ref="Y585:Y586"/>
    <mergeCell ref="Z585:Z586"/>
    <mergeCell ref="AA585:AA586"/>
    <mergeCell ref="AB585:AB586"/>
    <mergeCell ref="AC585:AC586"/>
    <mergeCell ref="AD585:AD586"/>
    <mergeCell ref="Y562:Y563"/>
    <mergeCell ref="Z562:Z563"/>
    <mergeCell ref="AA562:AA563"/>
    <mergeCell ref="AB562:AB563"/>
    <mergeCell ref="Y539:Y540"/>
    <mergeCell ref="Z539:Z540"/>
    <mergeCell ref="AA539:AA540"/>
    <mergeCell ref="AD700:AD701"/>
    <mergeCell ref="W700:W701"/>
    <mergeCell ref="W723:W724"/>
    <mergeCell ref="X723:X724"/>
    <mergeCell ref="Y723:Y724"/>
    <mergeCell ref="Z723:Z724"/>
    <mergeCell ref="AA723:AA724"/>
    <mergeCell ref="AB723:AB724"/>
    <mergeCell ref="AD654:AD655"/>
    <mergeCell ref="W654:W655"/>
    <mergeCell ref="W677:W678"/>
    <mergeCell ref="X677:X678"/>
    <mergeCell ref="Y677:Y678"/>
    <mergeCell ref="Z677:Z678"/>
    <mergeCell ref="AA677:AA678"/>
    <mergeCell ref="AB677:AB678"/>
    <mergeCell ref="AC677:AC678"/>
    <mergeCell ref="AD677:AD678"/>
    <mergeCell ref="Y654:Y655"/>
    <mergeCell ref="Z654:Z655"/>
    <mergeCell ref="AA654:AA655"/>
    <mergeCell ref="AB654:AB655"/>
    <mergeCell ref="X654:X655"/>
    <mergeCell ref="AC700:AC701"/>
    <mergeCell ref="Z470:Z471"/>
    <mergeCell ref="AA470:AA471"/>
    <mergeCell ref="AB470:AB471"/>
    <mergeCell ref="B562:K562"/>
    <mergeCell ref="B585:K585"/>
    <mergeCell ref="B470:K470"/>
    <mergeCell ref="AC654:AC655"/>
    <mergeCell ref="AC539:AC540"/>
    <mergeCell ref="AC631:AC632"/>
    <mergeCell ref="X539:X540"/>
    <mergeCell ref="W585:W586"/>
    <mergeCell ref="X585:X586"/>
    <mergeCell ref="W562:W563"/>
    <mergeCell ref="X562:X563"/>
    <mergeCell ref="X470:X471"/>
    <mergeCell ref="B493:K493"/>
    <mergeCell ref="X493:X494"/>
    <mergeCell ref="W470:W471"/>
    <mergeCell ref="W493:W494"/>
    <mergeCell ref="B608:K608"/>
    <mergeCell ref="L470:V470"/>
    <mergeCell ref="L493:V493"/>
    <mergeCell ref="L516:V516"/>
    <mergeCell ref="L654:V654"/>
    <mergeCell ref="A631:A632"/>
    <mergeCell ref="B631:K631"/>
    <mergeCell ref="AC470:AC471"/>
    <mergeCell ref="AD470:AD471"/>
    <mergeCell ref="A470:A471"/>
    <mergeCell ref="A493:A494"/>
    <mergeCell ref="A516:A517"/>
    <mergeCell ref="Y493:Y494"/>
    <mergeCell ref="Z493:Z494"/>
    <mergeCell ref="AA493:AA494"/>
    <mergeCell ref="AB493:AB494"/>
    <mergeCell ref="AC493:AC494"/>
    <mergeCell ref="AD493:AD494"/>
    <mergeCell ref="Y516:Y517"/>
    <mergeCell ref="Z516:Z517"/>
    <mergeCell ref="AA516:AA517"/>
    <mergeCell ref="AB516:AB517"/>
    <mergeCell ref="AC516:AC517"/>
    <mergeCell ref="AD516:AD517"/>
    <mergeCell ref="W516:W517"/>
    <mergeCell ref="X516:X517"/>
    <mergeCell ref="AB539:AB540"/>
    <mergeCell ref="W539:W540"/>
    <mergeCell ref="Y470:Y471"/>
    <mergeCell ref="A700:A701"/>
    <mergeCell ref="A723:A724"/>
    <mergeCell ref="A746:A747"/>
    <mergeCell ref="B723:K723"/>
    <mergeCell ref="B746:K746"/>
    <mergeCell ref="B700:K700"/>
    <mergeCell ref="A677:A678"/>
    <mergeCell ref="A654:A655"/>
    <mergeCell ref="B654:K654"/>
    <mergeCell ref="B677:K677"/>
    <mergeCell ref="A562:A563"/>
    <mergeCell ref="A585:A586"/>
    <mergeCell ref="A608:A609"/>
    <mergeCell ref="L283:N283"/>
    <mergeCell ref="B300:J300"/>
    <mergeCell ref="K300:L300"/>
    <mergeCell ref="M300:N300"/>
    <mergeCell ref="O300:P300"/>
    <mergeCell ref="L301:N301"/>
    <mergeCell ref="L317:N317"/>
    <mergeCell ref="L332:N332"/>
    <mergeCell ref="L349:N349"/>
    <mergeCell ref="L367:N367"/>
    <mergeCell ref="L381:N381"/>
    <mergeCell ref="L395:N395"/>
    <mergeCell ref="B516:K516"/>
    <mergeCell ref="B539:K539"/>
    <mergeCell ref="L410:N410"/>
    <mergeCell ref="L433:N433"/>
    <mergeCell ref="L450:N450"/>
    <mergeCell ref="A539:A540"/>
    <mergeCell ref="B469:V469"/>
    <mergeCell ref="B492:V492"/>
    <mergeCell ref="B515:V515"/>
    <mergeCell ref="K245:M245"/>
    <mergeCell ref="B243:J243"/>
    <mergeCell ref="B263:J263"/>
    <mergeCell ref="K263:L263"/>
    <mergeCell ref="M263:N263"/>
    <mergeCell ref="O263:P263"/>
    <mergeCell ref="L264:N264"/>
    <mergeCell ref="B282:J282"/>
    <mergeCell ref="O282:P282"/>
    <mergeCell ref="K282:L282"/>
    <mergeCell ref="M282:N282"/>
    <mergeCell ref="K212:M212"/>
    <mergeCell ref="B227:J227"/>
    <mergeCell ref="O227:P227"/>
    <mergeCell ref="K227:L227"/>
    <mergeCell ref="M227:N227"/>
    <mergeCell ref="K229:M229"/>
    <mergeCell ref="K243:L243"/>
    <mergeCell ref="M243:N243"/>
    <mergeCell ref="O243:P243"/>
    <mergeCell ref="K178:M178"/>
    <mergeCell ref="K193:L193"/>
    <mergeCell ref="M193:N193"/>
    <mergeCell ref="O193:P193"/>
    <mergeCell ref="K195:M195"/>
    <mergeCell ref="B193:J193"/>
    <mergeCell ref="B210:J210"/>
    <mergeCell ref="K210:L210"/>
    <mergeCell ref="M210:N210"/>
    <mergeCell ref="O210:P210"/>
    <mergeCell ref="K138:M138"/>
    <mergeCell ref="A151:D151"/>
    <mergeCell ref="A153:G153"/>
    <mergeCell ref="B158:J158"/>
    <mergeCell ref="K158:L158"/>
    <mergeCell ref="M158:N158"/>
    <mergeCell ref="O158:P158"/>
    <mergeCell ref="K160:M160"/>
    <mergeCell ref="B176:J176"/>
    <mergeCell ref="K176:L176"/>
    <mergeCell ref="M176:N176"/>
    <mergeCell ref="O176:P176"/>
    <mergeCell ref="B115:J115"/>
    <mergeCell ref="K115:L115"/>
    <mergeCell ref="M115:N115"/>
    <mergeCell ref="O115:P115"/>
    <mergeCell ref="K117:M117"/>
    <mergeCell ref="A130:D130"/>
    <mergeCell ref="A132:G132"/>
    <mergeCell ref="B136:J136"/>
    <mergeCell ref="K136:L136"/>
    <mergeCell ref="M136:N136"/>
    <mergeCell ref="O136:P136"/>
    <mergeCell ref="A88:G88"/>
    <mergeCell ref="B92:W92"/>
    <mergeCell ref="B93:J93"/>
    <mergeCell ref="K93:L93"/>
    <mergeCell ref="M93:N93"/>
    <mergeCell ref="O93:P93"/>
    <mergeCell ref="K95:M95"/>
    <mergeCell ref="A109:D109"/>
    <mergeCell ref="A111:G111"/>
    <mergeCell ref="A62:G62"/>
    <mergeCell ref="B67:W67"/>
    <mergeCell ref="B68:J68"/>
    <mergeCell ref="O68:P68"/>
    <mergeCell ref="K68:L68"/>
    <mergeCell ref="M68:N68"/>
    <mergeCell ref="K70:M70"/>
    <mergeCell ref="AE79:AF79"/>
    <mergeCell ref="A86:D86"/>
    <mergeCell ref="AM39:AV39"/>
    <mergeCell ref="B42:W42"/>
    <mergeCell ref="B43:J43"/>
    <mergeCell ref="M43:N43"/>
    <mergeCell ref="O43:P43"/>
    <mergeCell ref="K43:L43"/>
    <mergeCell ref="K45:M45"/>
    <mergeCell ref="AM57:AV57"/>
    <mergeCell ref="A60:D60"/>
    <mergeCell ref="K15:M15"/>
    <mergeCell ref="B16:J16"/>
    <mergeCell ref="K16:L16"/>
    <mergeCell ref="M16:N16"/>
    <mergeCell ref="O16:P16"/>
    <mergeCell ref="Q16:S16"/>
    <mergeCell ref="AM17:AV17"/>
    <mergeCell ref="A33:D33"/>
    <mergeCell ref="A35:G35"/>
    <mergeCell ref="AD769:AD770"/>
    <mergeCell ref="A769:A770"/>
    <mergeCell ref="B769:K769"/>
    <mergeCell ref="W769:W770"/>
    <mergeCell ref="X769:X770"/>
    <mergeCell ref="Y769:Y770"/>
    <mergeCell ref="Z769:Z770"/>
    <mergeCell ref="AA769:AA770"/>
    <mergeCell ref="AB769:AB770"/>
    <mergeCell ref="AC769:AC770"/>
    <mergeCell ref="AB815:AB816"/>
    <mergeCell ref="AC815:AC816"/>
    <mergeCell ref="AD815:AD816"/>
    <mergeCell ref="B834:V834"/>
    <mergeCell ref="B814:V814"/>
    <mergeCell ref="A815:A816"/>
    <mergeCell ref="B815:K815"/>
    <mergeCell ref="L815:V815"/>
    <mergeCell ref="W815:W816"/>
    <mergeCell ref="X815:X816"/>
    <mergeCell ref="Y815:Y816"/>
    <mergeCell ref="Z815:Z816"/>
    <mergeCell ref="AA815:AA816"/>
  </mergeCells>
  <pageMargins left="0.7" right="0.7" top="0.75" bottom="0.75" header="0" footer="0"/>
  <pageSetup orientation="landscape" r:id="rId1"/>
  <ignoredErrors>
    <ignoredError sqref="A476 A497 A518 A54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BA23589"/>
  <sheetViews>
    <sheetView topLeftCell="A1023" zoomScaleNormal="100" workbookViewId="0">
      <selection activeCell="P1050" sqref="P105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36" customWidth="1"/>
    <col min="12" max="18" width="12.85546875" customWidth="1"/>
    <col min="19" max="20" width="10" customWidth="1"/>
    <col min="21" max="21" width="6.85546875" customWidth="1"/>
    <col min="22" max="53" width="10" customWidth="1"/>
  </cols>
  <sheetData>
    <row r="1" spans="1:37" s="324" customFormat="1" ht="15" customHeight="1" x14ac:dyDescent="0.2">
      <c r="Y1" s="236"/>
    </row>
    <row r="2" spans="1:37" s="324" customFormat="1" ht="15" customHeight="1" x14ac:dyDescent="0.2">
      <c r="Y2" s="236"/>
    </row>
    <row r="3" spans="1:37" s="324" customFormat="1" ht="15" customHeight="1" x14ac:dyDescent="0.2">
      <c r="Y3" s="236"/>
    </row>
    <row r="4" spans="1:37" s="324" customFormat="1" ht="15" customHeight="1" x14ac:dyDescent="0.2">
      <c r="Y4" s="236"/>
    </row>
    <row r="5" spans="1:37" s="324" customFormat="1" ht="15" customHeight="1" x14ac:dyDescent="0.2">
      <c r="Y5" s="236"/>
    </row>
    <row r="6" spans="1:37" s="324" customFormat="1" ht="15" customHeight="1" x14ac:dyDescent="0.2">
      <c r="Y6" s="236"/>
    </row>
    <row r="7" spans="1:37" s="324" customFormat="1" ht="15" customHeight="1" x14ac:dyDescent="0.2">
      <c r="Y7" s="236"/>
    </row>
    <row r="8" spans="1:37" s="324" customFormat="1" ht="15" customHeight="1" x14ac:dyDescent="0.2">
      <c r="Y8" s="236"/>
    </row>
    <row r="9" spans="1:37" s="324" customFormat="1" ht="15" customHeight="1" x14ac:dyDescent="0.2">
      <c r="Y9" s="236"/>
    </row>
    <row r="10" spans="1:37" s="324" customFormat="1" ht="15" customHeight="1" x14ac:dyDescent="0.2">
      <c r="Y10" s="236"/>
    </row>
    <row r="11" spans="1:37" s="324" customFormat="1" ht="15" customHeight="1" x14ac:dyDescent="0.2">
      <c r="Y11" s="236"/>
    </row>
    <row r="12" spans="1:37" s="324" customFormat="1" ht="15" customHeight="1" x14ac:dyDescent="0.2">
      <c r="Y12" s="236"/>
    </row>
    <row r="13" spans="1:37" s="324" customFormat="1" ht="15" customHeight="1" x14ac:dyDescent="0.2">
      <c r="Y13" s="236"/>
    </row>
    <row r="14" spans="1:37" ht="12.75" customHeight="1" x14ac:dyDescent="0.2">
      <c r="M14" s="1"/>
      <c r="N14" s="1"/>
      <c r="P14" s="1"/>
    </row>
    <row r="15" spans="1:37" ht="12.75" customHeight="1" x14ac:dyDescent="0.2">
      <c r="A15" s="3" t="s">
        <v>0</v>
      </c>
      <c r="M15" s="1"/>
      <c r="N15" s="1"/>
      <c r="P15" s="1"/>
    </row>
    <row r="16" spans="1:37" ht="38.25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J16" s="359"/>
      <c r="K16" s="359"/>
      <c r="M16" s="10" t="s">
        <v>11</v>
      </c>
      <c r="N16" s="10" t="s">
        <v>12</v>
      </c>
      <c r="O16" s="11" t="s">
        <v>13</v>
      </c>
      <c r="P16" s="10" t="s">
        <v>14</v>
      </c>
      <c r="Q16" s="12" t="s">
        <v>15</v>
      </c>
      <c r="R16" s="12" t="s">
        <v>16</v>
      </c>
      <c r="S16" s="13" t="s">
        <v>17</v>
      </c>
      <c r="AB16" s="14" t="s">
        <v>14</v>
      </c>
      <c r="AC16" s="14"/>
      <c r="AD16" s="14"/>
      <c r="AE16" s="14"/>
      <c r="AF16" s="14"/>
      <c r="AG16" s="14"/>
      <c r="AH16" s="14"/>
      <c r="AI16" s="14"/>
      <c r="AJ16" s="14"/>
      <c r="AK16" s="14"/>
    </row>
    <row r="17" spans="1:43" ht="12.75" customHeight="1" x14ac:dyDescent="0.2">
      <c r="A17" s="15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6">
        <v>9</v>
      </c>
      <c r="K17" s="304">
        <v>10</v>
      </c>
      <c r="L17" s="17" t="s">
        <v>19</v>
      </c>
      <c r="M17" s="21"/>
      <c r="N17" s="21"/>
      <c r="O17" s="22"/>
      <c r="P17" s="23"/>
      <c r="Q17" s="24"/>
      <c r="R17" s="24"/>
      <c r="S17" s="1"/>
      <c r="AB17" s="353" t="s">
        <v>20</v>
      </c>
      <c r="AC17" s="352"/>
      <c r="AD17" s="352"/>
      <c r="AE17" s="352"/>
      <c r="AF17" s="352"/>
      <c r="AG17" s="352"/>
      <c r="AH17" s="352"/>
      <c r="AI17" s="352"/>
      <c r="AJ17" s="352"/>
      <c r="AK17" s="352"/>
    </row>
    <row r="18" spans="1:43" ht="12.75" customHeight="1" x14ac:dyDescent="0.2">
      <c r="A18" s="25">
        <v>9701</v>
      </c>
      <c r="B18" s="25">
        <v>47</v>
      </c>
      <c r="C18" s="25"/>
      <c r="D18" s="25"/>
      <c r="E18" s="25"/>
      <c r="F18" s="25"/>
      <c r="G18" s="25"/>
      <c r="H18" s="25"/>
      <c r="I18" s="25"/>
      <c r="J18" s="25"/>
      <c r="K18" s="104"/>
      <c r="L18" s="26"/>
      <c r="M18" s="21"/>
      <c r="N18" s="21"/>
      <c r="O18" s="22"/>
      <c r="P18" s="23"/>
      <c r="Q18" s="29">
        <f>B18</f>
        <v>47</v>
      </c>
      <c r="R18" s="24"/>
      <c r="S18" s="1"/>
      <c r="AA18" s="31" t="s">
        <v>21</v>
      </c>
      <c r="AB18" s="4">
        <v>9701</v>
      </c>
      <c r="AC18" s="32">
        <v>9702</v>
      </c>
      <c r="AD18" s="32">
        <v>9801</v>
      </c>
      <c r="AE18" s="32">
        <v>9802</v>
      </c>
      <c r="AF18" s="32">
        <v>9901</v>
      </c>
      <c r="AG18" s="32">
        <v>9902</v>
      </c>
      <c r="AH18" s="33" t="s">
        <v>22</v>
      </c>
      <c r="AI18" s="33" t="s">
        <v>23</v>
      </c>
      <c r="AJ18" s="33" t="s">
        <v>24</v>
      </c>
      <c r="AK18" s="33" t="s">
        <v>25</v>
      </c>
      <c r="AL18" s="33" t="s">
        <v>26</v>
      </c>
      <c r="AM18" s="33" t="s">
        <v>27</v>
      </c>
      <c r="AN18" s="33" t="s">
        <v>28</v>
      </c>
      <c r="AO18" s="33" t="s">
        <v>29</v>
      </c>
      <c r="AP18" s="33" t="s">
        <v>30</v>
      </c>
      <c r="AQ18" s="33" t="s">
        <v>31</v>
      </c>
    </row>
    <row r="19" spans="1:43" ht="12.75" customHeight="1" x14ac:dyDescent="0.2">
      <c r="A19" s="25">
        <v>9702</v>
      </c>
      <c r="B19" s="25"/>
      <c r="C19" s="25">
        <v>39</v>
      </c>
      <c r="D19" s="25"/>
      <c r="E19" s="25"/>
      <c r="F19" s="25"/>
      <c r="G19" s="25"/>
      <c r="H19" s="25"/>
      <c r="I19" s="25"/>
      <c r="J19" s="25"/>
      <c r="K19" s="104"/>
      <c r="L19" s="26"/>
      <c r="M19" s="21"/>
      <c r="N19" s="21"/>
      <c r="O19" s="22"/>
      <c r="P19" s="23">
        <f>C19/B18</f>
        <v>0.82978723404255317</v>
      </c>
      <c r="Q19" s="35">
        <v>39</v>
      </c>
      <c r="R19" s="36">
        <f t="shared" ref="R19:R29" si="0">Q19/Q18</f>
        <v>0.82978723404255317</v>
      </c>
      <c r="S19" s="1">
        <f t="shared" ref="S19:S29" si="1">100%-R19</f>
        <v>0.17021276595744683</v>
      </c>
      <c r="T19" s="3" t="s">
        <v>11</v>
      </c>
      <c r="AA19" s="37" t="s">
        <v>32</v>
      </c>
      <c r="AB19" s="36">
        <f>C19/B18</f>
        <v>0.82978723404255317</v>
      </c>
      <c r="AC19" s="36">
        <f t="shared" ref="AC19:AC26" si="2">P45</f>
        <v>0.81481481481481477</v>
      </c>
      <c r="AD19" s="36">
        <f t="shared" ref="AD19:AD26" si="3">P74</f>
        <v>0.62</v>
      </c>
      <c r="AE19" s="36">
        <f t="shared" ref="AE19:AE26" si="4">P100</f>
        <v>0.81818181818181823</v>
      </c>
      <c r="AF19" s="36">
        <f t="shared" ref="AF19:AF26" si="5">P125</f>
        <v>0.74736842105263157</v>
      </c>
      <c r="AG19" s="38">
        <f t="shared" ref="AG19:AG26" si="6">P147</f>
        <v>0.90322580645161288</v>
      </c>
      <c r="AH19" s="38">
        <f t="shared" ref="AH19:AH26" si="7">P169</f>
        <v>0.77777777777777779</v>
      </c>
      <c r="AI19" s="38">
        <f t="shared" ref="AI19:AI26" si="8">P190</f>
        <v>0.8392857142857143</v>
      </c>
      <c r="AJ19" s="38">
        <f t="shared" ref="AJ19:AJ26" si="9">P209</f>
        <v>0.81481481481481477</v>
      </c>
      <c r="AK19" s="38">
        <f t="shared" ref="AK19:AK25" si="10">P228</f>
        <v>0.82242990654205606</v>
      </c>
      <c r="AL19" s="1">
        <f t="shared" ref="AL19:AL24" si="11">P246</f>
        <v>0.91836734693877553</v>
      </c>
      <c r="AM19" s="1">
        <f t="shared" ref="AM19:AM23" si="12">P264</f>
        <v>0.8</v>
      </c>
      <c r="AN19" s="1">
        <f t="shared" ref="AN19:AN22" si="13">P284</f>
        <v>0.7592592592592593</v>
      </c>
      <c r="AO19" s="1">
        <f t="shared" ref="AO19:AO21" si="14">P306</f>
        <v>0.8666666666666667</v>
      </c>
      <c r="AP19" s="1">
        <f t="shared" ref="AP19:AP20" si="15">P325</f>
        <v>0.89795918367346939</v>
      </c>
      <c r="AQ19" s="1">
        <f>P343</f>
        <v>0.93197278911564629</v>
      </c>
    </row>
    <row r="20" spans="1:43" ht="12.75" customHeight="1" x14ac:dyDescent="0.2">
      <c r="A20" s="25">
        <v>9801</v>
      </c>
      <c r="B20" s="25"/>
      <c r="C20" s="25"/>
      <c r="D20" s="25">
        <v>36</v>
      </c>
      <c r="E20" s="25"/>
      <c r="F20" s="25"/>
      <c r="G20" s="25"/>
      <c r="H20" s="25"/>
      <c r="I20" s="25"/>
      <c r="J20" s="25"/>
      <c r="K20" s="104"/>
      <c r="L20" s="26"/>
      <c r="M20" s="21"/>
      <c r="N20" s="21"/>
      <c r="O20" s="22"/>
      <c r="P20" s="23">
        <f>D20/C19</f>
        <v>0.92307692307692313</v>
      </c>
      <c r="Q20" s="35">
        <v>37</v>
      </c>
      <c r="R20" s="36">
        <f t="shared" si="0"/>
        <v>0.94871794871794868</v>
      </c>
      <c r="S20" s="1">
        <f t="shared" si="1"/>
        <v>5.1282051282051322E-2</v>
      </c>
      <c r="T20" s="25">
        <v>9701</v>
      </c>
      <c r="U20" s="1">
        <f>M33</f>
        <v>0.55319148936170215</v>
      </c>
      <c r="AA20" s="37" t="s">
        <v>33</v>
      </c>
      <c r="AB20" s="36">
        <f>D20/C19</f>
        <v>0.92307692307692313</v>
      </c>
      <c r="AC20" s="36">
        <f t="shared" si="2"/>
        <v>0.83333333333333337</v>
      </c>
      <c r="AD20" s="36">
        <f t="shared" si="3"/>
        <v>0.70967741935483875</v>
      </c>
      <c r="AE20" s="36">
        <f t="shared" si="4"/>
        <v>0.77777777777777779</v>
      </c>
      <c r="AF20" s="36">
        <f t="shared" si="5"/>
        <v>0.94366197183098588</v>
      </c>
      <c r="AG20" s="38">
        <f t="shared" si="6"/>
        <v>0.875</v>
      </c>
      <c r="AH20" s="38">
        <f t="shared" si="7"/>
        <v>0.7142857142857143</v>
      </c>
      <c r="AI20" s="38">
        <f t="shared" si="8"/>
        <v>0.85106382978723405</v>
      </c>
      <c r="AJ20" s="38">
        <f t="shared" si="9"/>
        <v>0.97727272727272729</v>
      </c>
      <c r="AK20" s="38">
        <f t="shared" si="10"/>
        <v>0.93181818181818177</v>
      </c>
      <c r="AL20" s="1">
        <f t="shared" si="11"/>
        <v>0.93333333333333335</v>
      </c>
      <c r="AM20" s="1">
        <f t="shared" si="12"/>
        <v>0.96739130434782605</v>
      </c>
      <c r="AN20" s="1">
        <f t="shared" si="13"/>
        <v>0.86585365853658536</v>
      </c>
      <c r="AO20" s="1">
        <f t="shared" si="14"/>
        <v>0.89010989010989006</v>
      </c>
      <c r="AP20" s="1">
        <f t="shared" si="15"/>
        <v>0.94318181818181823</v>
      </c>
    </row>
    <row r="21" spans="1:43" ht="12.75" customHeight="1" x14ac:dyDescent="0.2">
      <c r="A21" s="25">
        <v>9802</v>
      </c>
      <c r="B21" s="25"/>
      <c r="C21" s="25"/>
      <c r="D21" s="25"/>
      <c r="E21" s="25">
        <v>34</v>
      </c>
      <c r="F21" s="25"/>
      <c r="G21" s="25"/>
      <c r="H21" s="25"/>
      <c r="I21" s="25"/>
      <c r="J21" s="25"/>
      <c r="K21" s="104"/>
      <c r="L21" s="26"/>
      <c r="M21" s="21"/>
      <c r="N21" s="21"/>
      <c r="O21" s="22"/>
      <c r="P21" s="23">
        <f>E21/D20</f>
        <v>0.94444444444444442</v>
      </c>
      <c r="Q21" s="35">
        <v>37</v>
      </c>
      <c r="R21" s="36">
        <f t="shared" si="0"/>
        <v>1</v>
      </c>
      <c r="S21" s="1">
        <f t="shared" si="1"/>
        <v>0</v>
      </c>
      <c r="T21" s="25">
        <v>9702</v>
      </c>
      <c r="U21" s="1">
        <f>M62</f>
        <v>0.49382716049382713</v>
      </c>
      <c r="AA21" s="37" t="s">
        <v>34</v>
      </c>
      <c r="AB21" s="36">
        <f>E21/D20</f>
        <v>0.94444444444444442</v>
      </c>
      <c r="AC21" s="36">
        <f t="shared" si="2"/>
        <v>0.90909090909090906</v>
      </c>
      <c r="AD21" s="36">
        <f t="shared" si="3"/>
        <v>0.90909090909090906</v>
      </c>
      <c r="AE21" s="36">
        <f t="shared" si="4"/>
        <v>0.84285714285714286</v>
      </c>
      <c r="AF21" s="36">
        <f t="shared" si="5"/>
        <v>0.88059701492537312</v>
      </c>
      <c r="AG21" s="38">
        <f t="shared" si="6"/>
        <v>0.89795918367346939</v>
      </c>
      <c r="AH21" s="38">
        <f t="shared" si="7"/>
        <v>0.88571428571428568</v>
      </c>
      <c r="AI21" s="38">
        <f t="shared" si="8"/>
        <v>0.91249999999999998</v>
      </c>
      <c r="AJ21" s="38">
        <f t="shared" si="9"/>
        <v>0.86046511627906974</v>
      </c>
      <c r="AK21" s="38">
        <f t="shared" si="10"/>
        <v>0.86585365853658536</v>
      </c>
      <c r="AL21" s="1">
        <f t="shared" si="11"/>
        <v>0.86904761904761907</v>
      </c>
      <c r="AM21" s="1">
        <f t="shared" si="12"/>
        <v>0.9213483146067416</v>
      </c>
      <c r="AN21" s="1">
        <f t="shared" si="13"/>
        <v>0.91549295774647887</v>
      </c>
      <c r="AO21" s="1">
        <f t="shared" si="14"/>
        <v>0.85185185185185186</v>
      </c>
      <c r="AP21" s="1"/>
    </row>
    <row r="22" spans="1:43" ht="12.75" customHeight="1" x14ac:dyDescent="0.2">
      <c r="A22" s="25">
        <v>9901</v>
      </c>
      <c r="B22" s="25"/>
      <c r="C22" s="25"/>
      <c r="D22" s="25"/>
      <c r="E22" s="25"/>
      <c r="F22" s="25">
        <v>33</v>
      </c>
      <c r="G22" s="25"/>
      <c r="H22" s="25"/>
      <c r="I22" s="25"/>
      <c r="J22" s="25"/>
      <c r="K22" s="104"/>
      <c r="L22" s="26"/>
      <c r="M22" s="21"/>
      <c r="N22" s="21"/>
      <c r="O22" s="22"/>
      <c r="P22" s="23">
        <f>F22/E21</f>
        <v>0.97058823529411764</v>
      </c>
      <c r="Q22" s="35">
        <v>37</v>
      </c>
      <c r="R22" s="36">
        <f t="shared" si="0"/>
        <v>1</v>
      </c>
      <c r="S22" s="1">
        <f t="shared" si="1"/>
        <v>0</v>
      </c>
      <c r="T22" s="25">
        <v>9801</v>
      </c>
      <c r="U22" s="1">
        <f>M88</f>
        <v>0.28000000000000003</v>
      </c>
      <c r="AA22" s="37" t="s">
        <v>35</v>
      </c>
      <c r="AB22" s="36">
        <f>F22/E21</f>
        <v>0.97058823529411764</v>
      </c>
      <c r="AC22" s="36">
        <f t="shared" si="2"/>
        <v>0.98</v>
      </c>
      <c r="AD22" s="36">
        <f t="shared" si="3"/>
        <v>0.95</v>
      </c>
      <c r="AE22" s="36">
        <f t="shared" si="4"/>
        <v>0.9152542372881356</v>
      </c>
      <c r="AF22" s="36">
        <f t="shared" si="5"/>
        <v>0.88135593220338981</v>
      </c>
      <c r="AG22" s="38">
        <f t="shared" si="6"/>
        <v>0.94318181818181823</v>
      </c>
      <c r="AH22" s="38">
        <f t="shared" si="7"/>
        <v>0.87096774193548387</v>
      </c>
      <c r="AI22" s="38">
        <f t="shared" si="8"/>
        <v>0.95890410958904104</v>
      </c>
      <c r="AJ22" s="38">
        <f t="shared" si="9"/>
        <v>0.89189189189189189</v>
      </c>
      <c r="AK22" s="38">
        <f t="shared" si="10"/>
        <v>0.971830985915493</v>
      </c>
      <c r="AL22" s="1">
        <f t="shared" si="11"/>
        <v>0.83561643835616439</v>
      </c>
      <c r="AM22" s="1">
        <f t="shared" si="12"/>
        <v>0.93902439024390238</v>
      </c>
      <c r="AN22" s="1">
        <f t="shared" si="13"/>
        <v>0.83076923076923082</v>
      </c>
      <c r="AO22" s="1"/>
      <c r="AP22" s="1"/>
    </row>
    <row r="23" spans="1:43" ht="12.75" customHeight="1" x14ac:dyDescent="0.2">
      <c r="A23" s="25">
        <v>9902</v>
      </c>
      <c r="B23" s="25"/>
      <c r="C23" s="25"/>
      <c r="D23" s="25"/>
      <c r="E23" s="25"/>
      <c r="F23" s="25"/>
      <c r="G23" s="25">
        <v>28</v>
      </c>
      <c r="H23" s="25"/>
      <c r="I23" s="25"/>
      <c r="J23" s="25"/>
      <c r="K23" s="104"/>
      <c r="L23" s="26"/>
      <c r="M23" s="21"/>
      <c r="N23" s="21"/>
      <c r="O23" s="22"/>
      <c r="P23" s="23">
        <f>G23/F22</f>
        <v>0.84848484848484851</v>
      </c>
      <c r="Q23" s="35">
        <v>35</v>
      </c>
      <c r="R23" s="36">
        <f t="shared" si="0"/>
        <v>0.94594594594594594</v>
      </c>
      <c r="S23" s="1">
        <f t="shared" si="1"/>
        <v>5.4054054054054057E-2</v>
      </c>
      <c r="T23" s="25">
        <v>9802</v>
      </c>
      <c r="U23" s="1">
        <f>M115</f>
        <v>0.38181818181818183</v>
      </c>
      <c r="AA23" s="37" t="s">
        <v>36</v>
      </c>
      <c r="AB23" s="36">
        <f>G23/F22</f>
        <v>0.84848484848484851</v>
      </c>
      <c r="AC23" s="36">
        <f t="shared" si="2"/>
        <v>0.93877551020408168</v>
      </c>
      <c r="AD23" s="36">
        <f t="shared" si="3"/>
        <v>0.73684210526315785</v>
      </c>
      <c r="AE23" s="36">
        <f t="shared" si="4"/>
        <v>0.85185185185185186</v>
      </c>
      <c r="AF23" s="36">
        <f t="shared" si="5"/>
        <v>1.0769230769230769</v>
      </c>
      <c r="AG23" s="38">
        <f t="shared" si="6"/>
        <v>0.87951807228915657</v>
      </c>
      <c r="AH23" s="38">
        <f t="shared" si="7"/>
        <v>1</v>
      </c>
      <c r="AI23" s="38">
        <f t="shared" si="8"/>
        <v>0.9</v>
      </c>
      <c r="AJ23" s="38">
        <f t="shared" si="9"/>
        <v>0.93939393939393945</v>
      </c>
      <c r="AK23" s="38">
        <f t="shared" si="10"/>
        <v>0.94202898550724634</v>
      </c>
      <c r="AL23" s="1">
        <f t="shared" si="11"/>
        <v>0.81967213114754101</v>
      </c>
      <c r="AM23" s="1">
        <f t="shared" si="12"/>
        <v>0.97402597402597402</v>
      </c>
      <c r="AN23" s="1"/>
      <c r="AO23" s="1"/>
      <c r="AP23" s="1"/>
    </row>
    <row r="24" spans="1:43" ht="12.75" customHeight="1" x14ac:dyDescent="0.2">
      <c r="A24" s="40" t="s">
        <v>22</v>
      </c>
      <c r="B24" s="25"/>
      <c r="C24" s="25"/>
      <c r="D24" s="25"/>
      <c r="E24" s="25"/>
      <c r="F24" s="25"/>
      <c r="G24" s="25"/>
      <c r="H24" s="25">
        <v>26</v>
      </c>
      <c r="I24" s="25"/>
      <c r="J24" s="25"/>
      <c r="K24" s="104"/>
      <c r="L24" s="26"/>
      <c r="M24" s="21"/>
      <c r="N24" s="21"/>
      <c r="O24" s="22"/>
      <c r="P24" s="23">
        <f>H24/G23</f>
        <v>0.9285714285714286</v>
      </c>
      <c r="Q24" s="35">
        <v>34</v>
      </c>
      <c r="R24" s="36">
        <f t="shared" si="0"/>
        <v>0.97142857142857142</v>
      </c>
      <c r="S24" s="1">
        <f t="shared" si="1"/>
        <v>2.8571428571428581E-2</v>
      </c>
      <c r="T24" s="2">
        <v>9901</v>
      </c>
      <c r="U24" s="1">
        <f>M137</f>
        <v>0.48421052631578948</v>
      </c>
      <c r="AA24" s="40" t="s">
        <v>38</v>
      </c>
      <c r="AB24" s="38">
        <f>H24/G23</f>
        <v>0.9285714285714286</v>
      </c>
      <c r="AC24" s="36">
        <f t="shared" si="2"/>
        <v>0.95652173913043481</v>
      </c>
      <c r="AD24" s="36">
        <f t="shared" si="3"/>
        <v>1</v>
      </c>
      <c r="AE24" s="36">
        <f t="shared" si="4"/>
        <v>0.97826086956521741</v>
      </c>
      <c r="AF24" s="36">
        <f t="shared" si="5"/>
        <v>0.9285714285714286</v>
      </c>
      <c r="AG24" s="38">
        <f t="shared" si="6"/>
        <v>0.9178082191780822</v>
      </c>
      <c r="AH24" s="38">
        <f t="shared" si="7"/>
        <v>0.92592592592592593</v>
      </c>
      <c r="AI24" s="38">
        <f t="shared" si="8"/>
        <v>0.98412698412698407</v>
      </c>
      <c r="AJ24" s="38">
        <f t="shared" si="9"/>
        <v>0.967741935483871</v>
      </c>
      <c r="AK24" s="38">
        <f t="shared" si="10"/>
        <v>1</v>
      </c>
      <c r="AL24" s="1">
        <f t="shared" si="11"/>
        <v>0.88</v>
      </c>
      <c r="AM24" s="1"/>
      <c r="AN24" s="1"/>
      <c r="AO24" s="1"/>
      <c r="AP24" s="1"/>
    </row>
    <row r="25" spans="1:43" ht="12.75" customHeight="1" x14ac:dyDescent="0.2">
      <c r="A25" s="40" t="s">
        <v>23</v>
      </c>
      <c r="B25" s="25"/>
      <c r="C25" s="25"/>
      <c r="D25" s="25"/>
      <c r="E25" s="25"/>
      <c r="F25" s="25"/>
      <c r="G25" s="25"/>
      <c r="H25" s="25"/>
      <c r="I25" s="25">
        <v>26</v>
      </c>
      <c r="J25" s="25"/>
      <c r="K25" s="104"/>
      <c r="L25" s="26"/>
      <c r="M25" s="21"/>
      <c r="N25" s="21"/>
      <c r="O25" s="22"/>
      <c r="P25" s="23">
        <f>I25/H24</f>
        <v>1</v>
      </c>
      <c r="Q25" s="35">
        <v>33</v>
      </c>
      <c r="R25" s="36">
        <f t="shared" si="0"/>
        <v>0.97058823529411764</v>
      </c>
      <c r="S25" s="1">
        <f t="shared" si="1"/>
        <v>2.9411764705882359E-2</v>
      </c>
      <c r="T25" s="2">
        <v>9902</v>
      </c>
      <c r="U25" s="1">
        <f>M159</f>
        <v>0.47580645161290325</v>
      </c>
      <c r="AA25" s="40" t="s">
        <v>39</v>
      </c>
      <c r="AB25" s="38">
        <f>I25/H24</f>
        <v>1</v>
      </c>
      <c r="AC25" s="36">
        <f t="shared" si="2"/>
        <v>0.97727272727272729</v>
      </c>
      <c r="AD25" s="36">
        <f t="shared" si="3"/>
        <v>1</v>
      </c>
      <c r="AE25" s="36">
        <f t="shared" si="4"/>
        <v>0.97777777777777775</v>
      </c>
      <c r="AF25" s="36">
        <f t="shared" si="5"/>
        <v>0.92307692307692313</v>
      </c>
      <c r="AG25" s="38">
        <f t="shared" si="6"/>
        <v>0.97014925373134331</v>
      </c>
      <c r="AH25" s="38">
        <f t="shared" si="7"/>
        <v>1</v>
      </c>
      <c r="AI25" s="38">
        <f t="shared" si="8"/>
        <v>0.93548387096774188</v>
      </c>
      <c r="AJ25" s="38">
        <f t="shared" si="9"/>
        <v>1</v>
      </c>
      <c r="AK25" s="38">
        <f t="shared" si="10"/>
        <v>0.92307692307692313</v>
      </c>
      <c r="AL25" s="1"/>
      <c r="AM25" s="1"/>
      <c r="AN25" s="1"/>
      <c r="AO25" s="1"/>
      <c r="AP25" s="1"/>
    </row>
    <row r="26" spans="1:43" ht="12.75" customHeight="1" x14ac:dyDescent="0.2">
      <c r="A26" s="40" t="s">
        <v>24</v>
      </c>
      <c r="B26" s="25"/>
      <c r="C26" s="25"/>
      <c r="D26" s="25"/>
      <c r="E26" s="25"/>
      <c r="F26" s="25"/>
      <c r="G26" s="25"/>
      <c r="H26" s="25"/>
      <c r="I26" s="25"/>
      <c r="J26" s="25">
        <v>26</v>
      </c>
      <c r="K26" s="104"/>
      <c r="L26" s="26"/>
      <c r="M26" s="21"/>
      <c r="N26" s="21"/>
      <c r="O26" s="22"/>
      <c r="P26" s="23">
        <f>J26/I25</f>
        <v>1</v>
      </c>
      <c r="Q26" s="35">
        <v>35</v>
      </c>
      <c r="R26" s="36">
        <f t="shared" si="0"/>
        <v>1.0606060606060606</v>
      </c>
      <c r="S26" s="1">
        <f t="shared" si="1"/>
        <v>-6.0606060606060552E-2</v>
      </c>
      <c r="T26" s="40" t="s">
        <v>22</v>
      </c>
      <c r="U26" s="1">
        <f>M181</f>
        <v>0.2857142857142857</v>
      </c>
      <c r="AA26" s="40" t="s">
        <v>40</v>
      </c>
      <c r="AB26" s="38">
        <f>J26/I25</f>
        <v>1</v>
      </c>
      <c r="AC26" s="36">
        <f t="shared" si="2"/>
        <v>1</v>
      </c>
      <c r="AD26" s="36">
        <f t="shared" si="3"/>
        <v>1</v>
      </c>
      <c r="AE26" s="36">
        <f t="shared" si="4"/>
        <v>0</v>
      </c>
      <c r="AF26" s="36">
        <f t="shared" si="5"/>
        <v>1</v>
      </c>
      <c r="AG26" s="38">
        <f t="shared" si="6"/>
        <v>1</v>
      </c>
      <c r="AH26" s="38">
        <f t="shared" si="7"/>
        <v>0</v>
      </c>
      <c r="AI26" s="38">
        <f t="shared" si="8"/>
        <v>0</v>
      </c>
      <c r="AJ26" s="38">
        <f t="shared" si="9"/>
        <v>0</v>
      </c>
      <c r="AK26" s="38"/>
      <c r="AL26" s="1"/>
      <c r="AM26" s="1"/>
      <c r="AN26" s="1"/>
      <c r="AO26" s="1"/>
      <c r="AP26" s="1"/>
    </row>
    <row r="27" spans="1:43" ht="12.75" customHeight="1" x14ac:dyDescent="0.2">
      <c r="A27" s="40" t="s">
        <v>25</v>
      </c>
      <c r="B27" s="25"/>
      <c r="C27" s="25"/>
      <c r="D27" s="25"/>
      <c r="E27" s="25"/>
      <c r="F27" s="25"/>
      <c r="G27" s="25"/>
      <c r="H27" s="25"/>
      <c r="I27" s="25"/>
      <c r="J27" s="25"/>
      <c r="K27" s="104">
        <v>26</v>
      </c>
      <c r="L27" s="26">
        <v>26</v>
      </c>
      <c r="M27" s="21"/>
      <c r="N27" s="21"/>
      <c r="O27" s="22"/>
      <c r="P27" s="23">
        <f>K27/J26</f>
        <v>1</v>
      </c>
      <c r="Q27" s="35">
        <v>35</v>
      </c>
      <c r="R27" s="36">
        <f t="shared" si="0"/>
        <v>1</v>
      </c>
      <c r="S27" s="1">
        <f t="shared" si="1"/>
        <v>0</v>
      </c>
      <c r="T27" s="40" t="s">
        <v>23</v>
      </c>
      <c r="U27" s="1">
        <f>M204</f>
        <v>0.44642857142857145</v>
      </c>
    </row>
    <row r="28" spans="1:43" ht="12.75" customHeight="1" x14ac:dyDescent="0.2">
      <c r="A28" s="40" t="s">
        <v>26</v>
      </c>
      <c r="B28" s="25"/>
      <c r="C28" s="25"/>
      <c r="D28" s="25"/>
      <c r="E28" s="25"/>
      <c r="F28" s="25"/>
      <c r="G28" s="25"/>
      <c r="H28" s="25"/>
      <c r="I28" s="25"/>
      <c r="J28" s="25"/>
      <c r="K28" s="104"/>
      <c r="L28" s="26">
        <v>4</v>
      </c>
      <c r="M28" s="21"/>
      <c r="N28" s="21"/>
      <c r="O28" s="22"/>
      <c r="P28" s="23"/>
      <c r="Q28" s="35">
        <v>8</v>
      </c>
      <c r="R28" s="36">
        <f t="shared" si="0"/>
        <v>0.22857142857142856</v>
      </c>
      <c r="S28" s="1">
        <f t="shared" si="1"/>
        <v>0.77142857142857146</v>
      </c>
      <c r="T28" s="40" t="s">
        <v>24</v>
      </c>
      <c r="U28" s="1">
        <f>M223</f>
        <v>0.53703703703703709</v>
      </c>
    </row>
    <row r="29" spans="1:43" ht="12.75" customHeight="1" x14ac:dyDescent="0.2">
      <c r="A29" s="40" t="s">
        <v>27</v>
      </c>
      <c r="B29" s="25"/>
      <c r="C29" s="25"/>
      <c r="D29" s="25"/>
      <c r="E29" s="25"/>
      <c r="F29" s="25"/>
      <c r="G29" s="25"/>
      <c r="H29" s="25"/>
      <c r="I29" s="25"/>
      <c r="J29" s="25"/>
      <c r="K29" s="104"/>
      <c r="L29" s="26">
        <v>2</v>
      </c>
      <c r="M29" s="21"/>
      <c r="N29" s="21"/>
      <c r="O29" s="22"/>
      <c r="P29" s="23"/>
      <c r="Q29" s="35">
        <v>4</v>
      </c>
      <c r="R29" s="36">
        <f t="shared" si="0"/>
        <v>0.5</v>
      </c>
      <c r="S29" s="1">
        <f t="shared" si="1"/>
        <v>0.5</v>
      </c>
      <c r="T29" s="40" t="s">
        <v>25</v>
      </c>
      <c r="U29" s="1">
        <f>M241</f>
        <v>0.55140186915887845</v>
      </c>
    </row>
    <row r="30" spans="1:43" ht="12.75" customHeight="1" x14ac:dyDescent="0.2">
      <c r="A30" s="46" t="s">
        <v>28</v>
      </c>
      <c r="B30" s="2"/>
      <c r="C30" s="2"/>
      <c r="D30" s="2"/>
      <c r="E30" s="2"/>
      <c r="F30" s="2"/>
      <c r="G30" s="2"/>
      <c r="H30" s="2"/>
      <c r="I30" s="2"/>
      <c r="J30" s="2"/>
      <c r="K30" s="245">
        <v>2</v>
      </c>
      <c r="L30" s="45">
        <v>2</v>
      </c>
      <c r="M30" s="1"/>
      <c r="N30" s="1"/>
      <c r="O30" s="2"/>
      <c r="P30" s="1"/>
      <c r="Q30" s="35">
        <v>2</v>
      </c>
      <c r="T30" s="40" t="s">
        <v>26</v>
      </c>
      <c r="U30" s="1">
        <f>M259</f>
        <v>0.30612244897959184</v>
      </c>
    </row>
    <row r="31" spans="1:43" ht="12.75" customHeight="1" x14ac:dyDescent="0.2">
      <c r="A31" s="46" t="s">
        <v>29</v>
      </c>
      <c r="B31" s="2"/>
      <c r="C31" s="2"/>
      <c r="D31" s="2"/>
      <c r="E31" s="2"/>
      <c r="F31" s="2"/>
      <c r="G31" s="2"/>
      <c r="H31" s="2"/>
      <c r="I31" s="2"/>
      <c r="J31" s="2"/>
      <c r="K31" s="245"/>
      <c r="L31" s="45"/>
      <c r="M31" s="1"/>
      <c r="N31" s="1"/>
      <c r="O31" s="2"/>
      <c r="P31" s="1"/>
    </row>
    <row r="32" spans="1:43" ht="12.75" customHeight="1" x14ac:dyDescent="0.2">
      <c r="A32" s="40" t="s">
        <v>30</v>
      </c>
      <c r="B32" s="2"/>
      <c r="C32" s="2"/>
      <c r="D32" s="2"/>
      <c r="E32" s="2"/>
      <c r="F32" s="2"/>
      <c r="G32" s="2"/>
      <c r="H32" s="2"/>
      <c r="I32" s="2"/>
      <c r="J32" s="2"/>
      <c r="K32" s="245"/>
      <c r="L32" s="45"/>
      <c r="M32" s="1"/>
      <c r="N32" s="1"/>
      <c r="O32" s="2"/>
      <c r="P32" s="1"/>
    </row>
    <row r="33" spans="1:43" ht="12.75" customHeight="1" x14ac:dyDescent="0.2">
      <c r="A33" s="46"/>
      <c r="K33" s="305" t="s">
        <v>143</v>
      </c>
      <c r="L33" s="49">
        <f>SUM(L26:L30)</f>
        <v>34</v>
      </c>
      <c r="M33" s="1">
        <f>L27/B18</f>
        <v>0.55319148936170215</v>
      </c>
      <c r="N33" s="48">
        <f>L33/B18</f>
        <v>0.72340425531914898</v>
      </c>
      <c r="O33" s="1">
        <f>N33-M33</f>
        <v>0.17021276595744683</v>
      </c>
      <c r="P33" s="1"/>
    </row>
    <row r="34" spans="1:43" ht="12.75" customHeight="1" x14ac:dyDescent="0.2">
      <c r="A34" s="362" t="s">
        <v>41</v>
      </c>
      <c r="B34" s="352"/>
      <c r="C34" s="352"/>
      <c r="D34" s="352"/>
      <c r="K34" s="246"/>
      <c r="L34" s="2"/>
      <c r="M34" s="1"/>
      <c r="N34" s="48"/>
      <c r="O34" s="1"/>
      <c r="P34" s="1"/>
    </row>
    <row r="35" spans="1:43" ht="12.75" customHeight="1" x14ac:dyDescent="0.2">
      <c r="A35" s="46" t="s">
        <v>42</v>
      </c>
      <c r="B35" s="2">
        <v>15</v>
      </c>
      <c r="K35" s="246"/>
      <c r="L35" s="2"/>
      <c r="M35" s="1"/>
      <c r="N35" s="48"/>
      <c r="O35" s="1"/>
      <c r="P35" s="1"/>
    </row>
    <row r="36" spans="1:43" ht="12.75" customHeight="1" x14ac:dyDescent="0.2">
      <c r="A36" s="363" t="s">
        <v>43</v>
      </c>
      <c r="B36" s="352"/>
      <c r="C36" s="352"/>
      <c r="D36" s="352"/>
      <c r="E36" s="352"/>
      <c r="F36" s="352"/>
      <c r="G36" s="352"/>
      <c r="H36" s="52">
        <f>(B35/L33)*100%</f>
        <v>0.44117647058823528</v>
      </c>
      <c r="K36" s="246"/>
      <c r="L36" s="2"/>
      <c r="M36" s="1"/>
      <c r="N36" s="48"/>
      <c r="O36" s="1"/>
      <c r="P36" s="1"/>
    </row>
    <row r="37" spans="1:43" ht="12.75" customHeight="1" x14ac:dyDescent="0.2">
      <c r="A37" s="46"/>
      <c r="K37" s="246"/>
      <c r="L37" s="2"/>
      <c r="M37" s="1"/>
      <c r="N37" s="48"/>
      <c r="O37" s="1"/>
      <c r="P37" s="1"/>
    </row>
    <row r="38" spans="1:43" ht="12.75" customHeight="1" x14ac:dyDescent="0.2">
      <c r="M38" s="1"/>
      <c r="N38" s="1"/>
      <c r="P38" s="1"/>
    </row>
    <row r="39" spans="1:43" ht="12.75" customHeight="1" x14ac:dyDescent="0.2">
      <c r="A39" s="53" t="s">
        <v>44</v>
      </c>
      <c r="B39" s="53"/>
      <c r="C39" s="53"/>
      <c r="D39" s="54"/>
      <c r="E39" s="54"/>
      <c r="G39" s="2">
        <f>((L27*10)+(L28*11)+(L29*12)+(L30*13))/L33</f>
        <v>10.411764705882353</v>
      </c>
      <c r="H39" s="50"/>
      <c r="M39" s="1"/>
      <c r="N39" s="1"/>
      <c r="P39" s="1"/>
      <c r="Q39" s="55"/>
      <c r="AA39" s="3"/>
      <c r="AB39" s="14" t="s">
        <v>45</v>
      </c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3" ht="12.75" customHeight="1" x14ac:dyDescent="0.2">
      <c r="M40" s="1"/>
      <c r="N40" s="1"/>
      <c r="P40" s="1"/>
      <c r="AB40" s="353" t="s">
        <v>20</v>
      </c>
      <c r="AC40" s="352"/>
      <c r="AD40" s="352"/>
      <c r="AE40" s="352"/>
      <c r="AF40" s="352"/>
      <c r="AG40" s="352"/>
      <c r="AH40" s="352"/>
      <c r="AI40" s="352"/>
      <c r="AJ40" s="352"/>
      <c r="AK40" s="352"/>
    </row>
    <row r="41" spans="1:43" ht="12.75" customHeight="1" x14ac:dyDescent="0.2">
      <c r="A41" s="3" t="s">
        <v>46</v>
      </c>
      <c r="M41" s="1"/>
      <c r="N41" s="1"/>
      <c r="P41" s="1"/>
      <c r="AA41" s="31" t="s">
        <v>21</v>
      </c>
      <c r="AB41" s="4">
        <v>9701</v>
      </c>
      <c r="AC41" s="32">
        <v>9702</v>
      </c>
      <c r="AD41" s="32">
        <v>9801</v>
      </c>
      <c r="AE41" s="32">
        <v>9802</v>
      </c>
      <c r="AF41" s="32">
        <v>9901</v>
      </c>
      <c r="AG41" s="32">
        <v>9902</v>
      </c>
      <c r="AH41" s="33" t="s">
        <v>22</v>
      </c>
      <c r="AI41" s="33" t="s">
        <v>23</v>
      </c>
      <c r="AJ41" s="33" t="s">
        <v>24</v>
      </c>
      <c r="AK41" s="33" t="s">
        <v>25</v>
      </c>
      <c r="AL41" s="33" t="s">
        <v>26</v>
      </c>
      <c r="AM41" s="33" t="s">
        <v>27</v>
      </c>
      <c r="AN41" s="33" t="s">
        <v>28</v>
      </c>
      <c r="AO41" s="33" t="s">
        <v>29</v>
      </c>
      <c r="AP41" s="33" t="s">
        <v>30</v>
      </c>
      <c r="AQ41" s="33" t="s">
        <v>31</v>
      </c>
    </row>
    <row r="42" spans="1:43" ht="38.25" customHeight="1" x14ac:dyDescent="0.2">
      <c r="B42" s="358" t="s">
        <v>3</v>
      </c>
      <c r="C42" s="359"/>
      <c r="D42" s="359"/>
      <c r="E42" s="359"/>
      <c r="F42" s="359"/>
      <c r="G42" s="359"/>
      <c r="H42" s="359"/>
      <c r="I42" s="359"/>
      <c r="J42" s="359"/>
      <c r="K42" s="359"/>
      <c r="M42" s="10" t="s">
        <v>11</v>
      </c>
      <c r="N42" s="10" t="s">
        <v>12</v>
      </c>
      <c r="O42" s="11" t="s">
        <v>13</v>
      </c>
      <c r="P42" s="10" t="s">
        <v>14</v>
      </c>
      <c r="Q42" s="12" t="s">
        <v>15</v>
      </c>
      <c r="R42" s="12" t="s">
        <v>16</v>
      </c>
      <c r="S42" s="13" t="s">
        <v>17</v>
      </c>
      <c r="AA42" s="37" t="s">
        <v>32</v>
      </c>
      <c r="AB42" s="36">
        <f t="shared" ref="AB42:AB48" si="16">R19</f>
        <v>0.82978723404255317</v>
      </c>
      <c r="AC42" s="36">
        <f t="shared" ref="AC42:AC48" si="17">R45</f>
        <v>0.83950617283950613</v>
      </c>
      <c r="AD42" s="36">
        <f t="shared" ref="AD42:AD48" si="18">R74</f>
        <v>0.68</v>
      </c>
      <c r="AE42" s="36">
        <f t="shared" ref="AE42:AE48" si="19">R100</f>
        <v>0.82727272727272727</v>
      </c>
      <c r="AF42" s="36">
        <f t="shared" ref="AF42:AF48" si="20">R125</f>
        <v>0.75789473684210529</v>
      </c>
      <c r="AG42" s="36">
        <f t="shared" ref="AG42:AG48" si="21">R147</f>
        <v>0.91129032258064513</v>
      </c>
      <c r="AH42" s="36">
        <f t="shared" ref="AH42:AH48" si="22">R169</f>
        <v>0.79365079365079361</v>
      </c>
      <c r="AI42" s="36">
        <f t="shared" ref="AI42:AI48" si="23">R190</f>
        <v>0.8392857142857143</v>
      </c>
      <c r="AJ42" s="36">
        <f t="shared" ref="AJ42:AJ48" si="24">R209</f>
        <v>0.81481481481481477</v>
      </c>
      <c r="AK42" s="36">
        <f t="shared" ref="AK42:AK48" si="25">R228</f>
        <v>0.83177570093457942</v>
      </c>
      <c r="AL42" s="36">
        <f t="shared" ref="AL42:AL47" si="26">R246</f>
        <v>0.9285714285714286</v>
      </c>
      <c r="AM42" s="36">
        <f t="shared" ref="AM42:AM46" si="27">R264</f>
        <v>0.82608695652173914</v>
      </c>
      <c r="AN42" s="36">
        <f t="shared" ref="AN42:AN45" si="28">R284</f>
        <v>0.76851851851851849</v>
      </c>
      <c r="AO42" s="36">
        <f t="shared" ref="AO42:AO44" si="29">R306</f>
        <v>0.87619047619047619</v>
      </c>
      <c r="AP42" s="36">
        <f t="shared" ref="AP42:AP43" si="30">R325</f>
        <v>0.89795918367346939</v>
      </c>
      <c r="AQ42" s="36">
        <f>R343</f>
        <v>0.93197278911564629</v>
      </c>
    </row>
    <row r="43" spans="1:43" ht="12.75" customHeight="1" x14ac:dyDescent="0.2">
      <c r="A43" s="15" t="s">
        <v>18</v>
      </c>
      <c r="B43" s="16">
        <v>1</v>
      </c>
      <c r="C43" s="16">
        <v>2</v>
      </c>
      <c r="D43" s="16">
        <v>3</v>
      </c>
      <c r="E43" s="16">
        <v>4</v>
      </c>
      <c r="F43" s="16">
        <v>5</v>
      </c>
      <c r="G43" s="16">
        <v>6</v>
      </c>
      <c r="H43" s="16">
        <v>7</v>
      </c>
      <c r="I43" s="16">
        <v>8</v>
      </c>
      <c r="J43" s="16">
        <v>9</v>
      </c>
      <c r="K43" s="304">
        <v>10</v>
      </c>
      <c r="L43" s="17" t="s">
        <v>19</v>
      </c>
      <c r="M43" s="21"/>
      <c r="N43" s="21"/>
      <c r="O43" s="22"/>
      <c r="P43" s="23"/>
      <c r="Q43" s="24"/>
      <c r="R43" s="24"/>
      <c r="S43" s="1"/>
      <c r="AA43" s="37" t="s">
        <v>33</v>
      </c>
      <c r="AB43" s="36">
        <f t="shared" si="16"/>
        <v>0.94871794871794868</v>
      </c>
      <c r="AC43" s="36">
        <f t="shared" si="17"/>
        <v>0.94117647058823528</v>
      </c>
      <c r="AD43" s="36">
        <f t="shared" si="18"/>
        <v>1</v>
      </c>
      <c r="AE43" s="36">
        <f t="shared" si="19"/>
        <v>0.95604395604395609</v>
      </c>
      <c r="AF43" s="36">
        <f t="shared" si="20"/>
        <v>1</v>
      </c>
      <c r="AG43" s="36">
        <f t="shared" si="21"/>
        <v>0.92920353982300885</v>
      </c>
      <c r="AH43" s="36">
        <f t="shared" si="22"/>
        <v>1</v>
      </c>
      <c r="AI43" s="36">
        <f t="shared" si="23"/>
        <v>0.85106382978723405</v>
      </c>
      <c r="AJ43" s="36">
        <f t="shared" si="24"/>
        <v>1</v>
      </c>
      <c r="AK43" s="36">
        <f t="shared" si="25"/>
        <v>0.9662921348314607</v>
      </c>
      <c r="AL43" s="36">
        <f t="shared" si="26"/>
        <v>0.95604395604395609</v>
      </c>
      <c r="AM43" s="36">
        <f t="shared" si="27"/>
        <v>0.96842105263157896</v>
      </c>
      <c r="AN43" s="36">
        <f t="shared" si="28"/>
        <v>0.96385542168674698</v>
      </c>
      <c r="AO43" s="36">
        <f t="shared" si="29"/>
        <v>0.96739130434782605</v>
      </c>
      <c r="AP43" s="36">
        <f t="shared" si="30"/>
        <v>1</v>
      </c>
      <c r="AQ43" s="36"/>
    </row>
    <row r="44" spans="1:43" ht="12.75" customHeight="1" x14ac:dyDescent="0.2">
      <c r="A44" s="25">
        <v>9702</v>
      </c>
      <c r="B44" s="25">
        <v>81</v>
      </c>
      <c r="C44" s="25"/>
      <c r="D44" s="25"/>
      <c r="E44" s="25"/>
      <c r="F44" s="25"/>
      <c r="G44" s="25"/>
      <c r="H44" s="25"/>
      <c r="I44" s="25"/>
      <c r="J44" s="25"/>
      <c r="K44" s="104"/>
      <c r="L44" s="26"/>
      <c r="M44" s="21"/>
      <c r="N44" s="21"/>
      <c r="O44" s="22"/>
      <c r="P44" s="23"/>
      <c r="Q44" s="29">
        <f>B44</f>
        <v>81</v>
      </c>
      <c r="R44" s="24"/>
      <c r="S44" s="1"/>
      <c r="AA44" s="37" t="s">
        <v>34</v>
      </c>
      <c r="AB44" s="36">
        <f t="shared" si="16"/>
        <v>1</v>
      </c>
      <c r="AC44" s="36">
        <f t="shared" si="17"/>
        <v>0.9375</v>
      </c>
      <c r="AD44" s="36">
        <f t="shared" si="18"/>
        <v>0.8529411764705882</v>
      </c>
      <c r="AE44" s="36">
        <f t="shared" si="19"/>
        <v>0.96551724137931039</v>
      </c>
      <c r="AF44" s="36">
        <f t="shared" si="20"/>
        <v>0.91666666666666663</v>
      </c>
      <c r="AG44" s="36">
        <f t="shared" si="21"/>
        <v>1.7333333333333334</v>
      </c>
      <c r="AH44" s="36">
        <f t="shared" si="22"/>
        <v>0.9</v>
      </c>
      <c r="AI44" s="36">
        <f t="shared" si="23"/>
        <v>0.98750000000000004</v>
      </c>
      <c r="AJ44" s="36">
        <f t="shared" si="24"/>
        <v>0.95454545454545459</v>
      </c>
      <c r="AK44" s="36">
        <f t="shared" si="25"/>
        <v>0.96511627906976749</v>
      </c>
      <c r="AL44" s="36">
        <f t="shared" si="26"/>
        <v>0.9885057471264368</v>
      </c>
      <c r="AM44" s="36">
        <f t="shared" si="27"/>
        <v>1</v>
      </c>
      <c r="AN44" s="36">
        <f t="shared" si="28"/>
        <v>0.98750000000000004</v>
      </c>
      <c r="AO44" s="36">
        <f t="shared" si="29"/>
        <v>0.9662921348314607</v>
      </c>
      <c r="AP44" s="36"/>
      <c r="AQ44" s="36"/>
    </row>
    <row r="45" spans="1:43" ht="12.75" customHeight="1" x14ac:dyDescent="0.2">
      <c r="A45" s="25">
        <v>9801</v>
      </c>
      <c r="B45" s="25"/>
      <c r="C45" s="25">
        <v>66</v>
      </c>
      <c r="D45" s="25"/>
      <c r="E45" s="25"/>
      <c r="F45" s="25"/>
      <c r="G45" s="25"/>
      <c r="H45" s="25"/>
      <c r="I45" s="25"/>
      <c r="J45" s="25"/>
      <c r="K45" s="104"/>
      <c r="L45" s="26"/>
      <c r="M45" s="21"/>
      <c r="N45" s="21"/>
      <c r="O45" s="22"/>
      <c r="P45" s="23">
        <f>C45/B44</f>
        <v>0.81481481481481477</v>
      </c>
      <c r="Q45" s="35">
        <v>68</v>
      </c>
      <c r="R45" s="36">
        <f t="shared" ref="R45:R55" si="31">Q45/Q44</f>
        <v>0.83950617283950613</v>
      </c>
      <c r="S45" s="1">
        <f t="shared" ref="S45:S55" si="32">100%-R45</f>
        <v>0.16049382716049387</v>
      </c>
      <c r="AA45" s="37" t="s">
        <v>35</v>
      </c>
      <c r="AB45" s="36">
        <f t="shared" si="16"/>
        <v>1</v>
      </c>
      <c r="AC45" s="36">
        <f t="shared" si="17"/>
        <v>1</v>
      </c>
      <c r="AD45" s="36">
        <f t="shared" si="18"/>
        <v>0.89655172413793105</v>
      </c>
      <c r="AE45" s="36">
        <f t="shared" si="19"/>
        <v>0.97619047619047616</v>
      </c>
      <c r="AF45" s="36">
        <f t="shared" si="20"/>
        <v>1.0303030303030303</v>
      </c>
      <c r="AG45" s="36">
        <f t="shared" si="21"/>
        <v>0.47802197802197804</v>
      </c>
      <c r="AH45" s="36">
        <f t="shared" si="22"/>
        <v>0.93333333333333335</v>
      </c>
      <c r="AI45" s="36">
        <f t="shared" si="23"/>
        <v>0.98734177215189878</v>
      </c>
      <c r="AJ45" s="36">
        <f t="shared" si="24"/>
        <v>1</v>
      </c>
      <c r="AK45" s="36">
        <f t="shared" si="25"/>
        <v>1</v>
      </c>
      <c r="AL45" s="36">
        <f t="shared" si="26"/>
        <v>0.97674418604651159</v>
      </c>
      <c r="AM45" s="36">
        <f t="shared" si="27"/>
        <v>0.95652173913043481</v>
      </c>
      <c r="AN45" s="36">
        <f t="shared" si="28"/>
        <v>0.94936708860759489</v>
      </c>
      <c r="AO45" s="36"/>
      <c r="AP45" s="36"/>
      <c r="AQ45" s="36"/>
    </row>
    <row r="46" spans="1:43" ht="12.75" customHeight="1" x14ac:dyDescent="0.2">
      <c r="A46" s="25">
        <v>9802</v>
      </c>
      <c r="B46" s="25"/>
      <c r="C46" s="25"/>
      <c r="D46" s="25">
        <v>55</v>
      </c>
      <c r="E46" s="25"/>
      <c r="F46" s="25"/>
      <c r="G46" s="25"/>
      <c r="H46" s="25"/>
      <c r="I46" s="25"/>
      <c r="J46" s="25"/>
      <c r="K46" s="104"/>
      <c r="L46" s="26"/>
      <c r="M46" s="21"/>
      <c r="N46" s="21"/>
      <c r="O46" s="22"/>
      <c r="P46" s="23">
        <f>D46/C45</f>
        <v>0.83333333333333337</v>
      </c>
      <c r="Q46" s="35">
        <v>64</v>
      </c>
      <c r="R46" s="36">
        <f t="shared" si="31"/>
        <v>0.94117647058823528</v>
      </c>
      <c r="S46" s="1">
        <f t="shared" si="32"/>
        <v>5.8823529411764719E-2</v>
      </c>
      <c r="AA46" s="37" t="s">
        <v>36</v>
      </c>
      <c r="AB46" s="36">
        <f t="shared" si="16"/>
        <v>0.94594594594594594</v>
      </c>
      <c r="AC46" s="36">
        <f t="shared" si="17"/>
        <v>0.96666666666666667</v>
      </c>
      <c r="AD46" s="36">
        <f t="shared" si="18"/>
        <v>0.92307692307692313</v>
      </c>
      <c r="AE46" s="36">
        <f t="shared" si="19"/>
        <v>0.95121951219512191</v>
      </c>
      <c r="AF46" s="36">
        <f t="shared" si="20"/>
        <v>0.88235294117647056</v>
      </c>
      <c r="AG46" s="36">
        <f t="shared" si="21"/>
        <v>0.9885057471264368</v>
      </c>
      <c r="AH46" s="36">
        <f t="shared" si="22"/>
        <v>0.97619047619047616</v>
      </c>
      <c r="AI46" s="36">
        <f t="shared" si="23"/>
        <v>0.97435897435897434</v>
      </c>
      <c r="AJ46" s="36">
        <f t="shared" si="24"/>
        <v>0.97619047619047616</v>
      </c>
      <c r="AK46" s="36">
        <f t="shared" si="25"/>
        <v>0.95180722891566261</v>
      </c>
      <c r="AL46" s="36">
        <f t="shared" si="26"/>
        <v>0.8571428571428571</v>
      </c>
      <c r="AM46" s="36">
        <f t="shared" si="27"/>
        <v>0.98863636363636365</v>
      </c>
      <c r="AN46" s="36" t="s">
        <v>37</v>
      </c>
      <c r="AO46" s="36"/>
      <c r="AP46" s="36"/>
      <c r="AQ46" s="36"/>
    </row>
    <row r="47" spans="1:43" ht="12.75" customHeight="1" x14ac:dyDescent="0.2">
      <c r="A47" s="25">
        <v>9901</v>
      </c>
      <c r="B47" s="25"/>
      <c r="C47" s="25"/>
      <c r="D47" s="25"/>
      <c r="E47" s="25">
        <v>50</v>
      </c>
      <c r="F47" s="25"/>
      <c r="G47" s="25"/>
      <c r="H47" s="25"/>
      <c r="I47" s="25"/>
      <c r="J47" s="25"/>
      <c r="K47" s="104"/>
      <c r="L47" s="26"/>
      <c r="M47" s="21"/>
      <c r="N47" s="21"/>
      <c r="O47" s="22"/>
      <c r="P47" s="23">
        <f>E47/D46</f>
        <v>0.90909090909090906</v>
      </c>
      <c r="Q47" s="35">
        <v>60</v>
      </c>
      <c r="R47" s="36">
        <f t="shared" si="31"/>
        <v>0.9375</v>
      </c>
      <c r="S47" s="1">
        <f t="shared" si="32"/>
        <v>6.25E-2</v>
      </c>
      <c r="AA47" s="40" t="s">
        <v>38</v>
      </c>
      <c r="AB47" s="36">
        <f t="shared" si="16"/>
        <v>0.97142857142857142</v>
      </c>
      <c r="AC47" s="36">
        <f t="shared" si="17"/>
        <v>0.93103448275862066</v>
      </c>
      <c r="AD47" s="36">
        <f t="shared" si="18"/>
        <v>0.91666666666666663</v>
      </c>
      <c r="AE47" s="36">
        <f t="shared" si="19"/>
        <v>0.96153846153846156</v>
      </c>
      <c r="AF47" s="36">
        <f t="shared" si="20"/>
        <v>0.93333333333333335</v>
      </c>
      <c r="AG47" s="36">
        <f t="shared" si="21"/>
        <v>1</v>
      </c>
      <c r="AH47" s="36">
        <f t="shared" si="22"/>
        <v>0.95121951219512191</v>
      </c>
      <c r="AI47" s="36">
        <f t="shared" si="23"/>
        <v>1.013157894736842</v>
      </c>
      <c r="AJ47" s="36">
        <f t="shared" si="24"/>
        <v>0.97560975609756095</v>
      </c>
      <c r="AK47" s="36">
        <f t="shared" si="25"/>
        <v>0.94936708860759489</v>
      </c>
      <c r="AL47" s="36">
        <f t="shared" si="26"/>
        <v>0.90277777777777779</v>
      </c>
      <c r="AM47" s="36" t="s">
        <v>37</v>
      </c>
      <c r="AN47" s="36" t="s">
        <v>37</v>
      </c>
      <c r="AO47" s="36"/>
      <c r="AP47" s="36"/>
      <c r="AQ47" s="36"/>
    </row>
    <row r="48" spans="1:43" ht="12.75" customHeight="1" x14ac:dyDescent="0.2">
      <c r="A48" s="25">
        <v>9902</v>
      </c>
      <c r="B48" s="25"/>
      <c r="C48" s="25"/>
      <c r="D48" s="25"/>
      <c r="E48" s="25"/>
      <c r="F48" s="25">
        <v>49</v>
      </c>
      <c r="G48" s="25"/>
      <c r="H48" s="25"/>
      <c r="I48" s="25"/>
      <c r="J48" s="25"/>
      <c r="K48" s="104"/>
      <c r="L48" s="26"/>
      <c r="M48" s="21"/>
      <c r="N48" s="21"/>
      <c r="O48" s="22"/>
      <c r="P48" s="23">
        <f>F48/E47</f>
        <v>0.98</v>
      </c>
      <c r="Q48" s="35">
        <v>60</v>
      </c>
      <c r="R48" s="36">
        <f t="shared" si="31"/>
        <v>1</v>
      </c>
      <c r="S48" s="1">
        <f t="shared" si="32"/>
        <v>0</v>
      </c>
      <c r="AA48" s="40" t="s">
        <v>39</v>
      </c>
      <c r="AB48" s="36">
        <f t="shared" si="16"/>
        <v>0.97058823529411764</v>
      </c>
      <c r="AC48" s="36">
        <f t="shared" si="17"/>
        <v>0.98148148148148151</v>
      </c>
      <c r="AD48" s="36">
        <f t="shared" si="18"/>
        <v>1</v>
      </c>
      <c r="AE48" s="36">
        <f t="shared" si="19"/>
        <v>0.97333333333333338</v>
      </c>
      <c r="AF48" s="36">
        <f t="shared" si="20"/>
        <v>0.9821428571428571</v>
      </c>
      <c r="AG48" s="36">
        <f t="shared" si="21"/>
        <v>0.98837209302325579</v>
      </c>
      <c r="AH48" s="36">
        <f t="shared" si="22"/>
        <v>1.0256410256410255</v>
      </c>
      <c r="AI48" s="36">
        <f t="shared" si="23"/>
        <v>0.92207792207792205</v>
      </c>
      <c r="AJ48" s="36">
        <f t="shared" si="24"/>
        <v>1</v>
      </c>
      <c r="AK48" s="36">
        <f t="shared" si="25"/>
        <v>0.97333333333333338</v>
      </c>
      <c r="AL48" s="36" t="s">
        <v>37</v>
      </c>
      <c r="AM48" s="36" t="s">
        <v>37</v>
      </c>
      <c r="AN48" s="36" t="s">
        <v>37</v>
      </c>
      <c r="AO48" s="36"/>
      <c r="AP48" s="36"/>
      <c r="AQ48" s="36"/>
    </row>
    <row r="49" spans="1:39" ht="12.75" customHeight="1" x14ac:dyDescent="0.2">
      <c r="A49" s="40" t="s">
        <v>22</v>
      </c>
      <c r="B49" s="25"/>
      <c r="C49" s="25"/>
      <c r="D49" s="25"/>
      <c r="E49" s="25"/>
      <c r="F49" s="25"/>
      <c r="G49" s="25">
        <v>46</v>
      </c>
      <c r="H49" s="25"/>
      <c r="I49" s="25"/>
      <c r="J49" s="25"/>
      <c r="K49" s="104"/>
      <c r="L49" s="26"/>
      <c r="M49" s="21"/>
      <c r="N49" s="21"/>
      <c r="O49" s="22"/>
      <c r="P49" s="23">
        <f>G49/F48</f>
        <v>0.93877551020408168</v>
      </c>
      <c r="Q49" s="35">
        <v>58</v>
      </c>
      <c r="R49" s="36">
        <f t="shared" si="31"/>
        <v>0.96666666666666667</v>
      </c>
      <c r="S49" s="1">
        <f t="shared" si="32"/>
        <v>3.3333333333333326E-2</v>
      </c>
      <c r="AA49" s="40" t="s">
        <v>40</v>
      </c>
    </row>
    <row r="50" spans="1:39" ht="12.75" customHeight="1" x14ac:dyDescent="0.2">
      <c r="A50" s="40" t="s">
        <v>23</v>
      </c>
      <c r="B50" s="25"/>
      <c r="C50" s="25"/>
      <c r="D50" s="25"/>
      <c r="E50" s="25"/>
      <c r="F50" s="25"/>
      <c r="G50" s="25"/>
      <c r="H50" s="25">
        <v>44</v>
      </c>
      <c r="I50" s="25"/>
      <c r="J50" s="25"/>
      <c r="K50" s="104"/>
      <c r="L50" s="26"/>
      <c r="M50" s="21"/>
      <c r="N50" s="21"/>
      <c r="O50" s="22"/>
      <c r="P50" s="23">
        <f>H50/G49</f>
        <v>0.95652173913043481</v>
      </c>
      <c r="Q50" s="35">
        <v>54</v>
      </c>
      <c r="R50" s="36">
        <f t="shared" si="31"/>
        <v>0.93103448275862066</v>
      </c>
      <c r="S50" s="1">
        <f t="shared" si="32"/>
        <v>6.8965517241379337E-2</v>
      </c>
      <c r="T50" s="3" t="s">
        <v>12</v>
      </c>
      <c r="AM50" s="2" t="s">
        <v>37</v>
      </c>
    </row>
    <row r="51" spans="1:39" ht="12.75" customHeight="1" x14ac:dyDescent="0.2">
      <c r="A51" s="40" t="s">
        <v>24</v>
      </c>
      <c r="B51" s="25"/>
      <c r="C51" s="25"/>
      <c r="D51" s="25"/>
      <c r="E51" s="25"/>
      <c r="F51" s="25"/>
      <c r="G51" s="25"/>
      <c r="H51" s="25"/>
      <c r="I51" s="25">
        <v>43</v>
      </c>
      <c r="J51" s="25"/>
      <c r="K51" s="104"/>
      <c r="L51" s="26"/>
      <c r="M51" s="21"/>
      <c r="N51" s="21"/>
      <c r="O51" s="22"/>
      <c r="P51" s="23">
        <f>I51/H50</f>
        <v>0.97727272727272729</v>
      </c>
      <c r="Q51" s="35">
        <v>53</v>
      </c>
      <c r="R51" s="36">
        <f t="shared" si="31"/>
        <v>0.98148148148148151</v>
      </c>
      <c r="S51" s="1">
        <f t="shared" si="32"/>
        <v>1.851851851851849E-2</v>
      </c>
      <c r="T51" s="25">
        <v>9701</v>
      </c>
      <c r="U51" s="48">
        <f>N33</f>
        <v>0.72340425531914898</v>
      </c>
    </row>
    <row r="52" spans="1:39" ht="12.75" customHeight="1" x14ac:dyDescent="0.2">
      <c r="A52" s="40" t="s">
        <v>25</v>
      </c>
      <c r="B52" s="25"/>
      <c r="C52" s="25"/>
      <c r="D52" s="25"/>
      <c r="E52" s="25"/>
      <c r="F52" s="25"/>
      <c r="G52" s="25"/>
      <c r="H52" s="25"/>
      <c r="I52" s="25"/>
      <c r="J52" s="25">
        <v>43</v>
      </c>
      <c r="K52" s="104"/>
      <c r="L52" s="26"/>
      <c r="M52" s="21"/>
      <c r="N52" s="21"/>
      <c r="O52" s="22"/>
      <c r="P52" s="23">
        <f>J52/I51</f>
        <v>1</v>
      </c>
      <c r="Q52" s="35">
        <v>51</v>
      </c>
      <c r="R52" s="36">
        <f t="shared" si="31"/>
        <v>0.96226415094339623</v>
      </c>
      <c r="S52" s="1">
        <f t="shared" si="32"/>
        <v>3.7735849056603765E-2</v>
      </c>
      <c r="T52" s="25">
        <v>9702</v>
      </c>
      <c r="U52" s="48">
        <f>N62</f>
        <v>0.60493827160493829</v>
      </c>
    </row>
    <row r="53" spans="1:39" ht="12.75" customHeight="1" x14ac:dyDescent="0.2">
      <c r="A53" s="40" t="s">
        <v>26</v>
      </c>
      <c r="B53" s="25"/>
      <c r="C53" s="25"/>
      <c r="D53" s="25"/>
      <c r="E53" s="25"/>
      <c r="F53" s="25"/>
      <c r="G53" s="25"/>
      <c r="H53" s="25"/>
      <c r="I53" s="25"/>
      <c r="J53" s="25"/>
      <c r="K53" s="104">
        <v>43</v>
      </c>
      <c r="L53" s="26">
        <v>40</v>
      </c>
      <c r="M53" s="21"/>
      <c r="N53" s="21"/>
      <c r="O53" s="22"/>
      <c r="P53" s="23">
        <f>K53/J52</f>
        <v>1</v>
      </c>
      <c r="Q53" s="35">
        <v>51</v>
      </c>
      <c r="R53" s="36">
        <f t="shared" si="31"/>
        <v>1</v>
      </c>
      <c r="S53" s="1">
        <f t="shared" si="32"/>
        <v>0</v>
      </c>
      <c r="T53" s="25">
        <v>9801</v>
      </c>
      <c r="U53" s="48">
        <f>N88</f>
        <v>0.38</v>
      </c>
    </row>
    <row r="54" spans="1:39" ht="12.75" customHeight="1" x14ac:dyDescent="0.2">
      <c r="A54" s="40" t="s">
        <v>27</v>
      </c>
      <c r="B54" s="25"/>
      <c r="C54" s="25"/>
      <c r="D54" s="25"/>
      <c r="E54" s="25"/>
      <c r="F54" s="25"/>
      <c r="G54" s="25"/>
      <c r="H54" s="25"/>
      <c r="I54" s="25"/>
      <c r="J54" s="25"/>
      <c r="K54" s="104">
        <v>7</v>
      </c>
      <c r="L54" s="26">
        <v>5</v>
      </c>
      <c r="M54" s="21"/>
      <c r="N54" s="21"/>
      <c r="O54" s="22"/>
      <c r="P54" s="23"/>
      <c r="Q54" s="35">
        <v>11</v>
      </c>
      <c r="R54" s="36">
        <f t="shared" si="31"/>
        <v>0.21568627450980393</v>
      </c>
      <c r="S54" s="1">
        <f t="shared" si="32"/>
        <v>0.78431372549019607</v>
      </c>
      <c r="T54" s="25">
        <v>9802</v>
      </c>
      <c r="U54" s="48">
        <f>N115</f>
        <v>0.60909090909090913</v>
      </c>
    </row>
    <row r="55" spans="1:39" ht="12.75" customHeight="1" x14ac:dyDescent="0.2">
      <c r="A55" s="46" t="s">
        <v>28</v>
      </c>
      <c r="B55" s="2"/>
      <c r="C55" s="2"/>
      <c r="D55" s="2"/>
      <c r="E55" s="2"/>
      <c r="F55" s="2"/>
      <c r="G55" s="2"/>
      <c r="H55" s="2"/>
      <c r="I55" s="2"/>
      <c r="J55" s="2"/>
      <c r="K55" s="245">
        <v>4</v>
      </c>
      <c r="L55" s="45">
        <v>4</v>
      </c>
      <c r="M55" s="1"/>
      <c r="N55" s="1"/>
      <c r="O55" s="2"/>
      <c r="P55" s="1"/>
      <c r="Q55" s="35">
        <v>4</v>
      </c>
      <c r="R55" s="36">
        <f t="shared" si="31"/>
        <v>0.36363636363636365</v>
      </c>
      <c r="S55" s="1">
        <f t="shared" si="32"/>
        <v>0.63636363636363635</v>
      </c>
      <c r="T55" s="2">
        <v>9901</v>
      </c>
      <c r="U55" s="48">
        <f>N115</f>
        <v>0.60909090909090913</v>
      </c>
    </row>
    <row r="56" spans="1:39" ht="12.75" customHeight="1" x14ac:dyDescent="0.2">
      <c r="A56" s="46" t="s">
        <v>29</v>
      </c>
      <c r="B56" s="2"/>
      <c r="C56" s="2"/>
      <c r="D56" s="2"/>
      <c r="E56" s="2"/>
      <c r="F56" s="2"/>
      <c r="G56" s="2"/>
      <c r="H56" s="2"/>
      <c r="I56" s="2"/>
      <c r="J56" s="2"/>
      <c r="K56" s="245"/>
      <c r="L56" s="45"/>
      <c r="M56" s="1"/>
      <c r="N56" s="1"/>
      <c r="O56" s="2"/>
      <c r="P56" s="1"/>
      <c r="Q56" s="35"/>
      <c r="T56" s="2">
        <v>9902</v>
      </c>
      <c r="U56" s="1">
        <f>N159</f>
        <v>0.61290322580645162</v>
      </c>
    </row>
    <row r="57" spans="1:39" ht="12.75" customHeight="1" x14ac:dyDescent="0.2">
      <c r="A57" s="40" t="s">
        <v>30</v>
      </c>
      <c r="B57" s="2"/>
      <c r="C57" s="2"/>
      <c r="D57" s="2"/>
      <c r="E57" s="2"/>
      <c r="F57" s="2"/>
      <c r="G57" s="2"/>
      <c r="H57" s="2"/>
      <c r="I57" s="2"/>
      <c r="J57" s="2"/>
      <c r="K57" s="245"/>
      <c r="L57" s="45"/>
      <c r="M57" s="1"/>
      <c r="N57" s="1"/>
      <c r="O57" s="2"/>
      <c r="P57" s="1"/>
      <c r="Q57" s="35"/>
      <c r="T57" s="40" t="s">
        <v>22</v>
      </c>
      <c r="U57" s="1">
        <f>N181</f>
        <v>0.50793650793650791</v>
      </c>
    </row>
    <row r="58" spans="1:39" ht="12.75" customHeight="1" x14ac:dyDescent="0.2">
      <c r="A58" s="40" t="s">
        <v>31</v>
      </c>
      <c r="B58" s="2"/>
      <c r="C58" s="2"/>
      <c r="D58" s="2"/>
      <c r="E58" s="2"/>
      <c r="F58" s="2"/>
      <c r="G58" s="2"/>
      <c r="H58" s="2"/>
      <c r="I58" s="2"/>
      <c r="J58" s="2"/>
      <c r="K58" s="245"/>
      <c r="L58" s="45"/>
      <c r="M58" s="1"/>
      <c r="N58" s="1"/>
      <c r="O58" s="2"/>
      <c r="P58" s="1"/>
      <c r="Q58" s="35"/>
      <c r="T58" s="40"/>
      <c r="U58" s="1"/>
    </row>
    <row r="59" spans="1:39" ht="12.75" customHeight="1" x14ac:dyDescent="0.2">
      <c r="A59" s="46" t="s">
        <v>50</v>
      </c>
      <c r="B59" s="2"/>
      <c r="C59" s="2"/>
      <c r="D59" s="2"/>
      <c r="E59" s="2"/>
      <c r="F59" s="2"/>
      <c r="G59" s="2"/>
      <c r="H59" s="2"/>
      <c r="I59" s="2"/>
      <c r="J59" s="2"/>
      <c r="K59" s="245"/>
      <c r="L59" s="45"/>
      <c r="M59" s="1"/>
      <c r="N59" s="1"/>
      <c r="O59" s="2"/>
      <c r="P59" s="1"/>
      <c r="Q59" s="35"/>
      <c r="T59" s="40"/>
      <c r="U59" s="1"/>
    </row>
    <row r="60" spans="1:39" ht="12.75" customHeight="1" x14ac:dyDescent="0.2">
      <c r="A60" s="46" t="s">
        <v>51</v>
      </c>
      <c r="B60" s="2"/>
      <c r="C60" s="2"/>
      <c r="D60" s="2"/>
      <c r="E60" s="2"/>
      <c r="F60" s="2"/>
      <c r="G60" s="2"/>
      <c r="H60" s="2"/>
      <c r="I60" s="2"/>
      <c r="J60" s="2"/>
      <c r="K60" s="245"/>
      <c r="L60" s="45"/>
      <c r="M60" s="1"/>
      <c r="N60" s="1"/>
      <c r="O60" s="2"/>
      <c r="P60" s="1"/>
      <c r="Q60" s="35"/>
      <c r="T60" s="40"/>
      <c r="U60" s="1"/>
    </row>
    <row r="61" spans="1:39" ht="12.75" customHeight="1" x14ac:dyDescent="0.2">
      <c r="A61" s="46" t="s">
        <v>52</v>
      </c>
      <c r="B61" s="2"/>
      <c r="C61" s="2"/>
      <c r="D61" s="2"/>
      <c r="E61" s="2"/>
      <c r="F61" s="2"/>
      <c r="G61" s="2"/>
      <c r="H61" s="2"/>
      <c r="I61" s="2"/>
      <c r="J61" s="2"/>
      <c r="K61" s="245">
        <v>1</v>
      </c>
      <c r="L61" s="45">
        <v>1</v>
      </c>
      <c r="M61" s="1"/>
      <c r="N61" s="1"/>
      <c r="O61" s="2"/>
      <c r="P61" s="1"/>
      <c r="Q61" s="35">
        <v>1</v>
      </c>
      <c r="T61" s="40"/>
      <c r="U61" s="1"/>
    </row>
    <row r="62" spans="1:39" ht="12.75" customHeight="1" x14ac:dyDescent="0.2">
      <c r="L62" s="45">
        <f>SUM(L53:L56)</f>
        <v>49</v>
      </c>
      <c r="M62" s="1">
        <f>L53/B44</f>
        <v>0.49382716049382713</v>
      </c>
      <c r="N62" s="1">
        <f>L62/B44</f>
        <v>0.60493827160493829</v>
      </c>
      <c r="O62" s="1">
        <f>N62-M62</f>
        <v>0.11111111111111116</v>
      </c>
      <c r="P62" s="1"/>
      <c r="T62" s="40" t="s">
        <v>23</v>
      </c>
      <c r="U62" s="1">
        <f>N204</f>
        <v>0.5714285714285714</v>
      </c>
      <c r="AA62" s="3"/>
      <c r="AB62" s="14" t="s">
        <v>47</v>
      </c>
      <c r="AC62" s="14"/>
      <c r="AD62" s="14"/>
      <c r="AE62" s="14"/>
      <c r="AF62" s="14"/>
      <c r="AG62" s="14"/>
      <c r="AH62" s="14"/>
      <c r="AI62" s="14"/>
      <c r="AJ62" s="14"/>
      <c r="AK62" s="14"/>
    </row>
    <row r="63" spans="1:39" ht="12.75" customHeight="1" x14ac:dyDescent="0.2">
      <c r="A63" s="362" t="s">
        <v>41</v>
      </c>
      <c r="B63" s="352"/>
      <c r="C63" s="352"/>
      <c r="D63" s="352"/>
      <c r="L63" s="2"/>
      <c r="M63" s="1"/>
      <c r="N63" s="1"/>
      <c r="O63" s="1"/>
      <c r="P63" s="1"/>
      <c r="T63" s="40" t="s">
        <v>24</v>
      </c>
      <c r="U63" s="1">
        <f>N223</f>
        <v>0.64814814814814814</v>
      </c>
      <c r="AA63" s="3"/>
      <c r="AB63" s="14"/>
      <c r="AC63" s="14"/>
      <c r="AD63" s="14"/>
      <c r="AE63" s="14"/>
      <c r="AF63" s="14"/>
      <c r="AG63" s="14"/>
      <c r="AH63" s="14"/>
      <c r="AI63" s="14"/>
      <c r="AJ63" s="14"/>
      <c r="AK63" s="14"/>
    </row>
    <row r="64" spans="1:39" ht="12.75" customHeight="1" x14ac:dyDescent="0.2">
      <c r="A64" s="46" t="s">
        <v>42</v>
      </c>
      <c r="B64" s="2">
        <v>26</v>
      </c>
      <c r="L64" s="2"/>
      <c r="M64" s="1"/>
      <c r="N64" s="1"/>
      <c r="O64" s="1"/>
      <c r="P64" s="1"/>
      <c r="T64" s="40" t="s">
        <v>25</v>
      </c>
      <c r="U64" s="1">
        <f>N241</f>
        <v>0.63551401869158874</v>
      </c>
      <c r="AA64" s="3"/>
      <c r="AB64" s="14"/>
      <c r="AC64" s="14"/>
      <c r="AD64" s="14"/>
      <c r="AE64" s="14"/>
      <c r="AF64" s="14"/>
      <c r="AG64" s="14"/>
      <c r="AH64" s="14"/>
      <c r="AI64" s="14"/>
      <c r="AJ64" s="14"/>
      <c r="AK64" s="14"/>
    </row>
    <row r="65" spans="1:43" ht="12.75" customHeight="1" x14ac:dyDescent="0.2">
      <c r="A65" s="363" t="s">
        <v>43</v>
      </c>
      <c r="B65" s="352"/>
      <c r="C65" s="352"/>
      <c r="D65" s="352"/>
      <c r="E65" s="352"/>
      <c r="F65" s="352"/>
      <c r="G65" s="352"/>
      <c r="H65" s="52">
        <f>(B64/L62)*100%</f>
        <v>0.53061224489795922</v>
      </c>
      <c r="L65" s="2"/>
      <c r="M65" s="1"/>
      <c r="N65" s="1"/>
      <c r="O65" s="1"/>
      <c r="P65" s="1"/>
      <c r="T65" s="40" t="s">
        <v>26</v>
      </c>
      <c r="U65" s="1">
        <f>N259</f>
        <v>0.60204081632653061</v>
      </c>
      <c r="AA65" s="3"/>
      <c r="AB65" s="14"/>
      <c r="AC65" s="14"/>
      <c r="AD65" s="14"/>
      <c r="AE65" s="14"/>
      <c r="AF65" s="14"/>
      <c r="AG65" s="14"/>
      <c r="AH65" s="14"/>
      <c r="AI65" s="14"/>
      <c r="AJ65" s="14"/>
      <c r="AK65" s="14"/>
    </row>
    <row r="66" spans="1:43" ht="12.75" customHeight="1" x14ac:dyDescent="0.2">
      <c r="L66" s="2"/>
      <c r="M66" s="1"/>
      <c r="N66" s="1"/>
      <c r="O66" s="1"/>
      <c r="P66" s="1"/>
      <c r="AA66" s="3"/>
      <c r="AB66" s="14"/>
      <c r="AC66" s="14"/>
      <c r="AD66" s="14"/>
      <c r="AE66" s="14"/>
      <c r="AF66" s="14"/>
      <c r="AG66" s="14"/>
      <c r="AH66" s="14"/>
      <c r="AI66" s="14"/>
      <c r="AJ66" s="14"/>
      <c r="AK66" s="14"/>
    </row>
    <row r="67" spans="1:43" ht="12.75" customHeight="1" x14ac:dyDescent="0.2">
      <c r="M67" s="1"/>
      <c r="N67" s="1"/>
      <c r="P67" s="1"/>
      <c r="AB67" s="353" t="s">
        <v>20</v>
      </c>
      <c r="AC67" s="352"/>
      <c r="AD67" s="352"/>
      <c r="AE67" s="352"/>
      <c r="AF67" s="352"/>
      <c r="AG67" s="352"/>
      <c r="AH67" s="352"/>
      <c r="AI67" s="352"/>
      <c r="AJ67" s="352"/>
      <c r="AK67" s="352"/>
    </row>
    <row r="68" spans="1:43" ht="12.75" customHeight="1" x14ac:dyDescent="0.2">
      <c r="A68" s="53" t="s">
        <v>44</v>
      </c>
      <c r="G68" s="3">
        <f>((L53*10)+(L54*11)+(L55*12))/L62</f>
        <v>10.26530612244898</v>
      </c>
      <c r="M68" s="1"/>
      <c r="N68" s="1"/>
      <c r="P68" s="1"/>
      <c r="AA68" s="31" t="s">
        <v>21</v>
      </c>
      <c r="AB68" s="4">
        <v>9701</v>
      </c>
      <c r="AC68" s="32">
        <v>9702</v>
      </c>
      <c r="AD68" s="32">
        <v>9801</v>
      </c>
      <c r="AE68" s="32">
        <v>9802</v>
      </c>
      <c r="AF68" s="32">
        <v>9901</v>
      </c>
      <c r="AG68" s="32">
        <v>9902</v>
      </c>
      <c r="AH68" s="33" t="s">
        <v>22</v>
      </c>
      <c r="AI68" s="33" t="s">
        <v>23</v>
      </c>
      <c r="AJ68" s="33" t="s">
        <v>24</v>
      </c>
      <c r="AK68" s="33" t="s">
        <v>25</v>
      </c>
      <c r="AL68" s="33" t="s">
        <v>26</v>
      </c>
      <c r="AM68" s="33" t="s">
        <v>27</v>
      </c>
      <c r="AN68" s="33" t="s">
        <v>28</v>
      </c>
      <c r="AO68" s="33" t="s">
        <v>29</v>
      </c>
      <c r="AP68" s="33" t="s">
        <v>30</v>
      </c>
      <c r="AQ68" s="33" t="s">
        <v>31</v>
      </c>
    </row>
    <row r="69" spans="1:43" ht="12.75" customHeight="1" x14ac:dyDescent="0.2">
      <c r="M69" s="1"/>
      <c r="N69" s="1"/>
      <c r="P69" s="1"/>
      <c r="AA69" s="37" t="s">
        <v>32</v>
      </c>
      <c r="AB69" s="36">
        <f t="shared" ref="AB69:AB75" si="33">S19</f>
        <v>0.17021276595744683</v>
      </c>
      <c r="AC69" s="36">
        <f t="shared" ref="AC69:AC75" si="34">S45</f>
        <v>0.16049382716049387</v>
      </c>
      <c r="AD69" s="36">
        <f t="shared" ref="AD69:AD75" si="35">S74</f>
        <v>0.31999999999999995</v>
      </c>
      <c r="AE69" s="36">
        <f t="shared" ref="AE69:AE75" si="36">S100</f>
        <v>0.17272727272727273</v>
      </c>
      <c r="AF69" s="36">
        <f t="shared" ref="AF69:AF75" si="37">S125</f>
        <v>0.24210526315789471</v>
      </c>
      <c r="AG69" s="36">
        <f t="shared" ref="AG69:AG75" si="38">S147</f>
        <v>8.8709677419354871E-2</v>
      </c>
      <c r="AH69" s="36">
        <f t="shared" ref="AH69:AH75" si="39">S169</f>
        <v>0.20634920634920639</v>
      </c>
      <c r="AI69" s="36">
        <f t="shared" ref="AI69:AI75" si="40">S190</f>
        <v>0.1607142857142857</v>
      </c>
      <c r="AJ69" s="36">
        <f t="shared" ref="AJ69:AJ75" si="41">S209</f>
        <v>0.18518518518518523</v>
      </c>
      <c r="AK69" s="36">
        <f t="shared" ref="AK69:AK75" si="42">S228</f>
        <v>0.16822429906542058</v>
      </c>
      <c r="AL69" s="1">
        <f t="shared" ref="AL69:AL74" si="43">S246</f>
        <v>7.1428571428571397E-2</v>
      </c>
      <c r="AM69" s="1">
        <f t="shared" ref="AM69:AM73" si="44">S264</f>
        <v>0.17391304347826086</v>
      </c>
      <c r="AN69" s="1">
        <f t="shared" ref="AN69:AN72" si="45">S284</f>
        <v>0.23148148148148151</v>
      </c>
      <c r="AO69" s="1">
        <f t="shared" ref="AO69:AO71" si="46">S306</f>
        <v>0.12380952380952381</v>
      </c>
      <c r="AP69" s="1">
        <f t="shared" ref="AP69:AP70" si="47">S325</f>
        <v>0.10204081632653061</v>
      </c>
      <c r="AQ69" s="1">
        <f>S343</f>
        <v>6.8027210884353706E-2</v>
      </c>
    </row>
    <row r="70" spans="1:43" ht="12.75" customHeight="1" x14ac:dyDescent="0.3">
      <c r="A70" s="61" t="s">
        <v>48</v>
      </c>
      <c r="M70" s="1"/>
      <c r="N70" s="1"/>
      <c r="P70" s="1"/>
      <c r="AA70" s="37" t="s">
        <v>33</v>
      </c>
      <c r="AB70" s="36">
        <f t="shared" si="33"/>
        <v>5.1282051282051322E-2</v>
      </c>
      <c r="AC70" s="36">
        <f t="shared" si="34"/>
        <v>5.8823529411764719E-2</v>
      </c>
      <c r="AD70" s="36">
        <f t="shared" si="35"/>
        <v>0</v>
      </c>
      <c r="AE70" s="36">
        <f t="shared" si="36"/>
        <v>4.3956043956043911E-2</v>
      </c>
      <c r="AF70" s="36">
        <f t="shared" si="37"/>
        <v>0</v>
      </c>
      <c r="AG70" s="36">
        <f t="shared" si="38"/>
        <v>7.0796460176991149E-2</v>
      </c>
      <c r="AH70" s="36">
        <f t="shared" si="39"/>
        <v>0</v>
      </c>
      <c r="AI70" s="36">
        <f t="shared" si="40"/>
        <v>0.14893617021276595</v>
      </c>
      <c r="AJ70" s="36">
        <f t="shared" si="41"/>
        <v>0</v>
      </c>
      <c r="AK70" s="36">
        <f t="shared" si="42"/>
        <v>3.3707865168539297E-2</v>
      </c>
      <c r="AL70" s="1">
        <f t="shared" si="43"/>
        <v>4.3956043956043911E-2</v>
      </c>
      <c r="AM70" s="1">
        <f t="shared" si="44"/>
        <v>3.157894736842104E-2</v>
      </c>
      <c r="AN70" s="1">
        <f t="shared" si="45"/>
        <v>3.6144578313253017E-2</v>
      </c>
      <c r="AO70" s="1">
        <f t="shared" si="46"/>
        <v>3.2608695652173947E-2</v>
      </c>
      <c r="AP70" s="1">
        <f t="shared" si="47"/>
        <v>0</v>
      </c>
    </row>
    <row r="71" spans="1:43" ht="38.25" customHeight="1" x14ac:dyDescent="0.2">
      <c r="B71" s="358" t="s">
        <v>3</v>
      </c>
      <c r="C71" s="359"/>
      <c r="D71" s="359"/>
      <c r="E71" s="359"/>
      <c r="F71" s="359"/>
      <c r="G71" s="359"/>
      <c r="H71" s="359"/>
      <c r="I71" s="359"/>
      <c r="J71" s="359"/>
      <c r="K71" s="359"/>
      <c r="M71" s="10" t="s">
        <v>11</v>
      </c>
      <c r="N71" s="10" t="s">
        <v>12</v>
      </c>
      <c r="O71" s="11" t="s">
        <v>13</v>
      </c>
      <c r="P71" s="10" t="s">
        <v>14</v>
      </c>
      <c r="Q71" s="12" t="s">
        <v>15</v>
      </c>
      <c r="R71" s="12" t="s">
        <v>16</v>
      </c>
      <c r="S71" s="13" t="s">
        <v>17</v>
      </c>
      <c r="AA71" s="37" t="s">
        <v>34</v>
      </c>
      <c r="AB71" s="36">
        <f t="shared" si="33"/>
        <v>0</v>
      </c>
      <c r="AC71" s="36">
        <f t="shared" si="34"/>
        <v>6.25E-2</v>
      </c>
      <c r="AD71" s="36">
        <f t="shared" si="35"/>
        <v>0.1470588235294118</v>
      </c>
      <c r="AE71" s="36">
        <f t="shared" si="36"/>
        <v>3.4482758620689613E-2</v>
      </c>
      <c r="AF71" s="36">
        <f t="shared" si="37"/>
        <v>8.333333333333337E-2</v>
      </c>
      <c r="AG71" s="36">
        <f t="shared" si="38"/>
        <v>-0.73333333333333339</v>
      </c>
      <c r="AH71" s="36">
        <f t="shared" si="39"/>
        <v>9.9999999999999978E-2</v>
      </c>
      <c r="AI71" s="36">
        <f t="shared" si="40"/>
        <v>1.2499999999999956E-2</v>
      </c>
      <c r="AJ71" s="36">
        <f t="shared" si="41"/>
        <v>4.5454545454545414E-2</v>
      </c>
      <c r="AK71" s="36">
        <f t="shared" si="42"/>
        <v>3.4883720930232509E-2</v>
      </c>
      <c r="AL71" s="1">
        <f t="shared" si="43"/>
        <v>1.1494252873563204E-2</v>
      </c>
      <c r="AM71" s="1">
        <f t="shared" si="44"/>
        <v>0</v>
      </c>
      <c r="AN71" s="1">
        <f t="shared" si="45"/>
        <v>1.2499999999999956E-2</v>
      </c>
      <c r="AO71" s="1">
        <f t="shared" si="46"/>
        <v>3.3707865168539297E-2</v>
      </c>
      <c r="AP71" s="1" t="s">
        <v>37</v>
      </c>
    </row>
    <row r="72" spans="1:43" ht="12.75" customHeight="1" x14ac:dyDescent="0.2">
      <c r="A72" s="15" t="s">
        <v>18</v>
      </c>
      <c r="B72" s="16">
        <v>1</v>
      </c>
      <c r="C72" s="16">
        <v>2</v>
      </c>
      <c r="D72" s="16">
        <v>3</v>
      </c>
      <c r="E72" s="16">
        <v>4</v>
      </c>
      <c r="F72" s="16">
        <v>5</v>
      </c>
      <c r="G72" s="16">
        <v>6</v>
      </c>
      <c r="H72" s="16">
        <v>7</v>
      </c>
      <c r="I72" s="16">
        <v>8</v>
      </c>
      <c r="J72" s="16">
        <v>9</v>
      </c>
      <c r="K72" s="304">
        <v>10</v>
      </c>
      <c r="L72" s="17" t="s">
        <v>19</v>
      </c>
      <c r="M72" s="21"/>
      <c r="N72" s="21"/>
      <c r="O72" s="22"/>
      <c r="P72" s="23"/>
      <c r="Q72" s="24"/>
      <c r="R72" s="24"/>
      <c r="S72" s="1"/>
      <c r="AA72" s="37" t="s">
        <v>35</v>
      </c>
      <c r="AB72" s="36">
        <f t="shared" si="33"/>
        <v>0</v>
      </c>
      <c r="AC72" s="36">
        <f t="shared" si="34"/>
        <v>0</v>
      </c>
      <c r="AD72" s="36">
        <f t="shared" si="35"/>
        <v>0.10344827586206895</v>
      </c>
      <c r="AE72" s="36">
        <f t="shared" si="36"/>
        <v>2.3809523809523836E-2</v>
      </c>
      <c r="AF72" s="36">
        <f t="shared" si="37"/>
        <v>-3.0303030303030276E-2</v>
      </c>
      <c r="AG72" s="36">
        <f t="shared" si="38"/>
        <v>0.5219780219780219</v>
      </c>
      <c r="AH72" s="36">
        <f t="shared" si="39"/>
        <v>6.6666666666666652E-2</v>
      </c>
      <c r="AI72" s="36">
        <f t="shared" si="40"/>
        <v>1.2658227848101222E-2</v>
      </c>
      <c r="AJ72" s="36">
        <f t="shared" si="41"/>
        <v>0</v>
      </c>
      <c r="AK72" s="36">
        <f t="shared" si="42"/>
        <v>0</v>
      </c>
      <c r="AL72" s="1">
        <f t="shared" si="43"/>
        <v>2.3255813953488413E-2</v>
      </c>
      <c r="AM72" s="1">
        <f t="shared" si="44"/>
        <v>4.3478260869565188E-2</v>
      </c>
      <c r="AN72" s="1">
        <f t="shared" si="45"/>
        <v>5.0632911392405111E-2</v>
      </c>
      <c r="AO72" s="1"/>
      <c r="AP72" s="1"/>
    </row>
    <row r="73" spans="1:43" ht="12.75" customHeight="1" x14ac:dyDescent="0.2">
      <c r="A73" s="25">
        <v>9801</v>
      </c>
      <c r="B73" s="25">
        <v>50</v>
      </c>
      <c r="C73" s="25"/>
      <c r="D73" s="25"/>
      <c r="E73" s="25"/>
      <c r="F73" s="25"/>
      <c r="G73" s="25"/>
      <c r="H73" s="25"/>
      <c r="I73" s="25"/>
      <c r="J73" s="25"/>
      <c r="K73" s="104"/>
      <c r="L73" s="26"/>
      <c r="M73" s="21"/>
      <c r="N73" s="21"/>
      <c r="O73" s="22"/>
      <c r="P73" s="23"/>
      <c r="Q73" s="29">
        <f>B73</f>
        <v>50</v>
      </c>
      <c r="R73" s="24"/>
      <c r="S73" s="1"/>
      <c r="AA73" s="37" t="s">
        <v>36</v>
      </c>
      <c r="AB73" s="36">
        <f t="shared" si="33"/>
        <v>5.4054054054054057E-2</v>
      </c>
      <c r="AC73" s="36">
        <f t="shared" si="34"/>
        <v>3.3333333333333326E-2</v>
      </c>
      <c r="AD73" s="36">
        <f t="shared" si="35"/>
        <v>7.6923076923076872E-2</v>
      </c>
      <c r="AE73" s="36">
        <f t="shared" si="36"/>
        <v>4.8780487804878092E-2</v>
      </c>
      <c r="AF73" s="36">
        <f t="shared" si="37"/>
        <v>0.11764705882352944</v>
      </c>
      <c r="AG73" s="36">
        <f t="shared" si="38"/>
        <v>1.1494252873563204E-2</v>
      </c>
      <c r="AH73" s="36">
        <f t="shared" si="39"/>
        <v>2.3809523809523836E-2</v>
      </c>
      <c r="AI73" s="36">
        <f t="shared" si="40"/>
        <v>2.5641025641025661E-2</v>
      </c>
      <c r="AJ73" s="36">
        <f t="shared" si="41"/>
        <v>2.3809523809523836E-2</v>
      </c>
      <c r="AK73" s="36">
        <f t="shared" si="42"/>
        <v>4.8192771084337394E-2</v>
      </c>
      <c r="AL73" s="1">
        <f t="shared" si="43"/>
        <v>0.1428571428571429</v>
      </c>
      <c r="AM73" s="1">
        <f t="shared" si="44"/>
        <v>1.1363636363636354E-2</v>
      </c>
      <c r="AN73" s="1" t="s">
        <v>37</v>
      </c>
      <c r="AO73" s="1"/>
      <c r="AP73" s="1"/>
    </row>
    <row r="74" spans="1:43" ht="12.75" customHeight="1" x14ac:dyDescent="0.2">
      <c r="A74" s="25">
        <v>9802</v>
      </c>
      <c r="B74" s="25"/>
      <c r="C74" s="25">
        <v>31</v>
      </c>
      <c r="D74" s="25"/>
      <c r="E74" s="25"/>
      <c r="F74" s="25"/>
      <c r="G74" s="25"/>
      <c r="H74" s="25"/>
      <c r="I74" s="25"/>
      <c r="J74" s="25"/>
      <c r="K74" s="104"/>
      <c r="L74" s="26"/>
      <c r="M74" s="21"/>
      <c r="N74" s="21"/>
      <c r="O74" s="22"/>
      <c r="P74" s="23">
        <f>C74/B73</f>
        <v>0.62</v>
      </c>
      <c r="Q74" s="35">
        <v>34</v>
      </c>
      <c r="R74" s="36">
        <f t="shared" ref="R74:R84" si="48">Q74/Q73</f>
        <v>0.68</v>
      </c>
      <c r="S74" s="1">
        <f t="shared" ref="S74:S84" si="49">100%-R74</f>
        <v>0.31999999999999995</v>
      </c>
      <c r="AA74" s="40" t="s">
        <v>38</v>
      </c>
      <c r="AB74" s="36">
        <f t="shared" si="33"/>
        <v>2.8571428571428581E-2</v>
      </c>
      <c r="AC74" s="36">
        <f t="shared" si="34"/>
        <v>6.8965517241379337E-2</v>
      </c>
      <c r="AD74" s="36">
        <f t="shared" si="35"/>
        <v>8.333333333333337E-2</v>
      </c>
      <c r="AE74" s="36">
        <f t="shared" si="36"/>
        <v>3.8461538461538436E-2</v>
      </c>
      <c r="AF74" s="36">
        <f t="shared" si="37"/>
        <v>6.6666666666666652E-2</v>
      </c>
      <c r="AG74" s="36">
        <f t="shared" si="38"/>
        <v>0</v>
      </c>
      <c r="AH74" s="36">
        <f t="shared" si="39"/>
        <v>4.8780487804878092E-2</v>
      </c>
      <c r="AI74" s="36">
        <f t="shared" si="40"/>
        <v>-1.3157894736842035E-2</v>
      </c>
      <c r="AJ74" s="36">
        <f t="shared" si="41"/>
        <v>2.4390243902439046E-2</v>
      </c>
      <c r="AK74" s="36">
        <f t="shared" si="42"/>
        <v>5.0632911392405111E-2</v>
      </c>
      <c r="AL74" s="1">
        <f t="shared" si="43"/>
        <v>9.722222222222221E-2</v>
      </c>
      <c r="AM74" s="1" t="s">
        <v>37</v>
      </c>
      <c r="AN74" s="1"/>
      <c r="AO74" s="1"/>
      <c r="AP74" s="1"/>
    </row>
    <row r="75" spans="1:43" ht="12.75" customHeight="1" x14ac:dyDescent="0.2">
      <c r="A75" s="25">
        <v>9901</v>
      </c>
      <c r="B75" s="25"/>
      <c r="C75" s="25"/>
      <c r="D75" s="25">
        <v>22</v>
      </c>
      <c r="E75" s="25"/>
      <c r="F75" s="25"/>
      <c r="G75" s="25"/>
      <c r="H75" s="25"/>
      <c r="I75" s="25"/>
      <c r="J75" s="25"/>
      <c r="K75" s="104"/>
      <c r="L75" s="26"/>
      <c r="M75" s="21"/>
      <c r="N75" s="21"/>
      <c r="O75" s="22"/>
      <c r="P75" s="23">
        <f>D75/C74</f>
        <v>0.70967741935483875</v>
      </c>
      <c r="Q75" s="35">
        <v>34</v>
      </c>
      <c r="R75" s="36">
        <f t="shared" si="48"/>
        <v>1</v>
      </c>
      <c r="S75" s="1">
        <f t="shared" si="49"/>
        <v>0</v>
      </c>
      <c r="AA75" s="40" t="s">
        <v>39</v>
      </c>
      <c r="AB75" s="36">
        <f t="shared" si="33"/>
        <v>2.9411764705882359E-2</v>
      </c>
      <c r="AC75" s="36">
        <f t="shared" si="34"/>
        <v>1.851851851851849E-2</v>
      </c>
      <c r="AD75" s="36">
        <f t="shared" si="35"/>
        <v>0</v>
      </c>
      <c r="AE75" s="36">
        <f t="shared" si="36"/>
        <v>2.6666666666666616E-2</v>
      </c>
      <c r="AF75" s="36">
        <f t="shared" si="37"/>
        <v>1.7857142857142905E-2</v>
      </c>
      <c r="AG75" s="36">
        <f t="shared" si="38"/>
        <v>1.1627906976744207E-2</v>
      </c>
      <c r="AH75" s="36">
        <f t="shared" si="39"/>
        <v>-2.564102564102555E-2</v>
      </c>
      <c r="AI75" s="36">
        <f t="shared" si="40"/>
        <v>7.7922077922077948E-2</v>
      </c>
      <c r="AJ75" s="36">
        <f t="shared" si="41"/>
        <v>0</v>
      </c>
      <c r="AK75" s="36">
        <f t="shared" si="42"/>
        <v>2.6666666666666616E-2</v>
      </c>
      <c r="AL75" s="1" t="s">
        <v>37</v>
      </c>
      <c r="AM75" s="1" t="s">
        <v>37</v>
      </c>
      <c r="AN75" s="1"/>
      <c r="AO75" s="1"/>
      <c r="AP75" s="1"/>
    </row>
    <row r="76" spans="1:43" ht="12.75" customHeight="1" x14ac:dyDescent="0.2">
      <c r="A76" s="25">
        <v>9902</v>
      </c>
      <c r="B76" s="25"/>
      <c r="C76" s="25"/>
      <c r="D76" s="25"/>
      <c r="E76" s="25">
        <v>20</v>
      </c>
      <c r="F76" s="25"/>
      <c r="G76" s="25"/>
      <c r="H76" s="25"/>
      <c r="I76" s="25"/>
      <c r="J76" s="25"/>
      <c r="K76" s="104"/>
      <c r="L76" s="26"/>
      <c r="M76" s="21"/>
      <c r="N76" s="21"/>
      <c r="O76" s="22"/>
      <c r="P76" s="23">
        <f>E76/D75</f>
        <v>0.90909090909090906</v>
      </c>
      <c r="Q76" s="35">
        <v>29</v>
      </c>
      <c r="R76" s="36">
        <f t="shared" si="48"/>
        <v>0.8529411764705882</v>
      </c>
      <c r="S76" s="1">
        <f t="shared" si="49"/>
        <v>0.1470588235294118</v>
      </c>
      <c r="AA76" s="40" t="s">
        <v>40</v>
      </c>
      <c r="AB76" s="36"/>
      <c r="AC76" s="36"/>
      <c r="AD76" s="36"/>
      <c r="AE76" s="36"/>
      <c r="AF76" s="38"/>
      <c r="AG76" s="38"/>
      <c r="AH76" s="38"/>
      <c r="AI76" s="38"/>
      <c r="AJ76" s="38"/>
      <c r="AK76" s="38"/>
    </row>
    <row r="77" spans="1:43" ht="12.75" customHeight="1" x14ac:dyDescent="0.2">
      <c r="A77" s="40" t="s">
        <v>22</v>
      </c>
      <c r="B77" s="25"/>
      <c r="C77" s="25"/>
      <c r="D77" s="25"/>
      <c r="E77" s="25"/>
      <c r="F77" s="25">
        <v>19</v>
      </c>
      <c r="G77" s="25"/>
      <c r="H77" s="25"/>
      <c r="I77" s="25"/>
      <c r="J77" s="25"/>
      <c r="K77" s="104"/>
      <c r="L77" s="26"/>
      <c r="M77" s="21"/>
      <c r="N77" s="21"/>
      <c r="O77" s="22"/>
      <c r="P77" s="23">
        <f>F77/E76</f>
        <v>0.95</v>
      </c>
      <c r="Q77" s="35">
        <v>26</v>
      </c>
      <c r="R77" s="36">
        <f t="shared" si="48"/>
        <v>0.89655172413793105</v>
      </c>
      <c r="S77" s="1">
        <f t="shared" si="49"/>
        <v>0.10344827586206895</v>
      </c>
      <c r="AA77" s="64"/>
      <c r="AB77" s="48"/>
      <c r="AC77" s="48"/>
      <c r="AD77" s="48"/>
      <c r="AE77" s="65"/>
      <c r="AF77" s="65"/>
      <c r="AG77" s="65"/>
      <c r="AH77" s="65"/>
      <c r="AI77" s="65"/>
      <c r="AJ77" s="65"/>
      <c r="AK77" s="65"/>
    </row>
    <row r="78" spans="1:43" ht="12.75" customHeight="1" x14ac:dyDescent="0.2">
      <c r="A78" s="40" t="s">
        <v>23</v>
      </c>
      <c r="B78" s="25"/>
      <c r="C78" s="25"/>
      <c r="D78" s="25"/>
      <c r="E78" s="25"/>
      <c r="F78" s="25"/>
      <c r="G78" s="25">
        <v>14</v>
      </c>
      <c r="H78" s="25"/>
      <c r="I78" s="25"/>
      <c r="J78" s="25"/>
      <c r="K78" s="104"/>
      <c r="L78" s="26"/>
      <c r="M78" s="21"/>
      <c r="N78" s="21"/>
      <c r="O78" s="22"/>
      <c r="P78" s="23">
        <f>G78/F77</f>
        <v>0.73684210526315785</v>
      </c>
      <c r="Q78" s="35">
        <v>24</v>
      </c>
      <c r="R78" s="36">
        <f t="shared" si="48"/>
        <v>0.92307692307692313</v>
      </c>
      <c r="S78" s="1">
        <f t="shared" si="49"/>
        <v>7.6923076923076872E-2</v>
      </c>
      <c r="AA78" s="46"/>
      <c r="AB78" s="48"/>
      <c r="AC78" s="48"/>
      <c r="AD78" s="65"/>
      <c r="AE78" s="65"/>
      <c r="AF78" s="65"/>
      <c r="AG78" s="65"/>
      <c r="AH78" s="65"/>
      <c r="AI78" s="65"/>
      <c r="AJ78" s="65"/>
      <c r="AK78" s="65"/>
    </row>
    <row r="79" spans="1:43" ht="12.75" customHeight="1" x14ac:dyDescent="0.2">
      <c r="A79" s="40" t="s">
        <v>24</v>
      </c>
      <c r="B79" s="25"/>
      <c r="C79" s="25"/>
      <c r="D79" s="25"/>
      <c r="E79" s="25"/>
      <c r="F79" s="25"/>
      <c r="G79" s="25"/>
      <c r="H79" s="25">
        <v>14</v>
      </c>
      <c r="I79" s="25"/>
      <c r="J79" s="25"/>
      <c r="K79" s="104"/>
      <c r="L79" s="26"/>
      <c r="M79" s="21"/>
      <c r="N79" s="21"/>
      <c r="O79" s="22"/>
      <c r="P79" s="23">
        <f>H79/G78</f>
        <v>1</v>
      </c>
      <c r="Q79" s="35">
        <v>22</v>
      </c>
      <c r="R79" s="36">
        <f t="shared" si="48"/>
        <v>0.91666666666666663</v>
      </c>
      <c r="S79" s="1">
        <f t="shared" si="49"/>
        <v>8.333333333333337E-2</v>
      </c>
      <c r="AA79" s="46"/>
      <c r="AB79" s="48"/>
      <c r="AC79" s="65"/>
      <c r="AD79" s="65"/>
      <c r="AE79" s="65"/>
      <c r="AF79" s="65"/>
      <c r="AG79" s="65"/>
      <c r="AH79" s="65"/>
      <c r="AI79" s="65"/>
      <c r="AJ79" s="65"/>
      <c r="AK79" s="65"/>
    </row>
    <row r="80" spans="1:43" ht="12.75" customHeight="1" x14ac:dyDescent="0.2">
      <c r="A80" s="40" t="s">
        <v>25</v>
      </c>
      <c r="B80" s="25"/>
      <c r="C80" s="25"/>
      <c r="D80" s="25"/>
      <c r="E80" s="25"/>
      <c r="F80" s="25"/>
      <c r="G80" s="25"/>
      <c r="H80" s="25"/>
      <c r="I80" s="25">
        <v>14</v>
      </c>
      <c r="J80" s="25"/>
      <c r="K80" s="104"/>
      <c r="L80" s="26"/>
      <c r="M80" s="21"/>
      <c r="N80" s="21"/>
      <c r="O80" s="22"/>
      <c r="P80" s="23">
        <f>I80/H79</f>
        <v>1</v>
      </c>
      <c r="Q80" s="35">
        <v>22</v>
      </c>
      <c r="R80" s="36">
        <f t="shared" si="48"/>
        <v>1</v>
      </c>
      <c r="S80" s="1">
        <f t="shared" si="49"/>
        <v>0</v>
      </c>
      <c r="AA80" s="2"/>
      <c r="AB80" s="14" t="s">
        <v>49</v>
      </c>
      <c r="AC80" s="48"/>
      <c r="AD80" s="48"/>
      <c r="AE80" s="48"/>
      <c r="AF80" s="48"/>
      <c r="AG80" s="48"/>
      <c r="AH80" s="48"/>
      <c r="AI80" s="48"/>
      <c r="AJ80" s="48"/>
      <c r="AK80" s="48"/>
    </row>
    <row r="81" spans="1:53" ht="12.75" customHeight="1" x14ac:dyDescent="0.2">
      <c r="A81" s="40" t="s">
        <v>26</v>
      </c>
      <c r="B81" s="25"/>
      <c r="C81" s="25"/>
      <c r="D81" s="25"/>
      <c r="E81" s="25"/>
      <c r="F81" s="25"/>
      <c r="G81" s="25"/>
      <c r="H81" s="25"/>
      <c r="I81" s="25"/>
      <c r="J81" s="25">
        <v>14</v>
      </c>
      <c r="K81" s="104"/>
      <c r="L81" s="26"/>
      <c r="M81" s="21"/>
      <c r="N81" s="21"/>
      <c r="O81" s="22"/>
      <c r="P81" s="23">
        <f>J81/I80</f>
        <v>1</v>
      </c>
      <c r="Q81" s="35">
        <v>21</v>
      </c>
      <c r="R81" s="36">
        <f t="shared" si="48"/>
        <v>0.95454545454545459</v>
      </c>
      <c r="S81" s="1">
        <f t="shared" si="49"/>
        <v>4.5454545454545414E-2</v>
      </c>
      <c r="AA81" s="66" t="s">
        <v>21</v>
      </c>
      <c r="AB81" s="67">
        <v>9701</v>
      </c>
      <c r="AC81" s="68">
        <v>9702</v>
      </c>
      <c r="AD81" s="68">
        <v>9801</v>
      </c>
      <c r="AE81" s="68">
        <v>9802</v>
      </c>
      <c r="AF81" s="68">
        <v>9901</v>
      </c>
      <c r="AG81" s="68">
        <v>9902</v>
      </c>
      <c r="AH81" s="69" t="s">
        <v>22</v>
      </c>
      <c r="AI81" s="69" t="s">
        <v>23</v>
      </c>
      <c r="AJ81" s="69" t="s">
        <v>24</v>
      </c>
      <c r="AK81" s="69" t="s">
        <v>25</v>
      </c>
      <c r="AL81" s="69" t="s">
        <v>26</v>
      </c>
      <c r="AM81" s="69" t="s">
        <v>27</v>
      </c>
      <c r="AN81" s="69" t="s">
        <v>28</v>
      </c>
      <c r="AO81" s="69" t="s">
        <v>29</v>
      </c>
      <c r="AP81" s="69" t="s">
        <v>30</v>
      </c>
      <c r="AQ81" s="69" t="s">
        <v>31</v>
      </c>
      <c r="AR81" s="69" t="s">
        <v>50</v>
      </c>
      <c r="AS81" s="69" t="s">
        <v>51</v>
      </c>
      <c r="AT81" s="69" t="s">
        <v>52</v>
      </c>
      <c r="AU81" s="69" t="s">
        <v>53</v>
      </c>
      <c r="AV81" s="69" t="s">
        <v>54</v>
      </c>
      <c r="AW81" s="69" t="s">
        <v>55</v>
      </c>
      <c r="AX81" s="69" t="s">
        <v>56</v>
      </c>
      <c r="AY81" s="69" t="s">
        <v>57</v>
      </c>
      <c r="AZ81" s="69" t="s">
        <v>58</v>
      </c>
      <c r="BA81" s="69" t="s">
        <v>59</v>
      </c>
    </row>
    <row r="82" spans="1:53" ht="12.75" customHeight="1" x14ac:dyDescent="0.3">
      <c r="A82" s="40" t="s">
        <v>27</v>
      </c>
      <c r="B82" s="25"/>
      <c r="C82" s="25"/>
      <c r="D82" s="25"/>
      <c r="E82" s="25"/>
      <c r="F82" s="25"/>
      <c r="G82" s="25"/>
      <c r="H82" s="25"/>
      <c r="I82" s="25"/>
      <c r="J82" s="25"/>
      <c r="K82" s="104">
        <v>14</v>
      </c>
      <c r="L82" s="26">
        <v>14</v>
      </c>
      <c r="M82" s="21"/>
      <c r="N82" s="21"/>
      <c r="O82" s="22"/>
      <c r="P82" s="23">
        <f>K82/J81</f>
        <v>1</v>
      </c>
      <c r="Q82" s="35">
        <v>20</v>
      </c>
      <c r="R82" s="36">
        <f t="shared" si="48"/>
        <v>0.95238095238095233</v>
      </c>
      <c r="S82" s="1">
        <f t="shared" si="49"/>
        <v>4.7619047619047672E-2</v>
      </c>
      <c r="AA82" s="70" t="s">
        <v>32</v>
      </c>
      <c r="AB82" s="71">
        <f>Q20/Q18</f>
        <v>0.78723404255319152</v>
      </c>
      <c r="AC82" s="71">
        <f>Q46/Q44</f>
        <v>0.79012345679012341</v>
      </c>
      <c r="AD82" s="71">
        <f>Q75/Q73</f>
        <v>0.68</v>
      </c>
      <c r="AE82" s="71">
        <f>Q101/Q99</f>
        <v>0.79090909090909089</v>
      </c>
      <c r="AF82" s="71">
        <f>Q126/Q124</f>
        <v>0.75789473684210529</v>
      </c>
      <c r="AG82" s="71">
        <f>Q148/Q146</f>
        <v>0.84677419354838712</v>
      </c>
      <c r="AH82" s="71">
        <f>Q170/Q168</f>
        <v>0.79365079365079361</v>
      </c>
      <c r="AI82" s="71">
        <f>Q191/Q189</f>
        <v>0.7142857142857143</v>
      </c>
      <c r="AJ82" s="71">
        <f>Q210/Q208</f>
        <v>0.81481481481481477</v>
      </c>
      <c r="AK82" s="71">
        <f>Q229/Q227</f>
        <v>0.80373831775700932</v>
      </c>
      <c r="AL82" s="71">
        <f>Q247/Q245</f>
        <v>0.88775510204081631</v>
      </c>
      <c r="AM82" s="71">
        <f>Q265/Q263</f>
        <v>0.8</v>
      </c>
      <c r="AN82" s="71">
        <f>Q285/Q283</f>
        <v>0.7407407407407407</v>
      </c>
      <c r="AO82" s="71">
        <f>Q307/Q305</f>
        <v>0.84761904761904761</v>
      </c>
      <c r="AP82" s="71">
        <f>Q326/Q324</f>
        <v>0.89795918367346939</v>
      </c>
      <c r="AQ82" s="71">
        <f>Q344/Q342</f>
        <v>0.891156462585034</v>
      </c>
      <c r="AR82" s="71">
        <f>Q364/Q362</f>
        <v>0.83333333333333337</v>
      </c>
      <c r="AS82" s="71">
        <f>Q383/Q381</f>
        <v>0.87022900763358779</v>
      </c>
      <c r="AT82" s="71">
        <f>Q401/Q399</f>
        <v>0.90789473684210531</v>
      </c>
      <c r="AU82" s="71">
        <f>Q419/Q417</f>
        <v>0.89473684210526316</v>
      </c>
      <c r="AV82" s="71">
        <f>Q435/Q433</f>
        <v>0.88607594936708856</v>
      </c>
      <c r="AW82" s="71">
        <f>Q452/Q450</f>
        <v>0.91891891891891897</v>
      </c>
      <c r="AX82" s="71">
        <f>Q468/Q466</f>
        <v>0.85</v>
      </c>
      <c r="AY82" s="71">
        <f>Q484/Q482</f>
        <v>0.94936708860759489</v>
      </c>
      <c r="AZ82" s="71">
        <f>Q501/Q499</f>
        <v>0.88461538461538458</v>
      </c>
      <c r="BA82" s="71">
        <f>Q517/Q515</f>
        <v>0.92207792207792205</v>
      </c>
    </row>
    <row r="83" spans="1:53" ht="12.75" customHeight="1" x14ac:dyDescent="0.2">
      <c r="A83" s="46" t="s">
        <v>28</v>
      </c>
      <c r="B83" s="2"/>
      <c r="C83" s="2"/>
      <c r="D83" s="2"/>
      <c r="E83" s="2"/>
      <c r="F83" s="2"/>
      <c r="G83" s="2"/>
      <c r="H83" s="2"/>
      <c r="I83" s="2"/>
      <c r="J83" s="2"/>
      <c r="K83" s="245">
        <v>2</v>
      </c>
      <c r="L83" s="45">
        <v>2</v>
      </c>
      <c r="M83" s="1"/>
      <c r="N83" s="1"/>
      <c r="O83" s="2"/>
      <c r="P83" s="1"/>
      <c r="Q83" s="35">
        <v>5</v>
      </c>
      <c r="R83" s="36">
        <f t="shared" si="48"/>
        <v>0.25</v>
      </c>
      <c r="S83" s="1">
        <f t="shared" si="49"/>
        <v>0.75</v>
      </c>
      <c r="T83" s="361" t="s">
        <v>13</v>
      </c>
      <c r="U83" s="352"/>
      <c r="AA83" s="3"/>
      <c r="AB83" s="14"/>
      <c r="AC83" s="48"/>
      <c r="AD83" s="48"/>
      <c r="AE83" s="48"/>
      <c r="AF83" s="48"/>
      <c r="AG83" s="48"/>
      <c r="AH83" s="48"/>
      <c r="AI83" s="48"/>
      <c r="AJ83" s="48"/>
      <c r="AK83" s="48"/>
    </row>
    <row r="84" spans="1:53" ht="12.75" customHeight="1" x14ac:dyDescent="0.2">
      <c r="A84" s="46" t="s">
        <v>29</v>
      </c>
      <c r="B84" s="2"/>
      <c r="C84" s="2"/>
      <c r="D84" s="2"/>
      <c r="E84" s="2"/>
      <c r="F84" s="2"/>
      <c r="G84" s="2"/>
      <c r="H84" s="2"/>
      <c r="I84" s="2">
        <v>3</v>
      </c>
      <c r="J84" s="2"/>
      <c r="K84" s="245"/>
      <c r="L84" s="45">
        <v>1</v>
      </c>
      <c r="M84" s="1"/>
      <c r="N84" s="1"/>
      <c r="O84" s="2"/>
      <c r="P84" s="1"/>
      <c r="Q84" s="35">
        <v>3</v>
      </c>
      <c r="R84" s="36">
        <f t="shared" si="48"/>
        <v>0.6</v>
      </c>
      <c r="S84" s="1">
        <f t="shared" si="49"/>
        <v>0.4</v>
      </c>
    </row>
    <row r="85" spans="1:53" ht="12.75" customHeight="1" x14ac:dyDescent="0.2">
      <c r="A85" s="40" t="s">
        <v>30</v>
      </c>
      <c r="B85" s="2"/>
      <c r="C85" s="2"/>
      <c r="D85" s="2"/>
      <c r="E85" s="2"/>
      <c r="F85" s="2"/>
      <c r="G85" s="2"/>
      <c r="H85" s="2"/>
      <c r="I85" s="2">
        <v>1</v>
      </c>
      <c r="J85" s="2"/>
      <c r="K85" s="245"/>
      <c r="L85" s="45">
        <v>1</v>
      </c>
      <c r="M85" s="1"/>
      <c r="N85" s="1"/>
      <c r="O85" s="2"/>
      <c r="P85" s="1"/>
      <c r="Q85" s="35">
        <v>2</v>
      </c>
      <c r="R85" s="36"/>
      <c r="S85" s="1"/>
    </row>
    <row r="86" spans="1:53" ht="12.75" customHeight="1" x14ac:dyDescent="0.2">
      <c r="A86" s="40" t="s">
        <v>31</v>
      </c>
      <c r="B86" s="2"/>
      <c r="C86" s="2"/>
      <c r="D86" s="2"/>
      <c r="E86" s="2"/>
      <c r="F86" s="2"/>
      <c r="G86" s="2"/>
      <c r="H86" s="2"/>
      <c r="I86" s="2">
        <v>1</v>
      </c>
      <c r="J86" s="2"/>
      <c r="K86" s="245"/>
      <c r="L86" s="45">
        <v>1</v>
      </c>
      <c r="M86" s="1"/>
      <c r="N86" s="1"/>
      <c r="O86" s="2"/>
      <c r="P86" s="1"/>
      <c r="Q86" s="35">
        <v>1</v>
      </c>
      <c r="R86" s="36"/>
      <c r="S86" s="1"/>
    </row>
    <row r="87" spans="1:53" ht="12.75" customHeight="1" x14ac:dyDescent="0.2">
      <c r="A87" s="46"/>
      <c r="B87" s="2"/>
      <c r="C87" s="2"/>
      <c r="D87" s="2"/>
      <c r="E87" s="2"/>
      <c r="F87" s="2"/>
      <c r="G87" s="2"/>
      <c r="H87" s="2"/>
      <c r="I87" s="2"/>
      <c r="J87" s="2"/>
      <c r="K87" s="245"/>
      <c r="L87" s="45"/>
      <c r="M87" s="1"/>
      <c r="N87" s="1"/>
      <c r="O87" s="2"/>
      <c r="P87" s="1"/>
      <c r="Q87" s="35"/>
      <c r="R87" s="36"/>
      <c r="S87" s="1"/>
    </row>
    <row r="88" spans="1:53" ht="12.75" customHeight="1" x14ac:dyDescent="0.2">
      <c r="K88" s="246" t="s">
        <v>10</v>
      </c>
      <c r="L88" s="20">
        <f>SUM(L82:L86)</f>
        <v>19</v>
      </c>
      <c r="M88" s="1">
        <f>L82/B73</f>
        <v>0.28000000000000003</v>
      </c>
      <c r="N88" s="1">
        <f>L88/B73</f>
        <v>0.38</v>
      </c>
      <c r="O88" s="1">
        <f>N88-M88</f>
        <v>9.9999999999999978E-2</v>
      </c>
      <c r="P88" s="1"/>
      <c r="T88" s="25">
        <v>9701</v>
      </c>
      <c r="U88" s="1">
        <f>O33</f>
        <v>0.17021276595744683</v>
      </c>
    </row>
    <row r="89" spans="1:53" ht="12.75" customHeight="1" x14ac:dyDescent="0.2">
      <c r="A89" s="362" t="s">
        <v>41</v>
      </c>
      <c r="B89" s="352"/>
      <c r="C89" s="352"/>
      <c r="D89" s="352"/>
      <c r="K89" s="246"/>
      <c r="L89" s="3"/>
      <c r="M89" s="1"/>
      <c r="N89" s="1"/>
      <c r="O89" s="1"/>
      <c r="P89" s="1"/>
      <c r="T89" s="25">
        <v>9702</v>
      </c>
      <c r="U89" s="1">
        <f>O88</f>
        <v>9.9999999999999978E-2</v>
      </c>
    </row>
    <row r="90" spans="1:53" ht="12.75" customHeight="1" x14ac:dyDescent="0.2">
      <c r="A90" s="46" t="s">
        <v>42</v>
      </c>
      <c r="B90" s="2">
        <v>7</v>
      </c>
      <c r="K90" s="246"/>
      <c r="L90" s="3"/>
      <c r="M90" s="1"/>
      <c r="N90" s="1"/>
      <c r="O90" s="1"/>
      <c r="P90" s="1"/>
      <c r="T90" s="25">
        <v>9801</v>
      </c>
      <c r="U90" s="1">
        <f>O88</f>
        <v>9.9999999999999978E-2</v>
      </c>
    </row>
    <row r="91" spans="1:53" ht="12.75" customHeight="1" x14ac:dyDescent="0.2">
      <c r="A91" s="363" t="s">
        <v>43</v>
      </c>
      <c r="B91" s="352"/>
      <c r="C91" s="352"/>
      <c r="D91" s="352"/>
      <c r="E91" s="352"/>
      <c r="F91" s="352"/>
      <c r="G91" s="352"/>
      <c r="H91" s="52">
        <f>(B90/L88)*100%</f>
        <v>0.36842105263157893</v>
      </c>
      <c r="K91" s="246"/>
      <c r="L91" s="3"/>
      <c r="M91" s="1"/>
      <c r="N91" s="1"/>
      <c r="O91" s="1"/>
      <c r="P91" s="1"/>
      <c r="T91" s="25">
        <v>9802</v>
      </c>
      <c r="U91" s="1">
        <f>O115</f>
        <v>0.22727272727272729</v>
      </c>
    </row>
    <row r="92" spans="1:53" ht="12.75" customHeight="1" x14ac:dyDescent="0.2">
      <c r="K92" s="246"/>
      <c r="L92" s="3"/>
      <c r="M92" s="1"/>
      <c r="N92" s="1"/>
      <c r="O92" s="1"/>
      <c r="P92" s="1"/>
      <c r="T92" s="2">
        <v>9901</v>
      </c>
      <c r="U92" s="1">
        <f>O137</f>
        <v>4.2105263157894701E-2</v>
      </c>
    </row>
    <row r="93" spans="1:53" ht="12.75" customHeight="1" x14ac:dyDescent="0.2">
      <c r="A93" s="53" t="s">
        <v>44</v>
      </c>
      <c r="G93" s="3">
        <f>((L82*10)+(L83*11)+(L84*12)+(L85*13)+(L86*14))/L88</f>
        <v>10.578947368421053</v>
      </c>
      <c r="M93" s="1"/>
      <c r="N93" s="1"/>
      <c r="P93" s="1"/>
      <c r="T93" s="2">
        <v>9902</v>
      </c>
      <c r="U93" s="1">
        <f>O159</f>
        <v>0.13709677419354838</v>
      </c>
    </row>
    <row r="94" spans="1:53" ht="12.75" customHeight="1" x14ac:dyDescent="0.2">
      <c r="A94" s="53"/>
      <c r="G94" s="3"/>
      <c r="M94" s="1"/>
      <c r="N94" s="1"/>
      <c r="P94" s="1"/>
      <c r="T94" s="40" t="s">
        <v>22</v>
      </c>
      <c r="U94" s="1">
        <f>O181</f>
        <v>0.22222222222222221</v>
      </c>
    </row>
    <row r="95" spans="1:53" ht="12.75" customHeight="1" x14ac:dyDescent="0.2">
      <c r="M95" s="1"/>
      <c r="N95" s="1"/>
      <c r="P95" s="1"/>
      <c r="T95" s="40" t="s">
        <v>23</v>
      </c>
      <c r="U95" s="1">
        <f>O204</f>
        <v>0.12499999999999994</v>
      </c>
    </row>
    <row r="96" spans="1:53" ht="12.75" customHeight="1" x14ac:dyDescent="0.3">
      <c r="A96" s="61" t="s">
        <v>60</v>
      </c>
      <c r="M96" s="1"/>
      <c r="N96" s="1"/>
      <c r="P96" s="1"/>
      <c r="T96" s="40" t="s">
        <v>24</v>
      </c>
      <c r="U96" s="1">
        <f>O223</f>
        <v>0.11111111111111105</v>
      </c>
    </row>
    <row r="97" spans="1:21" ht="38.25" customHeight="1" x14ac:dyDescent="0.2">
      <c r="B97" s="358" t="s">
        <v>3</v>
      </c>
      <c r="C97" s="359"/>
      <c r="D97" s="359"/>
      <c r="E97" s="359"/>
      <c r="F97" s="359"/>
      <c r="G97" s="359"/>
      <c r="H97" s="359"/>
      <c r="I97" s="359"/>
      <c r="J97" s="359"/>
      <c r="K97" s="359"/>
      <c r="M97" s="10" t="s">
        <v>11</v>
      </c>
      <c r="N97" s="10" t="s">
        <v>12</v>
      </c>
      <c r="O97" s="11" t="s">
        <v>13</v>
      </c>
      <c r="P97" s="10" t="s">
        <v>14</v>
      </c>
      <c r="Q97" s="12" t="s">
        <v>15</v>
      </c>
      <c r="R97" s="12" t="s">
        <v>16</v>
      </c>
      <c r="S97" s="13" t="s">
        <v>17</v>
      </c>
      <c r="T97" s="40" t="s">
        <v>25</v>
      </c>
      <c r="U97" s="1">
        <f>O241</f>
        <v>8.411214953271029E-2</v>
      </c>
    </row>
    <row r="98" spans="1:21" ht="12.75" customHeight="1" x14ac:dyDescent="0.2">
      <c r="A98" s="15" t="s">
        <v>18</v>
      </c>
      <c r="B98" s="16">
        <v>1</v>
      </c>
      <c r="C98" s="16">
        <v>2</v>
      </c>
      <c r="D98" s="16">
        <v>3</v>
      </c>
      <c r="E98" s="16">
        <v>4</v>
      </c>
      <c r="F98" s="16">
        <v>5</v>
      </c>
      <c r="G98" s="16">
        <v>6</v>
      </c>
      <c r="H98" s="16">
        <v>7</v>
      </c>
      <c r="I98" s="16">
        <v>8</v>
      </c>
      <c r="J98" s="16">
        <v>9</v>
      </c>
      <c r="K98" s="304">
        <v>10</v>
      </c>
      <c r="L98" s="17" t="s">
        <v>19</v>
      </c>
      <c r="M98" s="21"/>
      <c r="N98" s="21"/>
      <c r="O98" s="22"/>
      <c r="P98" s="23"/>
      <c r="Q98" s="24"/>
      <c r="R98" s="24"/>
      <c r="S98" s="1"/>
      <c r="T98" s="40" t="s">
        <v>26</v>
      </c>
      <c r="U98" s="1">
        <f>O259</f>
        <v>0.29591836734693877</v>
      </c>
    </row>
    <row r="99" spans="1:21" ht="12.75" customHeight="1" x14ac:dyDescent="0.2">
      <c r="A99" s="25">
        <v>9802</v>
      </c>
      <c r="B99" s="25">
        <v>110</v>
      </c>
      <c r="C99" s="25"/>
      <c r="D99" s="25"/>
      <c r="E99" s="25"/>
      <c r="F99" s="25"/>
      <c r="G99" s="25"/>
      <c r="H99" s="25"/>
      <c r="I99" s="25"/>
      <c r="J99" s="25"/>
      <c r="K99" s="104"/>
      <c r="L99" s="26"/>
      <c r="M99" s="21"/>
      <c r="N99" s="21"/>
      <c r="O99" s="22"/>
      <c r="P99" s="23"/>
      <c r="Q99" s="29">
        <f>B99</f>
        <v>110</v>
      </c>
      <c r="R99" s="24"/>
      <c r="S99" s="1"/>
    </row>
    <row r="100" spans="1:21" ht="12.75" customHeight="1" x14ac:dyDescent="0.2">
      <c r="A100" s="25">
        <v>9901</v>
      </c>
      <c r="B100" s="25"/>
      <c r="C100" s="25">
        <v>90</v>
      </c>
      <c r="D100" s="25"/>
      <c r="E100" s="25"/>
      <c r="F100" s="25"/>
      <c r="G100" s="25"/>
      <c r="H100" s="25"/>
      <c r="I100" s="25"/>
      <c r="J100" s="25"/>
      <c r="K100" s="104"/>
      <c r="L100" s="26"/>
      <c r="M100" s="21"/>
      <c r="N100" s="21"/>
      <c r="O100" s="22"/>
      <c r="P100" s="23">
        <f>C100/B99</f>
        <v>0.81818181818181823</v>
      </c>
      <c r="Q100" s="35">
        <v>91</v>
      </c>
      <c r="R100" s="36">
        <f t="shared" ref="R100:R109" si="50">Q100/Q99</f>
        <v>0.82727272727272727</v>
      </c>
      <c r="S100" s="1">
        <f t="shared" ref="S100:S109" si="51">100%-R100</f>
        <v>0.17272727272727273</v>
      </c>
    </row>
    <row r="101" spans="1:21" ht="12.75" customHeight="1" x14ac:dyDescent="0.2">
      <c r="A101" s="25">
        <v>9902</v>
      </c>
      <c r="B101" s="25"/>
      <c r="C101" s="25"/>
      <c r="D101" s="25">
        <v>70</v>
      </c>
      <c r="E101" s="25"/>
      <c r="F101" s="25"/>
      <c r="G101" s="25"/>
      <c r="H101" s="25"/>
      <c r="I101" s="25"/>
      <c r="J101" s="25"/>
      <c r="K101" s="104"/>
      <c r="L101" s="26"/>
      <c r="M101" s="21"/>
      <c r="N101" s="21"/>
      <c r="O101" s="22"/>
      <c r="P101" s="23">
        <f>D101/C100</f>
        <v>0.77777777777777779</v>
      </c>
      <c r="Q101" s="35">
        <v>87</v>
      </c>
      <c r="R101" s="36">
        <f t="shared" si="50"/>
        <v>0.95604395604395609</v>
      </c>
      <c r="S101" s="1">
        <f t="shared" si="51"/>
        <v>4.3956043956043911E-2</v>
      </c>
    </row>
    <row r="102" spans="1:21" ht="12.75" customHeight="1" x14ac:dyDescent="0.2">
      <c r="A102" s="40" t="s">
        <v>22</v>
      </c>
      <c r="B102" s="25"/>
      <c r="C102" s="25"/>
      <c r="D102" s="25"/>
      <c r="E102" s="25">
        <v>59</v>
      </c>
      <c r="F102" s="25"/>
      <c r="G102" s="25"/>
      <c r="H102" s="25"/>
      <c r="I102" s="25"/>
      <c r="J102" s="25"/>
      <c r="K102" s="104"/>
      <c r="L102" s="26"/>
      <c r="M102" s="21"/>
      <c r="N102" s="21"/>
      <c r="O102" s="22"/>
      <c r="P102" s="23">
        <f>E102/D101</f>
        <v>0.84285714285714286</v>
      </c>
      <c r="Q102" s="35">
        <v>84</v>
      </c>
      <c r="R102" s="36">
        <f t="shared" si="50"/>
        <v>0.96551724137931039</v>
      </c>
      <c r="S102" s="1">
        <f t="shared" si="51"/>
        <v>3.4482758620689613E-2</v>
      </c>
    </row>
    <row r="103" spans="1:21" ht="12.75" customHeight="1" x14ac:dyDescent="0.2">
      <c r="A103" s="40" t="s">
        <v>23</v>
      </c>
      <c r="B103" s="25"/>
      <c r="C103" s="25"/>
      <c r="D103" s="25"/>
      <c r="E103" s="25"/>
      <c r="F103" s="25">
        <v>54</v>
      </c>
      <c r="G103" s="25"/>
      <c r="H103" s="25"/>
      <c r="I103" s="25"/>
      <c r="J103" s="25"/>
      <c r="K103" s="104"/>
      <c r="L103" s="26"/>
      <c r="M103" s="21"/>
      <c r="N103" s="21"/>
      <c r="O103" s="22"/>
      <c r="P103" s="23">
        <f>F103/E102</f>
        <v>0.9152542372881356</v>
      </c>
      <c r="Q103" s="35">
        <v>82</v>
      </c>
      <c r="R103" s="36">
        <f t="shared" si="50"/>
        <v>0.97619047619047616</v>
      </c>
      <c r="S103" s="1">
        <f t="shared" si="51"/>
        <v>2.3809523809523836E-2</v>
      </c>
    </row>
    <row r="104" spans="1:21" ht="12.75" customHeight="1" x14ac:dyDescent="0.2">
      <c r="A104" s="40" t="s">
        <v>24</v>
      </c>
      <c r="B104" s="25"/>
      <c r="C104" s="25"/>
      <c r="D104" s="25"/>
      <c r="E104" s="25"/>
      <c r="F104" s="25"/>
      <c r="G104" s="25">
        <v>46</v>
      </c>
      <c r="H104" s="25"/>
      <c r="I104" s="25"/>
      <c r="J104" s="25"/>
      <c r="K104" s="104"/>
      <c r="L104" s="26"/>
      <c r="M104" s="21"/>
      <c r="N104" s="21"/>
      <c r="O104" s="22"/>
      <c r="P104" s="23">
        <f>G104/F103</f>
        <v>0.85185185185185186</v>
      </c>
      <c r="Q104" s="35">
        <v>78</v>
      </c>
      <c r="R104" s="36">
        <f t="shared" si="50"/>
        <v>0.95121951219512191</v>
      </c>
      <c r="S104" s="1">
        <f t="shared" si="51"/>
        <v>4.8780487804878092E-2</v>
      </c>
    </row>
    <row r="105" spans="1:21" ht="12.75" customHeight="1" x14ac:dyDescent="0.2">
      <c r="A105" s="40" t="s">
        <v>25</v>
      </c>
      <c r="B105" s="25"/>
      <c r="C105" s="25"/>
      <c r="D105" s="25"/>
      <c r="E105" s="25"/>
      <c r="F105" s="25"/>
      <c r="G105" s="25"/>
      <c r="H105" s="25">
        <v>45</v>
      </c>
      <c r="I105" s="25"/>
      <c r="J105" s="25"/>
      <c r="K105" s="104"/>
      <c r="L105" s="26"/>
      <c r="M105" s="21"/>
      <c r="N105" s="21"/>
      <c r="O105" s="22"/>
      <c r="P105" s="23">
        <f>H105/G104</f>
        <v>0.97826086956521741</v>
      </c>
      <c r="Q105" s="35">
        <v>75</v>
      </c>
      <c r="R105" s="36">
        <f t="shared" si="50"/>
        <v>0.96153846153846156</v>
      </c>
      <c r="S105" s="1">
        <f t="shared" si="51"/>
        <v>3.8461538461538436E-2</v>
      </c>
    </row>
    <row r="106" spans="1:21" ht="12.75" customHeight="1" x14ac:dyDescent="0.2">
      <c r="A106" s="40" t="s">
        <v>26</v>
      </c>
      <c r="B106" s="25"/>
      <c r="C106" s="25"/>
      <c r="D106" s="25"/>
      <c r="E106" s="25"/>
      <c r="F106" s="25"/>
      <c r="G106" s="25"/>
      <c r="H106" s="25"/>
      <c r="I106" s="25">
        <v>44</v>
      </c>
      <c r="J106" s="25"/>
      <c r="K106" s="104"/>
      <c r="L106" s="26"/>
      <c r="M106" s="21"/>
      <c r="N106" s="21"/>
      <c r="O106" s="22"/>
      <c r="P106" s="23">
        <f>I106/H105</f>
        <v>0.97777777777777775</v>
      </c>
      <c r="Q106" s="35">
        <v>73</v>
      </c>
      <c r="R106" s="36">
        <f t="shared" si="50"/>
        <v>0.97333333333333338</v>
      </c>
      <c r="S106" s="1">
        <f t="shared" si="51"/>
        <v>2.6666666666666616E-2</v>
      </c>
    </row>
    <row r="107" spans="1:21" ht="12.75" customHeight="1" x14ac:dyDescent="0.2">
      <c r="A107" s="40" t="s">
        <v>27</v>
      </c>
      <c r="B107" s="25"/>
      <c r="C107" s="25"/>
      <c r="D107" s="25"/>
      <c r="E107" s="25"/>
      <c r="F107" s="25"/>
      <c r="G107" s="25"/>
      <c r="H107" s="25"/>
      <c r="I107" s="25"/>
      <c r="J107" s="25">
        <v>43</v>
      </c>
      <c r="K107" s="104"/>
      <c r="L107" s="26"/>
      <c r="M107" s="21"/>
      <c r="N107" s="21"/>
      <c r="O107" s="22"/>
      <c r="P107" s="23">
        <f>K107/I106</f>
        <v>0</v>
      </c>
      <c r="Q107" s="35">
        <v>70</v>
      </c>
      <c r="R107" s="36">
        <f t="shared" si="50"/>
        <v>0.95890410958904104</v>
      </c>
      <c r="S107" s="1">
        <f t="shared" si="51"/>
        <v>4.1095890410958957E-2</v>
      </c>
    </row>
    <row r="108" spans="1:21" ht="12.75" customHeight="1" x14ac:dyDescent="0.2">
      <c r="A108" s="46" t="s">
        <v>28</v>
      </c>
      <c r="B108" s="2"/>
      <c r="C108" s="2"/>
      <c r="D108" s="2"/>
      <c r="E108" s="2"/>
      <c r="F108" s="2"/>
      <c r="G108" s="2"/>
      <c r="H108" s="2"/>
      <c r="I108" s="2"/>
      <c r="J108" s="2"/>
      <c r="K108" s="245">
        <v>43</v>
      </c>
      <c r="L108" s="45">
        <v>42</v>
      </c>
      <c r="M108" s="1"/>
      <c r="N108" s="1"/>
      <c r="O108" s="2"/>
      <c r="P108" s="1">
        <f>K108/J107</f>
        <v>1</v>
      </c>
      <c r="Q108" s="35">
        <v>68</v>
      </c>
      <c r="R108" s="36">
        <f t="shared" si="50"/>
        <v>0.97142857142857142</v>
      </c>
      <c r="S108" s="1">
        <f t="shared" si="51"/>
        <v>2.8571428571428581E-2</v>
      </c>
    </row>
    <row r="109" spans="1:21" ht="12.75" customHeight="1" x14ac:dyDescent="0.2">
      <c r="A109" s="46" t="s">
        <v>29</v>
      </c>
      <c r="B109" s="2"/>
      <c r="C109" s="2"/>
      <c r="D109" s="2"/>
      <c r="E109" s="2"/>
      <c r="F109" s="2"/>
      <c r="G109" s="2"/>
      <c r="H109" s="2"/>
      <c r="I109" s="2">
        <v>17</v>
      </c>
      <c r="J109" s="2"/>
      <c r="K109" s="245">
        <v>1</v>
      </c>
      <c r="L109" s="45">
        <v>15</v>
      </c>
      <c r="M109" s="1"/>
      <c r="N109" s="1"/>
      <c r="O109" s="2"/>
      <c r="P109" s="1"/>
      <c r="Q109" s="35">
        <v>25</v>
      </c>
      <c r="R109" s="36">
        <f t="shared" si="50"/>
        <v>0.36764705882352944</v>
      </c>
      <c r="S109" s="1">
        <f t="shared" si="51"/>
        <v>0.63235294117647056</v>
      </c>
    </row>
    <row r="110" spans="1:21" ht="12.75" customHeight="1" x14ac:dyDescent="0.2">
      <c r="A110" s="40" t="s">
        <v>30</v>
      </c>
      <c r="B110" s="2"/>
      <c r="C110" s="2"/>
      <c r="D110" s="2"/>
      <c r="E110" s="2"/>
      <c r="F110" s="2"/>
      <c r="G110" s="2"/>
      <c r="H110" s="2"/>
      <c r="I110" s="2">
        <v>6</v>
      </c>
      <c r="J110" s="2"/>
      <c r="K110" s="245"/>
      <c r="L110" s="45">
        <v>5</v>
      </c>
      <c r="M110" s="1"/>
      <c r="N110" s="1"/>
      <c r="O110" s="2"/>
      <c r="P110" s="1"/>
      <c r="Q110" s="35">
        <v>11</v>
      </c>
      <c r="R110" s="36"/>
      <c r="S110" s="1"/>
    </row>
    <row r="111" spans="1:21" ht="12.75" customHeight="1" x14ac:dyDescent="0.2">
      <c r="A111" s="40" t="s">
        <v>31</v>
      </c>
      <c r="B111" s="2"/>
      <c r="C111" s="2"/>
      <c r="D111" s="2"/>
      <c r="E111" s="2"/>
      <c r="F111" s="2"/>
      <c r="G111" s="2"/>
      <c r="H111" s="2"/>
      <c r="I111" s="2">
        <v>3</v>
      </c>
      <c r="J111" s="2"/>
      <c r="K111" s="245"/>
      <c r="L111" s="45">
        <v>3</v>
      </c>
      <c r="M111" s="1"/>
      <c r="N111" s="1"/>
      <c r="O111" s="2"/>
      <c r="P111" s="1"/>
      <c r="Q111" s="35">
        <v>6</v>
      </c>
      <c r="R111" s="36"/>
      <c r="S111" s="1"/>
    </row>
    <row r="112" spans="1:21" ht="12.75" customHeight="1" x14ac:dyDescent="0.2">
      <c r="A112" s="46" t="s">
        <v>50</v>
      </c>
      <c r="B112" s="2"/>
      <c r="C112" s="2"/>
      <c r="D112" s="2"/>
      <c r="E112" s="2"/>
      <c r="F112" s="2"/>
      <c r="G112" s="2"/>
      <c r="H112" s="2"/>
      <c r="I112" s="2">
        <v>1</v>
      </c>
      <c r="J112" s="2"/>
      <c r="K112" s="245"/>
      <c r="L112" s="45"/>
      <c r="M112" s="1"/>
      <c r="N112" s="1"/>
      <c r="O112" s="2"/>
      <c r="P112" s="1"/>
      <c r="Q112" s="35">
        <v>2</v>
      </c>
      <c r="R112" s="36"/>
      <c r="S112" s="1"/>
    </row>
    <row r="113" spans="1:53" ht="12.75" customHeight="1" x14ac:dyDescent="0.2">
      <c r="A113" s="46" t="s">
        <v>51</v>
      </c>
      <c r="B113" s="2"/>
      <c r="C113" s="2"/>
      <c r="D113" s="2"/>
      <c r="E113" s="2"/>
      <c r="F113" s="2"/>
      <c r="G113" s="2"/>
      <c r="H113" s="2"/>
      <c r="I113" s="2">
        <v>2</v>
      </c>
      <c r="J113" s="2"/>
      <c r="K113" s="245"/>
      <c r="L113" s="45">
        <v>1</v>
      </c>
      <c r="M113" s="1"/>
      <c r="N113" s="1"/>
      <c r="O113" s="2"/>
      <c r="P113" s="1"/>
      <c r="Q113" s="35">
        <v>2</v>
      </c>
      <c r="R113" s="36"/>
      <c r="S113" s="1"/>
    </row>
    <row r="114" spans="1:53" ht="12.75" customHeight="1" x14ac:dyDescent="0.2">
      <c r="A114" s="46" t="s">
        <v>52</v>
      </c>
      <c r="B114" s="2"/>
      <c r="C114" s="2"/>
      <c r="D114" s="2"/>
      <c r="E114" s="2"/>
      <c r="F114" s="2"/>
      <c r="G114" s="2"/>
      <c r="H114" s="2"/>
      <c r="I114" s="2">
        <v>1</v>
      </c>
      <c r="J114" s="2"/>
      <c r="K114" s="245"/>
      <c r="L114" s="45">
        <v>1</v>
      </c>
      <c r="M114" s="1"/>
      <c r="N114" s="1"/>
      <c r="O114" s="2"/>
      <c r="P114" s="1"/>
      <c r="Q114" s="35">
        <v>1</v>
      </c>
      <c r="R114" s="36"/>
      <c r="S114" s="1"/>
    </row>
    <row r="115" spans="1:53" ht="12.75" customHeight="1" x14ac:dyDescent="0.2">
      <c r="L115" s="45">
        <f>SUM(L108:L114)</f>
        <v>67</v>
      </c>
      <c r="M115" s="1">
        <f>L108/B99</f>
        <v>0.38181818181818183</v>
      </c>
      <c r="N115" s="1">
        <f>L115/B99</f>
        <v>0.60909090909090913</v>
      </c>
      <c r="O115" s="1">
        <f>N115-M115</f>
        <v>0.22727272727272729</v>
      </c>
      <c r="P115" s="1"/>
      <c r="Q115" s="35"/>
      <c r="R115" s="36">
        <f>Q115/Q109</f>
        <v>0</v>
      </c>
      <c r="S115" s="1">
        <f>100%-R115</f>
        <v>1</v>
      </c>
    </row>
    <row r="116" spans="1:53" ht="12.75" customHeight="1" x14ac:dyDescent="0.2">
      <c r="A116" s="362" t="s">
        <v>41</v>
      </c>
      <c r="B116" s="352"/>
      <c r="C116" s="352"/>
      <c r="D116" s="352"/>
      <c r="I116" s="2"/>
      <c r="J116" s="2"/>
      <c r="K116" s="245"/>
      <c r="L116" s="2"/>
      <c r="M116" s="1"/>
      <c r="N116" s="1"/>
      <c r="O116" s="1"/>
      <c r="P116" s="1"/>
      <c r="Q116" s="2"/>
      <c r="R116" s="36"/>
      <c r="S116" s="1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</row>
    <row r="117" spans="1:53" ht="12.75" customHeight="1" x14ac:dyDescent="0.2">
      <c r="A117" s="46" t="s">
        <v>42</v>
      </c>
      <c r="B117" s="2">
        <v>6</v>
      </c>
      <c r="I117" s="2"/>
      <c r="J117" s="2"/>
      <c r="K117" s="306" t="s">
        <v>144</v>
      </c>
      <c r="L117" s="2"/>
      <c r="M117" s="1"/>
      <c r="N117" s="1"/>
      <c r="O117" s="1"/>
      <c r="P117" s="1"/>
      <c r="Q117" s="2"/>
      <c r="R117" s="36"/>
      <c r="S117" s="1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</row>
    <row r="118" spans="1:53" ht="12.75" customHeight="1" x14ac:dyDescent="0.2">
      <c r="A118" s="363" t="s">
        <v>43</v>
      </c>
      <c r="B118" s="352"/>
      <c r="C118" s="352"/>
      <c r="D118" s="352"/>
      <c r="E118" s="352"/>
      <c r="F118" s="352"/>
      <c r="G118" s="352"/>
      <c r="H118" s="52">
        <f>(B117/L115)*100%</f>
        <v>8.9552238805970144E-2</v>
      </c>
      <c r="M118" s="1"/>
      <c r="N118" s="1"/>
      <c r="P118" s="1"/>
    </row>
    <row r="119" spans="1:53" ht="12.75" customHeight="1" x14ac:dyDescent="0.2">
      <c r="A119" s="53" t="s">
        <v>44</v>
      </c>
      <c r="G119" s="3">
        <f>((L108*10)+(L109*11)+(L110*12)+(L111*13))/L115</f>
        <v>10.208955223880597</v>
      </c>
      <c r="H119" s="52"/>
      <c r="M119" s="1"/>
      <c r="N119" s="1"/>
      <c r="P119" s="1"/>
    </row>
    <row r="120" spans="1:53" ht="12.75" customHeight="1" x14ac:dyDescent="0.2">
      <c r="M120" s="1"/>
      <c r="N120" s="1"/>
      <c r="P120" s="1"/>
    </row>
    <row r="121" spans="1:53" ht="12.75" customHeight="1" x14ac:dyDescent="0.3">
      <c r="A121" s="61" t="s">
        <v>61</v>
      </c>
      <c r="M121" s="1"/>
      <c r="N121" s="1"/>
      <c r="P121" s="1"/>
    </row>
    <row r="122" spans="1:53" ht="38.25" customHeight="1" x14ac:dyDescent="0.2">
      <c r="B122" s="358" t="s">
        <v>3</v>
      </c>
      <c r="C122" s="359"/>
      <c r="D122" s="359"/>
      <c r="E122" s="359"/>
      <c r="F122" s="359"/>
      <c r="G122" s="359"/>
      <c r="H122" s="359"/>
      <c r="I122" s="359"/>
      <c r="J122" s="359"/>
      <c r="K122" s="359"/>
      <c r="M122" s="10" t="s">
        <v>11</v>
      </c>
      <c r="N122" s="10" t="s">
        <v>12</v>
      </c>
      <c r="O122" s="11" t="s">
        <v>13</v>
      </c>
      <c r="P122" s="10" t="s">
        <v>14</v>
      </c>
      <c r="Q122" s="12" t="s">
        <v>15</v>
      </c>
      <c r="R122" s="12" t="s">
        <v>16</v>
      </c>
      <c r="S122" s="13" t="s">
        <v>17</v>
      </c>
    </row>
    <row r="123" spans="1:53" ht="12.75" customHeight="1" x14ac:dyDescent="0.2">
      <c r="A123" s="15" t="s">
        <v>18</v>
      </c>
      <c r="B123" s="16">
        <v>1</v>
      </c>
      <c r="C123" s="16">
        <v>2</v>
      </c>
      <c r="D123" s="16">
        <v>3</v>
      </c>
      <c r="E123" s="16">
        <v>4</v>
      </c>
      <c r="F123" s="16">
        <v>5</v>
      </c>
      <c r="G123" s="16">
        <v>6</v>
      </c>
      <c r="H123" s="16">
        <v>7</v>
      </c>
      <c r="I123" s="16">
        <v>8</v>
      </c>
      <c r="J123" s="16">
        <v>9</v>
      </c>
      <c r="K123" s="304">
        <v>10</v>
      </c>
      <c r="L123" s="17" t="s">
        <v>19</v>
      </c>
      <c r="M123" s="21"/>
      <c r="N123" s="21"/>
      <c r="O123" s="22"/>
      <c r="P123" s="23"/>
      <c r="Q123" s="24"/>
      <c r="R123" s="24"/>
      <c r="S123" s="1"/>
    </row>
    <row r="124" spans="1:53" ht="12.75" customHeight="1" x14ac:dyDescent="0.2">
      <c r="A124" s="25">
        <v>9901</v>
      </c>
      <c r="B124" s="25">
        <v>95</v>
      </c>
      <c r="C124" s="25"/>
      <c r="D124" s="25"/>
      <c r="E124" s="25"/>
      <c r="F124" s="25"/>
      <c r="G124" s="25"/>
      <c r="H124" s="25"/>
      <c r="I124" s="25"/>
      <c r="J124" s="25"/>
      <c r="K124" s="104"/>
      <c r="L124" s="26"/>
      <c r="M124" s="21"/>
      <c r="N124" s="21"/>
      <c r="O124" s="22"/>
      <c r="P124" s="23"/>
      <c r="Q124" s="29">
        <f>B124</f>
        <v>95</v>
      </c>
      <c r="R124" s="24"/>
      <c r="S124" s="1"/>
    </row>
    <row r="125" spans="1:53" ht="12.75" customHeight="1" x14ac:dyDescent="0.2">
      <c r="A125" s="25">
        <v>9902</v>
      </c>
      <c r="B125" s="25"/>
      <c r="C125" s="25">
        <v>71</v>
      </c>
      <c r="D125" s="25"/>
      <c r="E125" s="25"/>
      <c r="F125" s="25"/>
      <c r="G125" s="25"/>
      <c r="H125" s="25"/>
      <c r="I125" s="25"/>
      <c r="J125" s="25"/>
      <c r="K125" s="104"/>
      <c r="L125" s="26"/>
      <c r="M125" s="21"/>
      <c r="N125" s="21"/>
      <c r="O125" s="22"/>
      <c r="P125" s="23">
        <f>C125/B124</f>
        <v>0.74736842105263157</v>
      </c>
      <c r="Q125" s="35">
        <v>72</v>
      </c>
      <c r="R125" s="36">
        <f t="shared" ref="R125:R133" si="52">Q125/Q124</f>
        <v>0.75789473684210529</v>
      </c>
      <c r="S125" s="1">
        <f t="shared" ref="S125:S133" si="53">100%-R125</f>
        <v>0.24210526315789471</v>
      </c>
    </row>
    <row r="126" spans="1:53" ht="12.75" customHeight="1" x14ac:dyDescent="0.2">
      <c r="A126" s="40" t="s">
        <v>22</v>
      </c>
      <c r="B126" s="25"/>
      <c r="C126" s="25"/>
      <c r="D126" s="25">
        <v>67</v>
      </c>
      <c r="E126" s="25"/>
      <c r="F126" s="25"/>
      <c r="G126" s="25"/>
      <c r="H126" s="25"/>
      <c r="I126" s="25"/>
      <c r="J126" s="25"/>
      <c r="K126" s="104"/>
      <c r="L126" s="26"/>
      <c r="M126" s="21"/>
      <c r="N126" s="21"/>
      <c r="O126" s="22"/>
      <c r="P126" s="23">
        <f>D126/C125</f>
        <v>0.94366197183098588</v>
      </c>
      <c r="Q126" s="35">
        <v>72</v>
      </c>
      <c r="R126" s="36">
        <f t="shared" si="52"/>
        <v>1</v>
      </c>
      <c r="S126" s="1">
        <f t="shared" si="53"/>
        <v>0</v>
      </c>
    </row>
    <row r="127" spans="1:53" ht="12.75" customHeight="1" x14ac:dyDescent="0.2">
      <c r="A127" s="40" t="s">
        <v>23</v>
      </c>
      <c r="B127" s="25"/>
      <c r="C127" s="25"/>
      <c r="D127" s="25"/>
      <c r="E127" s="25">
        <v>59</v>
      </c>
      <c r="F127" s="25"/>
      <c r="G127" s="25"/>
      <c r="H127" s="25"/>
      <c r="I127" s="25"/>
      <c r="J127" s="25"/>
      <c r="K127" s="104"/>
      <c r="L127" s="26"/>
      <c r="M127" s="21"/>
      <c r="N127" s="21"/>
      <c r="O127" s="22"/>
      <c r="P127" s="23">
        <f>E127/D126</f>
        <v>0.88059701492537312</v>
      </c>
      <c r="Q127" s="35">
        <v>66</v>
      </c>
      <c r="R127" s="36">
        <f t="shared" si="52"/>
        <v>0.91666666666666663</v>
      </c>
      <c r="S127" s="1">
        <f t="shared" si="53"/>
        <v>8.333333333333337E-2</v>
      </c>
    </row>
    <row r="128" spans="1:53" ht="12.75" customHeight="1" x14ac:dyDescent="0.2">
      <c r="A128" s="40" t="s">
        <v>24</v>
      </c>
      <c r="B128" s="25"/>
      <c r="C128" s="25"/>
      <c r="D128" s="25"/>
      <c r="E128" s="25"/>
      <c r="F128" s="25">
        <v>52</v>
      </c>
      <c r="G128" s="25"/>
      <c r="H128" s="25"/>
      <c r="I128" s="25"/>
      <c r="J128" s="25"/>
      <c r="K128" s="104"/>
      <c r="L128" s="26"/>
      <c r="M128" s="21"/>
      <c r="N128" s="21"/>
      <c r="O128" s="22"/>
      <c r="P128" s="23">
        <f>F128/E127</f>
        <v>0.88135593220338981</v>
      </c>
      <c r="Q128" s="35">
        <v>68</v>
      </c>
      <c r="R128" s="36">
        <f t="shared" si="52"/>
        <v>1.0303030303030303</v>
      </c>
      <c r="S128" s="1">
        <f t="shared" si="53"/>
        <v>-3.0303030303030276E-2</v>
      </c>
    </row>
    <row r="129" spans="1:41" ht="12.75" customHeight="1" x14ac:dyDescent="0.2">
      <c r="A129" s="40" t="s">
        <v>25</v>
      </c>
      <c r="B129" s="25"/>
      <c r="C129" s="25"/>
      <c r="D129" s="25"/>
      <c r="E129" s="25">
        <v>56</v>
      </c>
      <c r="F129" s="25"/>
      <c r="G129" s="25"/>
      <c r="H129" s="25"/>
      <c r="I129" s="25"/>
      <c r="J129" s="25"/>
      <c r="K129" s="104"/>
      <c r="L129" s="26"/>
      <c r="M129" s="21"/>
      <c r="N129" s="21"/>
      <c r="O129" s="22"/>
      <c r="P129" s="23">
        <f>E129/F128</f>
        <v>1.0769230769230769</v>
      </c>
      <c r="Q129" s="35">
        <v>60</v>
      </c>
      <c r="R129" s="36">
        <f t="shared" si="52"/>
        <v>0.88235294117647056</v>
      </c>
      <c r="S129" s="1">
        <f t="shared" si="53"/>
        <v>0.11764705882352944</v>
      </c>
      <c r="AO129" s="3" t="s">
        <v>145</v>
      </c>
    </row>
    <row r="130" spans="1:41" ht="12.75" customHeight="1" x14ac:dyDescent="0.2">
      <c r="A130" s="40" t="s">
        <v>26</v>
      </c>
      <c r="B130" s="25"/>
      <c r="C130" s="25"/>
      <c r="D130" s="25"/>
      <c r="E130" s="25"/>
      <c r="F130" s="25">
        <v>52</v>
      </c>
      <c r="G130" s="25"/>
      <c r="H130" s="25"/>
      <c r="I130" s="25"/>
      <c r="J130" s="25"/>
      <c r="K130" s="104"/>
      <c r="L130" s="26"/>
      <c r="M130" s="21"/>
      <c r="N130" s="21"/>
      <c r="O130" s="22"/>
      <c r="P130" s="23">
        <f>F130/E129</f>
        <v>0.9285714285714286</v>
      </c>
      <c r="Q130" s="35">
        <v>56</v>
      </c>
      <c r="R130" s="36">
        <f t="shared" si="52"/>
        <v>0.93333333333333335</v>
      </c>
      <c r="S130" s="1">
        <f t="shared" si="53"/>
        <v>6.6666666666666652E-2</v>
      </c>
    </row>
    <row r="131" spans="1:41" ht="12.75" customHeight="1" x14ac:dyDescent="0.2">
      <c r="A131" s="40" t="s">
        <v>27</v>
      </c>
      <c r="B131" s="25"/>
      <c r="C131" s="25"/>
      <c r="D131" s="25"/>
      <c r="E131" s="25"/>
      <c r="F131" s="25"/>
      <c r="G131" s="25">
        <v>48</v>
      </c>
      <c r="H131" s="25"/>
      <c r="I131" s="25"/>
      <c r="J131" s="25"/>
      <c r="K131" s="104"/>
      <c r="L131" s="26"/>
      <c r="M131" s="21"/>
      <c r="N131" s="21"/>
      <c r="O131" s="22"/>
      <c r="P131" s="23">
        <f>G131/F130</f>
        <v>0.92307692307692313</v>
      </c>
      <c r="Q131" s="35">
        <v>55</v>
      </c>
      <c r="R131" s="36">
        <f t="shared" si="52"/>
        <v>0.9821428571428571</v>
      </c>
      <c r="S131" s="1">
        <f t="shared" si="53"/>
        <v>1.7857142857142905E-2</v>
      </c>
    </row>
    <row r="132" spans="1:41" ht="12.75" customHeight="1" x14ac:dyDescent="0.2">
      <c r="A132" s="46" t="s">
        <v>28</v>
      </c>
      <c r="B132" s="2"/>
      <c r="C132" s="2"/>
      <c r="D132" s="2"/>
      <c r="E132" s="2"/>
      <c r="F132" s="2"/>
      <c r="G132" s="2"/>
      <c r="H132" s="2">
        <v>48</v>
      </c>
      <c r="I132" s="2"/>
      <c r="J132" s="2"/>
      <c r="K132" s="245"/>
      <c r="L132" s="45"/>
      <c r="M132" s="1"/>
      <c r="N132" s="1"/>
      <c r="O132" s="2"/>
      <c r="P132" s="1">
        <f>H132/G131</f>
        <v>1</v>
      </c>
      <c r="Q132" s="35">
        <v>54</v>
      </c>
      <c r="R132" s="36">
        <f t="shared" si="52"/>
        <v>0.98181818181818181</v>
      </c>
      <c r="S132" s="1">
        <f t="shared" si="53"/>
        <v>1.8181818181818188E-2</v>
      </c>
    </row>
    <row r="133" spans="1:41" ht="12.75" customHeight="1" x14ac:dyDescent="0.2">
      <c r="A133" s="46" t="s">
        <v>29</v>
      </c>
      <c r="B133" s="2"/>
      <c r="C133" s="2"/>
      <c r="D133" s="2"/>
      <c r="E133" s="2"/>
      <c r="F133" s="2"/>
      <c r="G133" s="2"/>
      <c r="H133" s="2"/>
      <c r="I133" s="2">
        <v>48</v>
      </c>
      <c r="J133" s="2"/>
      <c r="K133" s="245"/>
      <c r="L133" s="45">
        <v>46</v>
      </c>
      <c r="M133" s="1"/>
      <c r="N133" s="1"/>
      <c r="O133" s="2"/>
      <c r="P133" s="1">
        <f>I133/H132</f>
        <v>1</v>
      </c>
      <c r="Q133" s="35">
        <v>53</v>
      </c>
      <c r="R133" s="36">
        <f t="shared" si="52"/>
        <v>0.98148148148148151</v>
      </c>
      <c r="S133" s="1">
        <f t="shared" si="53"/>
        <v>1.851851851851849E-2</v>
      </c>
    </row>
    <row r="134" spans="1:41" ht="12.75" customHeight="1" x14ac:dyDescent="0.2">
      <c r="A134" s="40" t="s">
        <v>30</v>
      </c>
      <c r="B134" s="2"/>
      <c r="C134" s="2"/>
      <c r="D134" s="2"/>
      <c r="E134" s="2"/>
      <c r="F134" s="2"/>
      <c r="G134" s="2"/>
      <c r="H134" s="2"/>
      <c r="I134" s="2">
        <v>3</v>
      </c>
      <c r="J134" s="2"/>
      <c r="K134" s="245"/>
      <c r="L134" s="45">
        <v>2</v>
      </c>
      <c r="M134" s="1"/>
      <c r="N134" s="1"/>
      <c r="O134" s="2"/>
      <c r="P134" s="1"/>
      <c r="Q134" s="35">
        <v>7</v>
      </c>
      <c r="R134" s="36"/>
      <c r="S134" s="1"/>
    </row>
    <row r="135" spans="1:41" ht="12.75" customHeight="1" x14ac:dyDescent="0.2">
      <c r="A135" s="40" t="s">
        <v>31</v>
      </c>
      <c r="B135" s="2"/>
      <c r="C135" s="2"/>
      <c r="D135" s="2"/>
      <c r="E135" s="2"/>
      <c r="F135" s="2"/>
      <c r="G135" s="2"/>
      <c r="H135" s="2">
        <v>2</v>
      </c>
      <c r="I135" s="2"/>
      <c r="J135" s="2"/>
      <c r="K135" s="245"/>
      <c r="L135" s="45"/>
      <c r="M135" s="1"/>
      <c r="N135" s="1"/>
      <c r="O135" s="2"/>
      <c r="P135" s="1"/>
      <c r="Q135" s="35">
        <v>3</v>
      </c>
      <c r="R135" s="36"/>
      <c r="S135" s="1"/>
    </row>
    <row r="136" spans="1:41" ht="12.75" customHeight="1" x14ac:dyDescent="0.2">
      <c r="A136" s="46" t="s">
        <v>50</v>
      </c>
      <c r="B136" s="2"/>
      <c r="C136" s="2"/>
      <c r="D136" s="2"/>
      <c r="E136" s="2"/>
      <c r="F136" s="2"/>
      <c r="G136" s="2">
        <v>1</v>
      </c>
      <c r="H136" s="2"/>
      <c r="I136" s="2"/>
      <c r="J136" s="2"/>
      <c r="K136" s="245"/>
      <c r="L136" s="45">
        <v>2</v>
      </c>
      <c r="M136" s="1"/>
      <c r="N136" s="1"/>
      <c r="O136" s="2"/>
      <c r="P136" s="1"/>
      <c r="Q136" s="35">
        <v>4</v>
      </c>
      <c r="R136" s="36"/>
      <c r="S136" s="1"/>
    </row>
    <row r="137" spans="1:41" ht="12.75" customHeight="1" x14ac:dyDescent="0.2">
      <c r="L137" s="2">
        <f>SUM(L133:L136)</f>
        <v>50</v>
      </c>
      <c r="M137" s="1">
        <f>L133/B124</f>
        <v>0.48421052631578948</v>
      </c>
      <c r="N137" s="1">
        <f>L137/B124</f>
        <v>0.52631578947368418</v>
      </c>
      <c r="O137" s="1">
        <f>N137-M137</f>
        <v>4.2105263157894701E-2</v>
      </c>
      <c r="P137" s="1"/>
      <c r="Q137" s="35"/>
      <c r="R137" s="36"/>
      <c r="S137" s="1"/>
    </row>
    <row r="138" spans="1:41" ht="12.75" customHeight="1" x14ac:dyDescent="0.2">
      <c r="A138" s="362" t="s">
        <v>41</v>
      </c>
      <c r="B138" s="352"/>
      <c r="C138" s="352"/>
      <c r="D138" s="352"/>
      <c r="M138" s="1"/>
      <c r="N138" s="1"/>
      <c r="P138" s="1"/>
    </row>
    <row r="139" spans="1:41" ht="12.75" customHeight="1" x14ac:dyDescent="0.2">
      <c r="A139" s="46" t="s">
        <v>42</v>
      </c>
      <c r="B139" s="2">
        <v>2</v>
      </c>
      <c r="M139" s="1"/>
      <c r="N139" s="1"/>
      <c r="P139" s="1"/>
    </row>
    <row r="140" spans="1:41" ht="12.75" customHeight="1" x14ac:dyDescent="0.2">
      <c r="A140" s="363" t="s">
        <v>43</v>
      </c>
      <c r="B140" s="352"/>
      <c r="C140" s="352"/>
      <c r="D140" s="352"/>
      <c r="E140" s="352"/>
      <c r="F140" s="352"/>
      <c r="G140" s="352"/>
      <c r="H140" s="52">
        <f>(B139/L133)*100%</f>
        <v>4.3478260869565216E-2</v>
      </c>
      <c r="M140" s="1"/>
      <c r="N140" s="1"/>
      <c r="P140" s="1"/>
    </row>
    <row r="141" spans="1:41" ht="12.75" customHeight="1" x14ac:dyDescent="0.2">
      <c r="A141" s="53" t="s">
        <v>44</v>
      </c>
      <c r="G141" s="3">
        <f>((L133*8)+(L134*9)+(L136*11))/L137</f>
        <v>8.16</v>
      </c>
      <c r="H141" s="52"/>
      <c r="M141" s="1"/>
      <c r="N141" s="1"/>
      <c r="P141" s="1"/>
    </row>
    <row r="142" spans="1:41" ht="12.75" customHeight="1" x14ac:dyDescent="0.2">
      <c r="G142" s="48"/>
      <c r="M142" s="1"/>
      <c r="N142" s="1"/>
      <c r="P142" s="1"/>
    </row>
    <row r="143" spans="1:41" ht="12.75" customHeight="1" x14ac:dyDescent="0.3">
      <c r="A143" s="61" t="s">
        <v>62</v>
      </c>
      <c r="M143" s="1"/>
      <c r="N143" s="1"/>
      <c r="P143" s="1"/>
    </row>
    <row r="144" spans="1:41" ht="38.25" customHeight="1" x14ac:dyDescent="0.2">
      <c r="B144" s="358" t="s">
        <v>3</v>
      </c>
      <c r="C144" s="359"/>
      <c r="D144" s="359"/>
      <c r="E144" s="359"/>
      <c r="F144" s="359"/>
      <c r="G144" s="359"/>
      <c r="H144" s="359"/>
      <c r="I144" s="359"/>
      <c r="J144" s="359"/>
      <c r="K144" s="359"/>
      <c r="M144" s="10" t="s">
        <v>11</v>
      </c>
      <c r="N144" s="10" t="s">
        <v>12</v>
      </c>
      <c r="O144" s="11" t="s">
        <v>13</v>
      </c>
      <c r="P144" s="10" t="s">
        <v>14</v>
      </c>
      <c r="Q144" s="12" t="s">
        <v>15</v>
      </c>
      <c r="R144" s="12" t="s">
        <v>16</v>
      </c>
      <c r="S144" s="13" t="s">
        <v>17</v>
      </c>
    </row>
    <row r="145" spans="1:19" ht="12.75" customHeight="1" x14ac:dyDescent="0.2">
      <c r="A145" s="15" t="s">
        <v>18</v>
      </c>
      <c r="B145" s="16">
        <v>1</v>
      </c>
      <c r="C145" s="16">
        <v>2</v>
      </c>
      <c r="D145" s="16">
        <v>3</v>
      </c>
      <c r="E145" s="16">
        <v>4</v>
      </c>
      <c r="F145" s="16">
        <v>5</v>
      </c>
      <c r="G145" s="16">
        <v>6</v>
      </c>
      <c r="H145" s="16">
        <v>7</v>
      </c>
      <c r="I145" s="16">
        <v>8</v>
      </c>
      <c r="J145" s="16">
        <v>9</v>
      </c>
      <c r="K145" s="304">
        <v>10</v>
      </c>
      <c r="L145" s="17" t="s">
        <v>19</v>
      </c>
      <c r="M145" s="21"/>
      <c r="N145" s="21"/>
      <c r="O145" s="22"/>
      <c r="P145" s="23"/>
      <c r="Q145" s="24"/>
      <c r="R145" s="24"/>
      <c r="S145" s="1"/>
    </row>
    <row r="146" spans="1:19" ht="12.75" customHeight="1" x14ac:dyDescent="0.2">
      <c r="A146" s="25">
        <v>9902</v>
      </c>
      <c r="B146" s="25">
        <v>124</v>
      </c>
      <c r="C146" s="25"/>
      <c r="D146" s="25"/>
      <c r="E146" s="25"/>
      <c r="F146" s="25"/>
      <c r="G146" s="25"/>
      <c r="H146" s="25"/>
      <c r="I146" s="25"/>
      <c r="J146" s="25"/>
      <c r="K146" s="104"/>
      <c r="L146" s="26"/>
      <c r="M146" s="21"/>
      <c r="N146" s="21"/>
      <c r="O146" s="22"/>
      <c r="P146" s="23"/>
      <c r="Q146" s="29">
        <f>B146</f>
        <v>124</v>
      </c>
      <c r="R146" s="24"/>
      <c r="S146" s="1"/>
    </row>
    <row r="147" spans="1:19" ht="12.75" customHeight="1" x14ac:dyDescent="0.2">
      <c r="A147" s="40" t="s">
        <v>22</v>
      </c>
      <c r="B147" s="25"/>
      <c r="C147" s="25">
        <v>112</v>
      </c>
      <c r="D147" s="25"/>
      <c r="E147" s="25"/>
      <c r="F147" s="25"/>
      <c r="G147" s="25"/>
      <c r="H147" s="25"/>
      <c r="I147" s="25"/>
      <c r="J147" s="25"/>
      <c r="K147" s="104"/>
      <c r="L147" s="26"/>
      <c r="M147" s="21"/>
      <c r="N147" s="21"/>
      <c r="O147" s="22"/>
      <c r="P147" s="23">
        <f>C147/B146</f>
        <v>0.90322580645161288</v>
      </c>
      <c r="Q147" s="35">
        <v>113</v>
      </c>
      <c r="R147" s="36">
        <f t="shared" ref="R147:R154" si="54">Q147/Q146</f>
        <v>0.91129032258064513</v>
      </c>
      <c r="S147" s="1">
        <f t="shared" ref="S147:S154" si="55">100%-R147</f>
        <v>8.8709677419354871E-2</v>
      </c>
    </row>
    <row r="148" spans="1:19" ht="12.75" customHeight="1" x14ac:dyDescent="0.2">
      <c r="A148" s="40" t="s">
        <v>23</v>
      </c>
      <c r="B148" s="25"/>
      <c r="C148" s="25"/>
      <c r="D148" s="25">
        <v>98</v>
      </c>
      <c r="E148" s="25"/>
      <c r="F148" s="25"/>
      <c r="G148" s="25"/>
      <c r="H148" s="25"/>
      <c r="I148" s="25"/>
      <c r="J148" s="25"/>
      <c r="K148" s="104"/>
      <c r="L148" s="26"/>
      <c r="M148" s="21"/>
      <c r="N148" s="21"/>
      <c r="O148" s="22"/>
      <c r="P148" s="23">
        <f>D148/C147</f>
        <v>0.875</v>
      </c>
      <c r="Q148" s="35">
        <v>105</v>
      </c>
      <c r="R148" s="36">
        <f t="shared" si="54"/>
        <v>0.92920353982300885</v>
      </c>
      <c r="S148" s="1">
        <f t="shared" si="55"/>
        <v>7.0796460176991149E-2</v>
      </c>
    </row>
    <row r="149" spans="1:19" ht="12.75" customHeight="1" x14ac:dyDescent="0.2">
      <c r="A149" s="40" t="s">
        <v>24</v>
      </c>
      <c r="B149" s="25"/>
      <c r="C149" s="25"/>
      <c r="D149" s="25"/>
      <c r="E149" s="25">
        <v>88</v>
      </c>
      <c r="F149" s="25"/>
      <c r="G149" s="25"/>
      <c r="H149" s="25"/>
      <c r="I149" s="25"/>
      <c r="J149" s="25"/>
      <c r="K149" s="104"/>
      <c r="L149" s="26"/>
      <c r="M149" s="21"/>
      <c r="N149" s="21"/>
      <c r="O149" s="22"/>
      <c r="P149" s="23">
        <f>E149/D148</f>
        <v>0.89795918367346939</v>
      </c>
      <c r="Q149" s="35">
        <v>182</v>
      </c>
      <c r="R149" s="36">
        <f t="shared" si="54"/>
        <v>1.7333333333333334</v>
      </c>
      <c r="S149" s="1">
        <f t="shared" si="55"/>
        <v>-0.73333333333333339</v>
      </c>
    </row>
    <row r="150" spans="1:19" ht="12.75" customHeight="1" x14ac:dyDescent="0.2">
      <c r="A150" s="40" t="s">
        <v>25</v>
      </c>
      <c r="B150" s="25"/>
      <c r="C150" s="25"/>
      <c r="D150" s="25"/>
      <c r="E150" s="25">
        <v>83</v>
      </c>
      <c r="F150" s="25"/>
      <c r="G150" s="25"/>
      <c r="H150" s="25"/>
      <c r="I150" s="25"/>
      <c r="J150" s="25"/>
      <c r="K150" s="104"/>
      <c r="L150" s="26"/>
      <c r="M150" s="21"/>
      <c r="N150" s="21"/>
      <c r="O150" s="22"/>
      <c r="P150" s="23">
        <f>E150/E149</f>
        <v>0.94318181818181823</v>
      </c>
      <c r="Q150" s="35">
        <v>87</v>
      </c>
      <c r="R150" s="36">
        <f t="shared" si="54"/>
        <v>0.47802197802197804</v>
      </c>
      <c r="S150" s="1">
        <f t="shared" si="55"/>
        <v>0.5219780219780219</v>
      </c>
    </row>
    <row r="151" spans="1:19" ht="12.75" customHeight="1" x14ac:dyDescent="0.2">
      <c r="A151" s="40" t="s">
        <v>26</v>
      </c>
      <c r="B151" s="25"/>
      <c r="C151" s="25"/>
      <c r="D151" s="25"/>
      <c r="E151" s="25"/>
      <c r="F151" s="25">
        <v>73</v>
      </c>
      <c r="G151" s="25"/>
      <c r="H151" s="25"/>
      <c r="I151" s="25"/>
      <c r="J151" s="25"/>
      <c r="K151" s="104"/>
      <c r="L151" s="26"/>
      <c r="M151" s="21"/>
      <c r="N151" s="21"/>
      <c r="O151" s="22"/>
      <c r="P151" s="23">
        <f>F151/E150</f>
        <v>0.87951807228915657</v>
      </c>
      <c r="Q151" s="35">
        <v>86</v>
      </c>
      <c r="R151" s="36">
        <f t="shared" si="54"/>
        <v>0.9885057471264368</v>
      </c>
      <c r="S151" s="1">
        <f t="shared" si="55"/>
        <v>1.1494252873563204E-2</v>
      </c>
    </row>
    <row r="152" spans="1:19" ht="12.75" customHeight="1" x14ac:dyDescent="0.2">
      <c r="A152" s="40" t="s">
        <v>27</v>
      </c>
      <c r="B152" s="25"/>
      <c r="C152" s="25"/>
      <c r="D152" s="25"/>
      <c r="E152" s="25"/>
      <c r="F152" s="25"/>
      <c r="G152" s="25">
        <v>67</v>
      </c>
      <c r="H152" s="25"/>
      <c r="I152" s="25"/>
      <c r="J152" s="25"/>
      <c r="K152" s="104"/>
      <c r="L152" s="26"/>
      <c r="M152" s="21"/>
      <c r="N152" s="21"/>
      <c r="O152" s="22"/>
      <c r="P152" s="23">
        <f>G152/F151</f>
        <v>0.9178082191780822</v>
      </c>
      <c r="Q152" s="35">
        <v>86</v>
      </c>
      <c r="R152" s="36">
        <f t="shared" si="54"/>
        <v>1</v>
      </c>
      <c r="S152" s="1">
        <f t="shared" si="55"/>
        <v>0</v>
      </c>
    </row>
    <row r="153" spans="1:19" ht="12.75" customHeight="1" x14ac:dyDescent="0.2">
      <c r="A153" s="46" t="s">
        <v>28</v>
      </c>
      <c r="B153" s="2"/>
      <c r="C153" s="2"/>
      <c r="D153" s="2"/>
      <c r="E153" s="2"/>
      <c r="F153" s="2"/>
      <c r="G153" s="2"/>
      <c r="H153" s="2">
        <v>65</v>
      </c>
      <c r="I153" s="2"/>
      <c r="J153" s="2"/>
      <c r="K153" s="245"/>
      <c r="L153" s="45"/>
      <c r="M153" s="1"/>
      <c r="N153" s="1"/>
      <c r="O153" s="2"/>
      <c r="P153" s="1">
        <f>H153/G152</f>
        <v>0.97014925373134331</v>
      </c>
      <c r="Q153" s="35">
        <v>85</v>
      </c>
      <c r="R153" s="36">
        <f t="shared" si="54"/>
        <v>0.98837209302325579</v>
      </c>
      <c r="S153" s="1">
        <f t="shared" si="55"/>
        <v>1.1627906976744207E-2</v>
      </c>
    </row>
    <row r="154" spans="1:19" ht="12.75" customHeight="1" x14ac:dyDescent="0.2">
      <c r="A154" s="46" t="s">
        <v>29</v>
      </c>
      <c r="B154" s="2"/>
      <c r="C154" s="2"/>
      <c r="D154" s="2"/>
      <c r="E154" s="2"/>
      <c r="F154" s="2"/>
      <c r="G154" s="2"/>
      <c r="H154" s="2"/>
      <c r="I154" s="2">
        <v>65</v>
      </c>
      <c r="J154" s="2"/>
      <c r="K154" s="245"/>
      <c r="L154" s="45">
        <v>59</v>
      </c>
      <c r="M154" s="1"/>
      <c r="N154" s="1"/>
      <c r="O154" s="2"/>
      <c r="P154" s="1">
        <f>I154/H153</f>
        <v>1</v>
      </c>
      <c r="Q154" s="35">
        <v>84</v>
      </c>
      <c r="R154" s="36">
        <f t="shared" si="54"/>
        <v>0.9882352941176471</v>
      </c>
      <c r="S154" s="1">
        <f t="shared" si="55"/>
        <v>1.1764705882352899E-2</v>
      </c>
    </row>
    <row r="155" spans="1:19" ht="12.75" customHeight="1" x14ac:dyDescent="0.2">
      <c r="A155" s="40" t="s">
        <v>30</v>
      </c>
      <c r="B155" s="2"/>
      <c r="C155" s="2"/>
      <c r="D155" s="2"/>
      <c r="E155" s="2"/>
      <c r="F155" s="2"/>
      <c r="G155" s="2"/>
      <c r="H155" s="2"/>
      <c r="I155" s="2">
        <v>17</v>
      </c>
      <c r="J155" s="2"/>
      <c r="K155" s="245"/>
      <c r="L155" s="45">
        <v>12</v>
      </c>
      <c r="M155" s="1"/>
      <c r="N155" s="1"/>
      <c r="O155" s="2"/>
      <c r="P155" s="1"/>
      <c r="Q155" s="35">
        <v>23</v>
      </c>
      <c r="R155" s="36"/>
      <c r="S155" s="1"/>
    </row>
    <row r="156" spans="1:19" ht="12.75" customHeight="1" x14ac:dyDescent="0.2">
      <c r="A156" s="40" t="s">
        <v>31</v>
      </c>
      <c r="B156" s="2"/>
      <c r="C156" s="2"/>
      <c r="D156" s="2"/>
      <c r="E156" s="2"/>
      <c r="F156" s="2"/>
      <c r="G156" s="2"/>
      <c r="H156" s="2"/>
      <c r="I156" s="2">
        <v>3</v>
      </c>
      <c r="J156" s="2"/>
      <c r="K156" s="245"/>
      <c r="L156" s="45">
        <v>5</v>
      </c>
      <c r="M156" s="1"/>
      <c r="N156" s="1"/>
      <c r="O156" s="2"/>
      <c r="P156" s="1"/>
      <c r="Q156" s="35">
        <v>7</v>
      </c>
      <c r="R156" s="36"/>
      <c r="S156" s="1"/>
    </row>
    <row r="157" spans="1:19" ht="12.75" customHeight="1" x14ac:dyDescent="0.2">
      <c r="A157" s="46" t="s">
        <v>50</v>
      </c>
      <c r="B157" s="2"/>
      <c r="C157" s="2"/>
      <c r="D157" s="2"/>
      <c r="E157" s="2"/>
      <c r="F157" s="2"/>
      <c r="G157" s="2"/>
      <c r="H157" s="2"/>
      <c r="I157" s="2">
        <v>4</v>
      </c>
      <c r="M157" s="1"/>
      <c r="N157" s="1"/>
      <c r="O157" s="2"/>
      <c r="P157" s="1"/>
      <c r="Q157" s="35">
        <v>9</v>
      </c>
      <c r="R157" s="36"/>
      <c r="S157" s="1"/>
    </row>
    <row r="158" spans="1:19" ht="12.75" customHeight="1" x14ac:dyDescent="0.2">
      <c r="A158" s="46" t="s">
        <v>51</v>
      </c>
      <c r="B158" s="2"/>
      <c r="C158" s="2"/>
      <c r="D158" s="2"/>
      <c r="E158" s="2"/>
      <c r="F158" s="2"/>
      <c r="G158" s="2"/>
      <c r="H158" s="2"/>
      <c r="I158" s="2">
        <v>3</v>
      </c>
      <c r="M158" s="1"/>
      <c r="N158" s="1"/>
      <c r="O158" s="2"/>
      <c r="P158" s="1"/>
      <c r="Q158" s="35">
        <v>3</v>
      </c>
      <c r="R158" s="36"/>
      <c r="S158" s="1"/>
    </row>
    <row r="159" spans="1:19" ht="12.75" customHeight="1" x14ac:dyDescent="0.2">
      <c r="L159" s="2">
        <f>SUM(L154:L156)</f>
        <v>76</v>
      </c>
      <c r="M159" s="1">
        <f>L154/B146</f>
        <v>0.47580645161290325</v>
      </c>
      <c r="N159" s="1">
        <f>L159/B146</f>
        <v>0.61290322580645162</v>
      </c>
      <c r="O159" s="1">
        <f>N159-M159</f>
        <v>0.13709677419354838</v>
      </c>
      <c r="P159" s="1"/>
    </row>
    <row r="160" spans="1:19" ht="12.75" customHeight="1" x14ac:dyDescent="0.2">
      <c r="A160" s="362" t="s">
        <v>41</v>
      </c>
      <c r="B160" s="352"/>
      <c r="C160" s="352"/>
      <c r="D160" s="352"/>
      <c r="L160" s="2"/>
      <c r="M160" s="1"/>
      <c r="N160" s="1"/>
      <c r="P160" s="1"/>
    </row>
    <row r="161" spans="1:19" ht="12.75" customHeight="1" x14ac:dyDescent="0.2">
      <c r="A161" s="46" t="s">
        <v>42</v>
      </c>
      <c r="B161" s="2">
        <v>12</v>
      </c>
      <c r="L161" s="2"/>
      <c r="M161" s="1"/>
      <c r="N161" s="1"/>
      <c r="P161" s="1"/>
    </row>
    <row r="162" spans="1:19" ht="12.75" customHeight="1" x14ac:dyDescent="0.2">
      <c r="A162" s="363" t="s">
        <v>43</v>
      </c>
      <c r="B162" s="352"/>
      <c r="C162" s="352"/>
      <c r="D162" s="352"/>
      <c r="E162" s="352"/>
      <c r="F162" s="352"/>
      <c r="G162" s="352"/>
      <c r="H162" s="52">
        <f>(B161/L154)*100%</f>
        <v>0.20338983050847459</v>
      </c>
      <c r="L162" s="2"/>
      <c r="M162" s="1"/>
      <c r="N162" s="1"/>
      <c r="P162" s="1"/>
      <c r="Q162" s="54">
        <f>B146+B168</f>
        <v>187</v>
      </c>
      <c r="R162" s="54">
        <f>L154+L176</f>
        <v>77</v>
      </c>
      <c r="S162" s="167">
        <f>R162/Q162</f>
        <v>0.41176470588235292</v>
      </c>
    </row>
    <row r="163" spans="1:19" ht="12.75" customHeight="1" x14ac:dyDescent="0.2">
      <c r="A163" s="53" t="s">
        <v>44</v>
      </c>
      <c r="G163" s="3">
        <f>((L154*8)+(L155*9)+(L156*10))/L159</f>
        <v>8.2894736842105257</v>
      </c>
      <c r="H163" s="52"/>
      <c r="L163" s="2"/>
      <c r="M163" s="1"/>
      <c r="N163" s="1"/>
      <c r="P163" s="1"/>
    </row>
    <row r="164" spans="1:19" ht="12.75" customHeight="1" x14ac:dyDescent="0.2">
      <c r="L164" s="2"/>
      <c r="M164" s="1"/>
      <c r="N164" s="1"/>
      <c r="P164" s="1"/>
    </row>
    <row r="165" spans="1:19" ht="12.75" customHeight="1" x14ac:dyDescent="0.3">
      <c r="A165" s="61" t="s">
        <v>63</v>
      </c>
      <c r="M165" s="1"/>
      <c r="N165" s="1"/>
      <c r="P165" s="1"/>
    </row>
    <row r="166" spans="1:19" ht="38.25" customHeight="1" x14ac:dyDescent="0.2">
      <c r="B166" s="358" t="s">
        <v>3</v>
      </c>
      <c r="C166" s="359"/>
      <c r="D166" s="359"/>
      <c r="E166" s="359"/>
      <c r="F166" s="359"/>
      <c r="G166" s="359"/>
      <c r="H166" s="359"/>
      <c r="I166" s="359"/>
      <c r="J166" s="359"/>
      <c r="K166" s="359"/>
      <c r="M166" s="10" t="s">
        <v>11</v>
      </c>
      <c r="N166" s="10" t="s">
        <v>12</v>
      </c>
      <c r="O166" s="11" t="s">
        <v>13</v>
      </c>
      <c r="P166" s="10" t="s">
        <v>14</v>
      </c>
      <c r="Q166" s="12" t="s">
        <v>15</v>
      </c>
      <c r="R166" s="12" t="s">
        <v>16</v>
      </c>
      <c r="S166" s="13" t="s">
        <v>17</v>
      </c>
    </row>
    <row r="167" spans="1:19" ht="12.75" customHeight="1" x14ac:dyDescent="0.2">
      <c r="A167" s="15" t="s">
        <v>18</v>
      </c>
      <c r="B167" s="16">
        <v>1</v>
      </c>
      <c r="C167" s="16">
        <v>2</v>
      </c>
      <c r="D167" s="16">
        <v>3</v>
      </c>
      <c r="E167" s="16">
        <v>4</v>
      </c>
      <c r="F167" s="16">
        <v>5</v>
      </c>
      <c r="G167" s="16">
        <v>6</v>
      </c>
      <c r="H167" s="16">
        <v>7</v>
      </c>
      <c r="I167" s="16">
        <v>8</v>
      </c>
      <c r="J167" s="16">
        <v>9</v>
      </c>
      <c r="K167" s="304">
        <v>10</v>
      </c>
      <c r="L167" s="17" t="s">
        <v>19</v>
      </c>
      <c r="M167" s="21"/>
      <c r="N167" s="21"/>
      <c r="O167" s="22"/>
      <c r="P167" s="23"/>
      <c r="Q167" s="24"/>
      <c r="R167" s="24"/>
      <c r="S167" s="1"/>
    </row>
    <row r="168" spans="1:19" ht="12.75" customHeight="1" x14ac:dyDescent="0.2">
      <c r="A168" s="40" t="s">
        <v>22</v>
      </c>
      <c r="B168" s="25">
        <v>63</v>
      </c>
      <c r="C168" s="25"/>
      <c r="D168" s="25"/>
      <c r="E168" s="25"/>
      <c r="F168" s="25"/>
      <c r="G168" s="25"/>
      <c r="H168" s="25"/>
      <c r="I168" s="25"/>
      <c r="J168" s="25"/>
      <c r="K168" s="104"/>
      <c r="L168" s="26"/>
      <c r="M168" s="21"/>
      <c r="N168" s="21"/>
      <c r="O168" s="22"/>
      <c r="P168" s="23"/>
      <c r="Q168" s="29">
        <f>B168</f>
        <v>63</v>
      </c>
      <c r="R168" s="24"/>
      <c r="S168" s="1"/>
    </row>
    <row r="169" spans="1:19" ht="12.75" customHeight="1" x14ac:dyDescent="0.2">
      <c r="A169" s="40" t="s">
        <v>23</v>
      </c>
      <c r="B169" s="25"/>
      <c r="C169" s="25">
        <v>49</v>
      </c>
      <c r="D169" s="25"/>
      <c r="E169" s="25"/>
      <c r="F169" s="25"/>
      <c r="G169" s="25"/>
      <c r="H169" s="25"/>
      <c r="I169" s="25"/>
      <c r="J169" s="25"/>
      <c r="K169" s="104"/>
      <c r="L169" s="26"/>
      <c r="M169" s="21"/>
      <c r="N169" s="21"/>
      <c r="O169" s="22"/>
      <c r="P169" s="23">
        <f>C169/B168</f>
        <v>0.77777777777777779</v>
      </c>
      <c r="Q169" s="35">
        <v>50</v>
      </c>
      <c r="R169" s="36">
        <f t="shared" ref="R169:R176" si="56">Q169/Q168</f>
        <v>0.79365079365079361</v>
      </c>
      <c r="S169" s="1">
        <f t="shared" ref="S169:S176" si="57">100%-R169</f>
        <v>0.20634920634920639</v>
      </c>
    </row>
    <row r="170" spans="1:19" ht="12.75" customHeight="1" x14ac:dyDescent="0.2">
      <c r="A170" s="40" t="s">
        <v>24</v>
      </c>
      <c r="B170" s="25"/>
      <c r="C170" s="25"/>
      <c r="D170" s="25">
        <v>35</v>
      </c>
      <c r="E170" s="25"/>
      <c r="F170" s="25"/>
      <c r="G170" s="25"/>
      <c r="H170" s="25"/>
      <c r="I170" s="25"/>
      <c r="J170" s="25"/>
      <c r="K170" s="104"/>
      <c r="L170" s="26"/>
      <c r="M170" s="21"/>
      <c r="N170" s="21"/>
      <c r="O170" s="22"/>
      <c r="P170" s="23">
        <f>D170/C169</f>
        <v>0.7142857142857143</v>
      </c>
      <c r="Q170" s="35">
        <v>50</v>
      </c>
      <c r="R170" s="36">
        <f t="shared" si="56"/>
        <v>1</v>
      </c>
      <c r="S170" s="1">
        <f t="shared" si="57"/>
        <v>0</v>
      </c>
    </row>
    <row r="171" spans="1:19" ht="12.75" customHeight="1" x14ac:dyDescent="0.2">
      <c r="A171" s="40" t="s">
        <v>25</v>
      </c>
      <c r="B171" s="25"/>
      <c r="C171" s="25"/>
      <c r="D171" s="25"/>
      <c r="E171" s="25">
        <v>31</v>
      </c>
      <c r="F171" s="25"/>
      <c r="G171" s="25"/>
      <c r="H171" s="25"/>
      <c r="I171" s="25"/>
      <c r="J171" s="25"/>
      <c r="K171" s="104"/>
      <c r="L171" s="26"/>
      <c r="M171" s="21"/>
      <c r="N171" s="21"/>
      <c r="O171" s="22"/>
      <c r="P171" s="23">
        <f>E171/D170</f>
        <v>0.88571428571428568</v>
      </c>
      <c r="Q171" s="35">
        <v>45</v>
      </c>
      <c r="R171" s="36">
        <f t="shared" si="56"/>
        <v>0.9</v>
      </c>
      <c r="S171" s="1">
        <f t="shared" si="57"/>
        <v>9.9999999999999978E-2</v>
      </c>
    </row>
    <row r="172" spans="1:19" ht="12.75" customHeight="1" x14ac:dyDescent="0.2">
      <c r="A172" s="40" t="s">
        <v>26</v>
      </c>
      <c r="B172" s="25"/>
      <c r="C172" s="25"/>
      <c r="D172" s="25"/>
      <c r="E172" s="25"/>
      <c r="F172" s="25">
        <v>27</v>
      </c>
      <c r="G172" s="25"/>
      <c r="H172" s="25"/>
      <c r="I172" s="25"/>
      <c r="J172" s="25"/>
      <c r="K172" s="104"/>
      <c r="L172" s="26"/>
      <c r="M172" s="21"/>
      <c r="N172" s="21"/>
      <c r="O172" s="22"/>
      <c r="P172" s="23">
        <f>F172/E171</f>
        <v>0.87096774193548387</v>
      </c>
      <c r="Q172" s="35">
        <v>42</v>
      </c>
      <c r="R172" s="36">
        <f t="shared" si="56"/>
        <v>0.93333333333333335</v>
      </c>
      <c r="S172" s="1">
        <f t="shared" si="57"/>
        <v>6.6666666666666652E-2</v>
      </c>
    </row>
    <row r="173" spans="1:19" ht="12.75" customHeight="1" x14ac:dyDescent="0.2">
      <c r="A173" s="40" t="s">
        <v>27</v>
      </c>
      <c r="B173" s="25"/>
      <c r="C173" s="25"/>
      <c r="D173" s="25"/>
      <c r="E173" s="25"/>
      <c r="F173" s="25"/>
      <c r="G173" s="25">
        <v>27</v>
      </c>
      <c r="H173" s="25"/>
      <c r="I173" s="25"/>
      <c r="J173" s="25"/>
      <c r="K173" s="104"/>
      <c r="L173" s="26"/>
      <c r="M173" s="21"/>
      <c r="N173" s="21"/>
      <c r="O173" s="22"/>
      <c r="P173" s="23">
        <f>G173/F172</f>
        <v>1</v>
      </c>
      <c r="Q173" s="35">
        <v>41</v>
      </c>
      <c r="R173" s="36">
        <f t="shared" si="56"/>
        <v>0.97619047619047616</v>
      </c>
      <c r="S173" s="1">
        <f t="shared" si="57"/>
        <v>2.3809523809523836E-2</v>
      </c>
    </row>
    <row r="174" spans="1:19" ht="12.75" customHeight="1" x14ac:dyDescent="0.2">
      <c r="A174" s="46" t="s">
        <v>28</v>
      </c>
      <c r="B174" s="2"/>
      <c r="C174" s="2"/>
      <c r="D174" s="2"/>
      <c r="E174" s="2"/>
      <c r="F174" s="2"/>
      <c r="G174" s="2"/>
      <c r="H174" s="2">
        <v>25</v>
      </c>
      <c r="I174" s="2"/>
      <c r="J174" s="2"/>
      <c r="K174" s="245"/>
      <c r="L174" s="45"/>
      <c r="M174" s="1"/>
      <c r="N174" s="1"/>
      <c r="O174" s="2"/>
      <c r="P174" s="1">
        <f>H174/G173</f>
        <v>0.92592592592592593</v>
      </c>
      <c r="Q174" s="35">
        <v>39</v>
      </c>
      <c r="R174" s="36">
        <f t="shared" si="56"/>
        <v>0.95121951219512191</v>
      </c>
      <c r="S174" s="1">
        <f t="shared" si="57"/>
        <v>4.8780487804878092E-2</v>
      </c>
    </row>
    <row r="175" spans="1:19" ht="12.75" customHeight="1" x14ac:dyDescent="0.2">
      <c r="A175" s="46" t="s">
        <v>29</v>
      </c>
      <c r="B175" s="2"/>
      <c r="C175" s="2"/>
      <c r="D175" s="2"/>
      <c r="E175" s="2"/>
      <c r="F175" s="2"/>
      <c r="G175" s="2"/>
      <c r="H175" s="2"/>
      <c r="I175" s="2">
        <v>25</v>
      </c>
      <c r="J175" s="2"/>
      <c r="K175" s="245"/>
      <c r="L175" s="45"/>
      <c r="M175" s="1"/>
      <c r="N175" s="1"/>
      <c r="O175" s="2"/>
      <c r="P175" s="1">
        <f>I175/H174</f>
        <v>1</v>
      </c>
      <c r="Q175" s="35">
        <v>40</v>
      </c>
      <c r="R175" s="36">
        <f t="shared" si="56"/>
        <v>1.0256410256410255</v>
      </c>
      <c r="S175" s="1">
        <f t="shared" si="57"/>
        <v>-2.564102564102555E-2</v>
      </c>
    </row>
    <row r="176" spans="1:19" ht="12.75" customHeight="1" x14ac:dyDescent="0.2">
      <c r="A176" s="40" t="s">
        <v>30</v>
      </c>
      <c r="B176" s="2"/>
      <c r="C176" s="2"/>
      <c r="D176" s="2"/>
      <c r="E176" s="2"/>
      <c r="F176" s="2"/>
      <c r="G176" s="2"/>
      <c r="H176" s="2"/>
      <c r="I176" s="2">
        <v>25</v>
      </c>
      <c r="J176" s="2"/>
      <c r="K176" s="245"/>
      <c r="L176" s="45">
        <v>18</v>
      </c>
      <c r="M176" s="1"/>
      <c r="N176" s="1"/>
      <c r="O176" s="2"/>
      <c r="P176" s="1"/>
      <c r="Q176" s="35">
        <v>39</v>
      </c>
      <c r="R176" s="36">
        <f t="shared" si="56"/>
        <v>0.97499999999999998</v>
      </c>
      <c r="S176" s="1">
        <f t="shared" si="57"/>
        <v>2.5000000000000022E-2</v>
      </c>
    </row>
    <row r="177" spans="1:19" ht="12.75" customHeight="1" x14ac:dyDescent="0.2">
      <c r="A177" s="40" t="s">
        <v>31</v>
      </c>
      <c r="B177" s="2"/>
      <c r="C177" s="2"/>
      <c r="D177" s="2"/>
      <c r="E177" s="2"/>
      <c r="F177" s="2"/>
      <c r="G177" s="2"/>
      <c r="H177" s="2"/>
      <c r="I177" s="2">
        <v>13</v>
      </c>
      <c r="J177" s="2"/>
      <c r="K177" s="245"/>
      <c r="L177" s="45">
        <v>11</v>
      </c>
      <c r="M177" s="1"/>
      <c r="N177" s="1"/>
      <c r="O177" s="2"/>
      <c r="P177" s="1"/>
      <c r="Q177" s="35">
        <v>20</v>
      </c>
      <c r="R177" s="36"/>
      <c r="S177" s="1"/>
    </row>
    <row r="178" spans="1:19" ht="12.75" customHeight="1" x14ac:dyDescent="0.2">
      <c r="A178" s="46" t="s">
        <v>50</v>
      </c>
      <c r="B178" s="2"/>
      <c r="C178" s="2"/>
      <c r="D178" s="2"/>
      <c r="E178" s="2"/>
      <c r="F178" s="2"/>
      <c r="G178" s="2"/>
      <c r="H178" s="2"/>
      <c r="I178" s="2">
        <v>3</v>
      </c>
      <c r="J178" s="2"/>
      <c r="K178" s="245"/>
      <c r="L178" s="45"/>
      <c r="M178" s="1"/>
      <c r="N178" s="1"/>
      <c r="O178" s="2"/>
      <c r="P178" s="1"/>
      <c r="Q178" s="35">
        <v>6</v>
      </c>
      <c r="R178" s="36"/>
      <c r="S178" s="1"/>
    </row>
    <row r="179" spans="1:19" ht="12.75" customHeight="1" x14ac:dyDescent="0.2">
      <c r="A179" s="46" t="s">
        <v>51</v>
      </c>
      <c r="B179" s="2"/>
      <c r="C179" s="2"/>
      <c r="D179" s="2"/>
      <c r="E179" s="2"/>
      <c r="F179" s="2"/>
      <c r="G179" s="2"/>
      <c r="H179" s="2"/>
      <c r="I179" s="2">
        <v>2</v>
      </c>
      <c r="J179" s="2"/>
      <c r="K179" s="245"/>
      <c r="L179" s="45">
        <v>2</v>
      </c>
      <c r="M179" s="1"/>
      <c r="N179" s="1"/>
      <c r="O179" s="2"/>
      <c r="P179" s="1"/>
      <c r="Q179" s="35">
        <v>4</v>
      </c>
      <c r="R179" s="36"/>
      <c r="S179" s="1"/>
    </row>
    <row r="180" spans="1:19" ht="12.75" customHeight="1" x14ac:dyDescent="0.2">
      <c r="A180" s="46" t="s">
        <v>52</v>
      </c>
      <c r="B180" s="2"/>
      <c r="C180" s="2"/>
      <c r="D180" s="2"/>
      <c r="E180" s="2"/>
      <c r="F180" s="2"/>
      <c r="G180" s="2"/>
      <c r="H180" s="2"/>
      <c r="I180" s="2">
        <v>1</v>
      </c>
      <c r="J180" s="2"/>
      <c r="K180" s="245"/>
      <c r="L180" s="45">
        <v>1</v>
      </c>
      <c r="M180" s="1"/>
      <c r="N180" s="1"/>
      <c r="O180" s="2"/>
      <c r="P180" s="1"/>
      <c r="Q180" s="35">
        <v>3</v>
      </c>
      <c r="R180" s="36"/>
      <c r="S180" s="1"/>
    </row>
    <row r="181" spans="1:19" ht="12.75" customHeight="1" x14ac:dyDescent="0.2">
      <c r="A181" s="46"/>
      <c r="B181" s="2"/>
      <c r="C181" s="2"/>
      <c r="D181" s="2"/>
      <c r="E181" s="2"/>
      <c r="F181" s="2"/>
      <c r="G181" s="2"/>
      <c r="H181" s="2"/>
      <c r="I181" s="2"/>
      <c r="J181" s="2"/>
      <c r="K181" s="245"/>
      <c r="L181" s="2">
        <f>SUM(L176:L180)</f>
        <v>32</v>
      </c>
      <c r="M181" s="1">
        <f>L176/B168</f>
        <v>0.2857142857142857</v>
      </c>
      <c r="N181" s="1">
        <f>L181/B168</f>
        <v>0.50793650793650791</v>
      </c>
      <c r="O181" s="1">
        <f>N181-M181</f>
        <v>0.22222222222222221</v>
      </c>
      <c r="P181" s="1"/>
      <c r="Q181" s="35"/>
      <c r="R181" s="36"/>
      <c r="S181" s="1"/>
    </row>
    <row r="182" spans="1:19" ht="12.75" customHeight="1" x14ac:dyDescent="0.2">
      <c r="A182" s="46"/>
      <c r="B182" s="2"/>
      <c r="C182" s="2"/>
      <c r="D182" s="2"/>
      <c r="E182" s="2"/>
      <c r="F182" s="2"/>
      <c r="G182" s="2"/>
      <c r="H182" s="2"/>
      <c r="I182" s="2"/>
      <c r="J182" s="2"/>
      <c r="K182" s="245"/>
      <c r="L182" s="1"/>
      <c r="M182" s="1"/>
      <c r="N182" s="1"/>
      <c r="O182" s="2"/>
      <c r="P182" s="1"/>
      <c r="Q182" s="35"/>
      <c r="R182" s="36"/>
      <c r="S182" s="1"/>
    </row>
    <row r="183" spans="1:19" ht="12.75" customHeight="1" x14ac:dyDescent="0.2">
      <c r="A183" s="53" t="s">
        <v>44</v>
      </c>
      <c r="G183" s="3">
        <f>((L176*8)+(L177*9))/L181</f>
        <v>7.59375</v>
      </c>
      <c r="H183" s="2"/>
      <c r="I183" s="2"/>
      <c r="J183" s="2"/>
      <c r="K183" s="245"/>
      <c r="L183" s="1"/>
      <c r="M183" s="1"/>
      <c r="N183" s="1"/>
      <c r="O183" s="2"/>
      <c r="P183" s="1"/>
      <c r="Q183" s="35"/>
      <c r="R183" s="36"/>
      <c r="S183" s="1"/>
    </row>
    <row r="184" spans="1:19" ht="12.75" customHeight="1" x14ac:dyDescent="0.2">
      <c r="A184" s="46"/>
      <c r="B184" s="2"/>
      <c r="C184" s="2"/>
      <c r="D184" s="2"/>
      <c r="E184" s="2"/>
      <c r="F184" s="2"/>
      <c r="G184" s="2"/>
      <c r="H184" s="2"/>
      <c r="I184" s="2"/>
      <c r="J184" s="2"/>
      <c r="K184" s="245"/>
      <c r="L184" s="1"/>
      <c r="M184" s="1"/>
      <c r="N184" s="1"/>
      <c r="O184" s="2"/>
      <c r="P184" s="1"/>
      <c r="Q184" s="35"/>
      <c r="R184" s="36"/>
      <c r="S184" s="1"/>
    </row>
    <row r="185" spans="1:19" ht="12.75" customHeight="1" x14ac:dyDescent="0.2">
      <c r="L185" s="1"/>
      <c r="M185" s="1"/>
      <c r="N185" s="1"/>
      <c r="P185" s="1"/>
    </row>
    <row r="186" spans="1:19" ht="12.75" customHeight="1" x14ac:dyDescent="0.3">
      <c r="A186" s="61" t="s">
        <v>64</v>
      </c>
      <c r="M186" s="1"/>
      <c r="N186" s="1"/>
      <c r="P186" s="1"/>
    </row>
    <row r="187" spans="1:19" ht="38.25" customHeight="1" x14ac:dyDescent="0.2">
      <c r="B187" s="358" t="s">
        <v>3</v>
      </c>
      <c r="C187" s="359"/>
      <c r="D187" s="359"/>
      <c r="E187" s="359"/>
      <c r="F187" s="359"/>
      <c r="G187" s="359"/>
      <c r="H187" s="359"/>
      <c r="I187" s="359"/>
      <c r="J187" s="359"/>
      <c r="K187" s="359"/>
      <c r="M187" s="10" t="s">
        <v>11</v>
      </c>
      <c r="N187" s="10" t="s">
        <v>12</v>
      </c>
      <c r="O187" s="11" t="s">
        <v>13</v>
      </c>
      <c r="P187" s="10" t="s">
        <v>14</v>
      </c>
      <c r="Q187" s="12" t="s">
        <v>15</v>
      </c>
      <c r="R187" s="12" t="s">
        <v>16</v>
      </c>
      <c r="S187" s="13" t="s">
        <v>17</v>
      </c>
    </row>
    <row r="188" spans="1:19" ht="12.75" customHeight="1" x14ac:dyDescent="0.2">
      <c r="A188" s="15" t="s">
        <v>18</v>
      </c>
      <c r="B188" s="16">
        <v>1</v>
      </c>
      <c r="C188" s="16">
        <v>2</v>
      </c>
      <c r="D188" s="16">
        <v>3</v>
      </c>
      <c r="E188" s="16">
        <v>4</v>
      </c>
      <c r="F188" s="16">
        <v>5</v>
      </c>
      <c r="G188" s="16">
        <v>6</v>
      </c>
      <c r="H188" s="16">
        <v>7</v>
      </c>
      <c r="I188" s="16">
        <v>8</v>
      </c>
      <c r="J188" s="16">
        <v>9</v>
      </c>
      <c r="K188" s="304">
        <v>10</v>
      </c>
      <c r="L188" s="17" t="s">
        <v>19</v>
      </c>
      <c r="M188" s="21"/>
      <c r="N188" s="21"/>
      <c r="O188" s="22"/>
      <c r="P188" s="23"/>
      <c r="Q188" s="24"/>
      <c r="R188" s="24"/>
      <c r="S188" s="1"/>
    </row>
    <row r="189" spans="1:19" ht="12.75" customHeight="1" x14ac:dyDescent="0.2">
      <c r="A189" s="40" t="s">
        <v>23</v>
      </c>
      <c r="B189" s="25">
        <v>112</v>
      </c>
      <c r="C189" s="25"/>
      <c r="D189" s="25"/>
      <c r="E189" s="25"/>
      <c r="F189" s="25"/>
      <c r="G189" s="25"/>
      <c r="H189" s="25"/>
      <c r="I189" s="25"/>
      <c r="J189" s="25"/>
      <c r="K189" s="104"/>
      <c r="L189" s="26"/>
      <c r="M189" s="21"/>
      <c r="N189" s="21"/>
      <c r="O189" s="22"/>
      <c r="P189" s="23"/>
      <c r="Q189" s="29">
        <f>B189</f>
        <v>112</v>
      </c>
      <c r="R189" s="24"/>
      <c r="S189" s="1"/>
    </row>
    <row r="190" spans="1:19" ht="12.75" customHeight="1" x14ac:dyDescent="0.2">
      <c r="A190" s="40" t="s">
        <v>24</v>
      </c>
      <c r="B190" s="25"/>
      <c r="C190" s="25">
        <v>94</v>
      </c>
      <c r="D190" s="25"/>
      <c r="E190" s="25"/>
      <c r="F190" s="25"/>
      <c r="G190" s="25"/>
      <c r="H190" s="25"/>
      <c r="I190" s="25"/>
      <c r="J190" s="25"/>
      <c r="K190" s="104"/>
      <c r="L190" s="26"/>
      <c r="M190" s="21"/>
      <c r="N190" s="21"/>
      <c r="O190" s="22"/>
      <c r="P190" s="23">
        <f>C190/B189</f>
        <v>0.8392857142857143</v>
      </c>
      <c r="Q190" s="35">
        <v>94</v>
      </c>
      <c r="R190" s="36">
        <f t="shared" ref="R190:R197" si="58">Q190/Q189</f>
        <v>0.8392857142857143</v>
      </c>
      <c r="S190" s="1">
        <f t="shared" ref="S190:S197" si="59">100%-R190</f>
        <v>0.1607142857142857</v>
      </c>
    </row>
    <row r="191" spans="1:19" ht="12.75" customHeight="1" x14ac:dyDescent="0.2">
      <c r="A191" s="40" t="s">
        <v>25</v>
      </c>
      <c r="B191" s="25"/>
      <c r="C191" s="25"/>
      <c r="D191" s="25">
        <v>80</v>
      </c>
      <c r="E191" s="25"/>
      <c r="F191" s="25"/>
      <c r="G191" s="25"/>
      <c r="H191" s="25"/>
      <c r="I191" s="25"/>
      <c r="J191" s="25"/>
      <c r="K191" s="104"/>
      <c r="L191" s="26"/>
      <c r="M191" s="21"/>
      <c r="N191" s="21"/>
      <c r="O191" s="22"/>
      <c r="P191" s="23">
        <f>D191/C190</f>
        <v>0.85106382978723405</v>
      </c>
      <c r="Q191" s="35">
        <v>80</v>
      </c>
      <c r="R191" s="36">
        <f t="shared" si="58"/>
        <v>0.85106382978723405</v>
      </c>
      <c r="S191" s="1">
        <f t="shared" si="59"/>
        <v>0.14893617021276595</v>
      </c>
    </row>
    <row r="192" spans="1:19" ht="12.75" customHeight="1" x14ac:dyDescent="0.2">
      <c r="A192" s="40" t="s">
        <v>26</v>
      </c>
      <c r="B192" s="25"/>
      <c r="C192" s="25"/>
      <c r="D192" s="25"/>
      <c r="E192" s="25">
        <v>73</v>
      </c>
      <c r="F192" s="25"/>
      <c r="G192" s="25"/>
      <c r="H192" s="25"/>
      <c r="I192" s="25"/>
      <c r="J192" s="25"/>
      <c r="K192" s="104"/>
      <c r="L192" s="26"/>
      <c r="M192" s="21"/>
      <c r="N192" s="21"/>
      <c r="O192" s="22"/>
      <c r="P192" s="23">
        <f>E192/D191</f>
        <v>0.91249999999999998</v>
      </c>
      <c r="Q192" s="35">
        <v>79</v>
      </c>
      <c r="R192" s="36">
        <f t="shared" si="58"/>
        <v>0.98750000000000004</v>
      </c>
      <c r="S192" s="1">
        <f t="shared" si="59"/>
        <v>1.2499999999999956E-2</v>
      </c>
    </row>
    <row r="193" spans="1:19" ht="12.75" customHeight="1" x14ac:dyDescent="0.2">
      <c r="A193" s="40" t="s">
        <v>27</v>
      </c>
      <c r="B193" s="25"/>
      <c r="C193" s="25"/>
      <c r="D193" s="25"/>
      <c r="E193" s="25"/>
      <c r="F193" s="25">
        <v>70</v>
      </c>
      <c r="G193" s="25"/>
      <c r="H193" s="25"/>
      <c r="I193" s="25"/>
      <c r="J193" s="25"/>
      <c r="K193" s="104"/>
      <c r="L193" s="26"/>
      <c r="M193" s="21"/>
      <c r="N193" s="21"/>
      <c r="O193" s="22"/>
      <c r="P193" s="23">
        <f>F193/E192</f>
        <v>0.95890410958904104</v>
      </c>
      <c r="Q193" s="35">
        <v>78</v>
      </c>
      <c r="R193" s="36">
        <f t="shared" si="58"/>
        <v>0.98734177215189878</v>
      </c>
      <c r="S193" s="1">
        <f t="shared" si="59"/>
        <v>1.2658227848101222E-2</v>
      </c>
    </row>
    <row r="194" spans="1:19" ht="12.75" customHeight="1" x14ac:dyDescent="0.2">
      <c r="A194" s="46" t="s">
        <v>28</v>
      </c>
      <c r="B194" s="2"/>
      <c r="C194" s="2"/>
      <c r="D194" s="2"/>
      <c r="E194" s="2"/>
      <c r="F194" s="2"/>
      <c r="G194" s="2">
        <v>63</v>
      </c>
      <c r="H194" s="2"/>
      <c r="I194" s="2"/>
      <c r="J194" s="2"/>
      <c r="K194" s="245"/>
      <c r="L194" s="45"/>
      <c r="M194" s="1"/>
      <c r="N194" s="1"/>
      <c r="O194" s="2"/>
      <c r="P194" s="1">
        <f>G194/F193</f>
        <v>0.9</v>
      </c>
      <c r="Q194" s="35">
        <v>76</v>
      </c>
      <c r="R194" s="36">
        <f t="shared" si="58"/>
        <v>0.97435897435897434</v>
      </c>
      <c r="S194" s="1">
        <f t="shared" si="59"/>
        <v>2.5641025641025661E-2</v>
      </c>
    </row>
    <row r="195" spans="1:19" ht="12.75" customHeight="1" x14ac:dyDescent="0.2">
      <c r="A195" s="46" t="s">
        <v>29</v>
      </c>
      <c r="B195" s="2"/>
      <c r="C195" s="2"/>
      <c r="D195" s="2"/>
      <c r="E195" s="2"/>
      <c r="F195" s="2"/>
      <c r="G195" s="2"/>
      <c r="H195" s="2">
        <v>62</v>
      </c>
      <c r="I195" s="2"/>
      <c r="J195" s="2"/>
      <c r="K195" s="245"/>
      <c r="L195" s="45"/>
      <c r="M195" s="1"/>
      <c r="N195" s="1"/>
      <c r="O195" s="2"/>
      <c r="P195" s="1">
        <f>H195/G194</f>
        <v>0.98412698412698407</v>
      </c>
      <c r="Q195" s="35">
        <v>77</v>
      </c>
      <c r="R195" s="36">
        <f t="shared" si="58"/>
        <v>1.013157894736842</v>
      </c>
      <c r="S195" s="1">
        <f t="shared" si="59"/>
        <v>-1.3157894736842035E-2</v>
      </c>
    </row>
    <row r="196" spans="1:19" ht="12.75" customHeight="1" x14ac:dyDescent="0.2">
      <c r="A196" s="40" t="s">
        <v>30</v>
      </c>
      <c r="B196" s="2"/>
      <c r="C196" s="2"/>
      <c r="D196" s="2"/>
      <c r="E196" s="2"/>
      <c r="F196" s="2"/>
      <c r="G196" s="2"/>
      <c r="H196" s="2"/>
      <c r="I196" s="2">
        <v>58</v>
      </c>
      <c r="J196" s="2"/>
      <c r="K196" s="245"/>
      <c r="L196" s="45"/>
      <c r="M196" s="1"/>
      <c r="N196" s="1"/>
      <c r="O196" s="2"/>
      <c r="P196" s="1">
        <f>I196/H195</f>
        <v>0.93548387096774188</v>
      </c>
      <c r="Q196" s="35">
        <v>71</v>
      </c>
      <c r="R196" s="36">
        <f t="shared" si="58"/>
        <v>0.92207792207792205</v>
      </c>
      <c r="S196" s="1">
        <f t="shared" si="59"/>
        <v>7.7922077922077948E-2</v>
      </c>
    </row>
    <row r="197" spans="1:19" ht="12.75" customHeight="1" x14ac:dyDescent="0.2">
      <c r="A197" s="40" t="s">
        <v>31</v>
      </c>
      <c r="B197" s="2"/>
      <c r="C197" s="2"/>
      <c r="D197" s="2"/>
      <c r="E197" s="2"/>
      <c r="F197" s="2"/>
      <c r="G197" s="2"/>
      <c r="H197" s="2"/>
      <c r="I197" s="2">
        <v>57</v>
      </c>
      <c r="J197" s="2"/>
      <c r="K197" s="245"/>
      <c r="L197" s="45">
        <v>50</v>
      </c>
      <c r="M197" s="1"/>
      <c r="N197" s="1"/>
      <c r="O197" s="2"/>
      <c r="P197" s="1"/>
      <c r="Q197" s="35">
        <v>70</v>
      </c>
      <c r="R197" s="36">
        <f t="shared" si="58"/>
        <v>0.9859154929577465</v>
      </c>
      <c r="S197" s="1">
        <f t="shared" si="59"/>
        <v>1.4084507042253502E-2</v>
      </c>
    </row>
    <row r="198" spans="1:19" ht="12.75" customHeight="1" x14ac:dyDescent="0.2">
      <c r="A198" s="46" t="s">
        <v>50</v>
      </c>
      <c r="B198" s="2"/>
      <c r="C198" s="2"/>
      <c r="D198" s="2"/>
      <c r="E198" s="2"/>
      <c r="F198" s="2"/>
      <c r="G198" s="2"/>
      <c r="H198" s="2"/>
      <c r="I198" s="2">
        <v>6</v>
      </c>
      <c r="J198" s="2"/>
      <c r="K198" s="245"/>
      <c r="L198" s="45">
        <v>7</v>
      </c>
      <c r="M198" s="1"/>
      <c r="N198" s="1"/>
      <c r="P198" s="1"/>
      <c r="Q198" s="35">
        <v>18</v>
      </c>
      <c r="R198" s="36" t="s">
        <v>37</v>
      </c>
      <c r="S198" s="1" t="s">
        <v>37</v>
      </c>
    </row>
    <row r="199" spans="1:19" ht="12.75" customHeight="1" x14ac:dyDescent="0.2">
      <c r="A199" s="46" t="s">
        <v>51</v>
      </c>
      <c r="B199" s="2"/>
      <c r="C199" s="2"/>
      <c r="D199" s="2"/>
      <c r="E199" s="2"/>
      <c r="F199" s="2"/>
      <c r="G199" s="2"/>
      <c r="H199" s="2"/>
      <c r="I199" s="2">
        <v>7</v>
      </c>
      <c r="J199" s="2"/>
      <c r="K199" s="245"/>
      <c r="L199" s="45">
        <v>3</v>
      </c>
      <c r="M199" s="1"/>
      <c r="N199" s="1"/>
      <c r="O199" s="1"/>
      <c r="P199" s="1"/>
      <c r="Q199" s="35">
        <v>10</v>
      </c>
      <c r="R199" s="36"/>
      <c r="S199" s="1"/>
    </row>
    <row r="200" spans="1:19" ht="12.75" customHeight="1" x14ac:dyDescent="0.2">
      <c r="A200" s="46" t="s">
        <v>52</v>
      </c>
      <c r="B200" s="2"/>
      <c r="C200" s="2"/>
      <c r="D200" s="2"/>
      <c r="E200" s="2"/>
      <c r="F200" s="2"/>
      <c r="G200" s="2"/>
      <c r="H200" s="2"/>
      <c r="I200" s="2">
        <v>1</v>
      </c>
      <c r="J200" s="2"/>
      <c r="K200" s="245"/>
      <c r="L200" s="45">
        <v>3</v>
      </c>
      <c r="M200" s="1"/>
      <c r="N200" s="1"/>
      <c r="O200" s="1"/>
      <c r="P200" s="1"/>
      <c r="Q200" s="35">
        <v>6</v>
      </c>
      <c r="R200" s="36"/>
      <c r="S200" s="1"/>
    </row>
    <row r="201" spans="1:19" ht="12.75" customHeight="1" x14ac:dyDescent="0.2">
      <c r="A201" s="46" t="s">
        <v>53</v>
      </c>
      <c r="B201" s="2"/>
      <c r="C201" s="2"/>
      <c r="D201" s="2"/>
      <c r="E201" s="2"/>
      <c r="F201" s="2"/>
      <c r="G201" s="2"/>
      <c r="H201" s="2"/>
      <c r="I201" s="2">
        <v>1</v>
      </c>
      <c r="J201" s="2"/>
      <c r="K201" s="245"/>
      <c r="L201" s="45">
        <v>1</v>
      </c>
      <c r="M201" s="1"/>
      <c r="N201" s="1"/>
      <c r="O201" s="1"/>
      <c r="P201" s="1"/>
      <c r="Q201" s="35">
        <v>1</v>
      </c>
      <c r="R201" s="36"/>
      <c r="S201" s="1"/>
    </row>
    <row r="202" spans="1:19" ht="12.75" customHeight="1" x14ac:dyDescent="0.2">
      <c r="A202" s="46" t="s">
        <v>54</v>
      </c>
      <c r="B202" s="2"/>
      <c r="C202" s="2"/>
      <c r="D202" s="2"/>
      <c r="E202" s="2"/>
      <c r="F202" s="2"/>
      <c r="G202" s="2"/>
      <c r="H202" s="2"/>
      <c r="I202" s="2">
        <v>1</v>
      </c>
      <c r="J202" s="2"/>
      <c r="K202" s="245"/>
      <c r="L202" s="45"/>
      <c r="M202" s="1"/>
      <c r="N202" s="1"/>
      <c r="O202" s="1"/>
      <c r="P202" s="1"/>
      <c r="Q202" s="35">
        <v>1</v>
      </c>
      <c r="R202" s="36"/>
      <c r="S202" s="1"/>
    </row>
    <row r="203" spans="1:19" ht="12.75" customHeight="1" x14ac:dyDescent="0.2">
      <c r="A203" s="46" t="s">
        <v>55</v>
      </c>
      <c r="B203" s="2"/>
      <c r="C203" s="2"/>
      <c r="D203" s="2"/>
      <c r="E203" s="2"/>
      <c r="F203" s="2"/>
      <c r="G203" s="2"/>
      <c r="H203" s="2"/>
      <c r="I203" s="2">
        <v>1</v>
      </c>
      <c r="J203" s="2"/>
      <c r="K203" s="245"/>
      <c r="L203" s="45"/>
      <c r="M203" s="1"/>
      <c r="N203" s="1"/>
      <c r="O203" s="1"/>
      <c r="P203" s="1"/>
      <c r="Q203" s="35">
        <v>1</v>
      </c>
      <c r="R203" s="36"/>
      <c r="S203" s="1"/>
    </row>
    <row r="204" spans="1:19" ht="12.75" customHeight="1" x14ac:dyDescent="0.2">
      <c r="L204" s="2">
        <f>SUM(L197:L201)</f>
        <v>64</v>
      </c>
      <c r="M204" s="1">
        <f>L197/B189</f>
        <v>0.44642857142857145</v>
      </c>
      <c r="N204" s="1">
        <f>L204/B189</f>
        <v>0.5714285714285714</v>
      </c>
      <c r="O204" s="1">
        <f>N204-M204</f>
        <v>0.12499999999999994</v>
      </c>
      <c r="P204" s="1"/>
    </row>
    <row r="205" spans="1:19" ht="12.75" customHeight="1" x14ac:dyDescent="0.3">
      <c r="A205" s="61" t="s">
        <v>65</v>
      </c>
      <c r="M205" s="1"/>
      <c r="N205" s="1"/>
      <c r="P205" s="1"/>
    </row>
    <row r="206" spans="1:19" ht="38.25" customHeight="1" x14ac:dyDescent="0.2">
      <c r="B206" s="358" t="s">
        <v>3</v>
      </c>
      <c r="C206" s="359"/>
      <c r="D206" s="359"/>
      <c r="E206" s="359"/>
      <c r="F206" s="359"/>
      <c r="G206" s="359"/>
      <c r="H206" s="359"/>
      <c r="I206" s="359"/>
      <c r="J206" s="359"/>
      <c r="K206" s="359"/>
      <c r="M206" s="10" t="s">
        <v>11</v>
      </c>
      <c r="N206" s="10" t="s">
        <v>12</v>
      </c>
      <c r="O206" s="11" t="s">
        <v>13</v>
      </c>
      <c r="P206" s="10" t="s">
        <v>14</v>
      </c>
      <c r="Q206" s="12" t="s">
        <v>15</v>
      </c>
      <c r="R206" s="12" t="s">
        <v>16</v>
      </c>
      <c r="S206" s="13" t="s">
        <v>17</v>
      </c>
    </row>
    <row r="207" spans="1:19" ht="12.75" customHeight="1" x14ac:dyDescent="0.2">
      <c r="A207" s="15" t="s">
        <v>18</v>
      </c>
      <c r="B207" s="16">
        <v>1</v>
      </c>
      <c r="C207" s="16">
        <v>2</v>
      </c>
      <c r="D207" s="16">
        <v>3</v>
      </c>
      <c r="E207" s="16">
        <v>4</v>
      </c>
      <c r="F207" s="16">
        <v>5</v>
      </c>
      <c r="G207" s="16">
        <v>6</v>
      </c>
      <c r="H207" s="16">
        <v>7</v>
      </c>
      <c r="I207" s="16">
        <v>8</v>
      </c>
      <c r="J207" s="16">
        <v>9</v>
      </c>
      <c r="K207" s="304">
        <v>10</v>
      </c>
      <c r="L207" s="17" t="s">
        <v>19</v>
      </c>
      <c r="M207" s="21"/>
      <c r="N207" s="21"/>
      <c r="O207" s="22"/>
      <c r="P207" s="23"/>
      <c r="Q207" s="24"/>
      <c r="R207" s="24"/>
      <c r="S207" s="1"/>
    </row>
    <row r="208" spans="1:19" ht="12.75" customHeight="1" x14ac:dyDescent="0.2">
      <c r="A208" s="40" t="s">
        <v>24</v>
      </c>
      <c r="B208" s="25">
        <v>54</v>
      </c>
      <c r="C208" s="25"/>
      <c r="D208" s="25"/>
      <c r="E208" s="25"/>
      <c r="F208" s="25"/>
      <c r="G208" s="25"/>
      <c r="H208" s="25"/>
      <c r="I208" s="25"/>
      <c r="J208" s="25"/>
      <c r="K208" s="104"/>
      <c r="L208" s="26"/>
      <c r="M208" s="21"/>
      <c r="N208" s="21"/>
      <c r="O208" s="22"/>
      <c r="P208" s="23"/>
      <c r="Q208" s="29">
        <f>B208</f>
        <v>54</v>
      </c>
      <c r="R208" s="24"/>
      <c r="S208" s="1"/>
    </row>
    <row r="209" spans="1:19" ht="12.75" customHeight="1" x14ac:dyDescent="0.2">
      <c r="A209" s="40" t="s">
        <v>25</v>
      </c>
      <c r="B209" s="25"/>
      <c r="C209" s="25">
        <v>44</v>
      </c>
      <c r="D209" s="25"/>
      <c r="E209" s="25"/>
      <c r="F209" s="25"/>
      <c r="G209" s="25"/>
      <c r="H209" s="25"/>
      <c r="I209" s="25"/>
      <c r="J209" s="25"/>
      <c r="K209" s="104"/>
      <c r="L209" s="26"/>
      <c r="M209" s="21"/>
      <c r="N209" s="21"/>
      <c r="O209" s="22"/>
      <c r="P209" s="23">
        <f>C209/B208</f>
        <v>0.81481481481481477</v>
      </c>
      <c r="Q209" s="35">
        <v>44</v>
      </c>
      <c r="R209" s="36">
        <f t="shared" ref="R209:R215" si="60">Q209/Q208</f>
        <v>0.81481481481481477</v>
      </c>
      <c r="S209" s="1">
        <f t="shared" ref="S209:S215" si="61">100%-R209</f>
        <v>0.18518518518518523</v>
      </c>
    </row>
    <row r="210" spans="1:19" ht="12.75" customHeight="1" x14ac:dyDescent="0.2">
      <c r="A210" s="40" t="s">
        <v>26</v>
      </c>
      <c r="B210" s="25"/>
      <c r="C210" s="25"/>
      <c r="D210" s="25">
        <v>43</v>
      </c>
      <c r="E210" s="25"/>
      <c r="F210" s="25"/>
      <c r="G210" s="25"/>
      <c r="H210" s="25"/>
      <c r="I210" s="25"/>
      <c r="J210" s="25"/>
      <c r="K210" s="104"/>
      <c r="L210" s="26"/>
      <c r="M210" s="21"/>
      <c r="N210" s="21"/>
      <c r="O210" s="22"/>
      <c r="P210" s="23">
        <f>D210/C209</f>
        <v>0.97727272727272729</v>
      </c>
      <c r="Q210" s="35">
        <v>44</v>
      </c>
      <c r="R210" s="36">
        <f t="shared" si="60"/>
        <v>1</v>
      </c>
      <c r="S210" s="1">
        <f t="shared" si="61"/>
        <v>0</v>
      </c>
    </row>
    <row r="211" spans="1:19" ht="12.75" customHeight="1" x14ac:dyDescent="0.2">
      <c r="A211" s="40" t="s">
        <v>27</v>
      </c>
      <c r="B211" s="25"/>
      <c r="C211" s="25"/>
      <c r="D211" s="25"/>
      <c r="E211" s="25">
        <v>37</v>
      </c>
      <c r="F211" s="25"/>
      <c r="G211" s="25"/>
      <c r="H211" s="25"/>
      <c r="I211" s="25"/>
      <c r="J211" s="25"/>
      <c r="K211" s="104"/>
      <c r="L211" s="26"/>
      <c r="M211" s="21"/>
      <c r="N211" s="21"/>
      <c r="O211" s="22"/>
      <c r="P211" s="23">
        <f>E211/D210</f>
        <v>0.86046511627906974</v>
      </c>
      <c r="Q211" s="35">
        <v>42</v>
      </c>
      <c r="R211" s="36">
        <f t="shared" si="60"/>
        <v>0.95454545454545459</v>
      </c>
      <c r="S211" s="1">
        <f t="shared" si="61"/>
        <v>4.5454545454545414E-2</v>
      </c>
    </row>
    <row r="212" spans="1:19" ht="12.75" customHeight="1" x14ac:dyDescent="0.2">
      <c r="A212" s="46" t="s">
        <v>28</v>
      </c>
      <c r="B212" s="2"/>
      <c r="C212" s="2"/>
      <c r="D212" s="2"/>
      <c r="E212" s="2"/>
      <c r="F212" s="2">
        <v>33</v>
      </c>
      <c r="G212" s="2"/>
      <c r="H212" s="2"/>
      <c r="I212" s="2"/>
      <c r="J212" s="2"/>
      <c r="K212" s="245"/>
      <c r="L212" s="45"/>
      <c r="M212" s="1"/>
      <c r="N212" s="1"/>
      <c r="O212" s="2"/>
      <c r="P212" s="1">
        <f>F212/E211</f>
        <v>0.89189189189189189</v>
      </c>
      <c r="Q212" s="35">
        <v>42</v>
      </c>
      <c r="R212" s="36">
        <f t="shared" si="60"/>
        <v>1</v>
      </c>
      <c r="S212" s="1">
        <f t="shared" si="61"/>
        <v>0</v>
      </c>
    </row>
    <row r="213" spans="1:19" ht="12.75" customHeight="1" x14ac:dyDescent="0.2">
      <c r="A213" s="46" t="s">
        <v>29</v>
      </c>
      <c r="B213" s="2"/>
      <c r="C213" s="2"/>
      <c r="D213" s="2"/>
      <c r="E213" s="2"/>
      <c r="F213" s="2"/>
      <c r="G213" s="2">
        <v>31</v>
      </c>
      <c r="H213" s="2"/>
      <c r="I213" s="2"/>
      <c r="J213" s="2"/>
      <c r="K213" s="245"/>
      <c r="L213" s="45"/>
      <c r="M213" s="1"/>
      <c r="N213" s="1"/>
      <c r="O213" s="2"/>
      <c r="P213" s="1">
        <f>G213/F212</f>
        <v>0.93939393939393945</v>
      </c>
      <c r="Q213" s="35">
        <v>41</v>
      </c>
      <c r="R213" s="36">
        <f t="shared" si="60"/>
        <v>0.97619047619047616</v>
      </c>
      <c r="S213" s="1">
        <f t="shared" si="61"/>
        <v>2.3809523809523836E-2</v>
      </c>
    </row>
    <row r="214" spans="1:19" ht="12.75" customHeight="1" x14ac:dyDescent="0.2">
      <c r="A214" s="40" t="s">
        <v>30</v>
      </c>
      <c r="B214" s="2"/>
      <c r="C214" s="2"/>
      <c r="D214" s="2"/>
      <c r="E214" s="2"/>
      <c r="F214" s="2"/>
      <c r="G214" s="2"/>
      <c r="H214" s="2">
        <v>30</v>
      </c>
      <c r="I214" s="2"/>
      <c r="J214" s="2"/>
      <c r="K214" s="245"/>
      <c r="L214" s="45"/>
      <c r="M214" s="1"/>
      <c r="N214" s="1"/>
      <c r="O214" s="2"/>
      <c r="P214" s="1">
        <f>H214/G213</f>
        <v>0.967741935483871</v>
      </c>
      <c r="Q214" s="35">
        <v>40</v>
      </c>
      <c r="R214" s="36">
        <f t="shared" si="60"/>
        <v>0.97560975609756095</v>
      </c>
      <c r="S214" s="1">
        <f t="shared" si="61"/>
        <v>2.4390243902439046E-2</v>
      </c>
    </row>
    <row r="215" spans="1:19" ht="12.75" customHeight="1" x14ac:dyDescent="0.2">
      <c r="A215" s="40" t="s">
        <v>31</v>
      </c>
      <c r="B215" s="2"/>
      <c r="C215" s="2"/>
      <c r="D215" s="2"/>
      <c r="E215" s="2"/>
      <c r="F215" s="2"/>
      <c r="G215" s="2"/>
      <c r="H215" s="2"/>
      <c r="I215" s="2">
        <v>30</v>
      </c>
      <c r="J215" s="2"/>
      <c r="K215" s="245"/>
      <c r="L215" s="45">
        <v>29</v>
      </c>
      <c r="M215" s="1"/>
      <c r="N215" s="1"/>
      <c r="O215" s="2"/>
      <c r="P215" s="1">
        <f>I215/H214</f>
        <v>1</v>
      </c>
      <c r="Q215" s="35">
        <v>40</v>
      </c>
      <c r="R215" s="36">
        <f t="shared" si="60"/>
        <v>1</v>
      </c>
      <c r="S215" s="1">
        <f t="shared" si="61"/>
        <v>0</v>
      </c>
    </row>
    <row r="216" spans="1:19" ht="12.75" customHeight="1" x14ac:dyDescent="0.2">
      <c r="A216" s="46" t="s">
        <v>50</v>
      </c>
      <c r="B216" s="2"/>
      <c r="C216" s="2"/>
      <c r="D216" s="2"/>
      <c r="E216" s="2"/>
      <c r="F216" s="2"/>
      <c r="G216" s="2"/>
      <c r="H216" s="2"/>
      <c r="I216" s="2">
        <v>3</v>
      </c>
      <c r="J216" s="2"/>
      <c r="K216" s="245"/>
      <c r="L216" s="45">
        <v>1</v>
      </c>
      <c r="M216" s="1"/>
      <c r="N216" s="1"/>
      <c r="P216" s="1"/>
      <c r="Q216" s="35">
        <v>9</v>
      </c>
      <c r="R216" s="36"/>
      <c r="S216" s="1"/>
    </row>
    <row r="217" spans="1:19" ht="12.75" customHeight="1" x14ac:dyDescent="0.2">
      <c r="A217" s="46" t="s">
        <v>51</v>
      </c>
      <c r="B217" s="2"/>
      <c r="C217" s="2"/>
      <c r="D217" s="2"/>
      <c r="E217" s="2"/>
      <c r="F217" s="2"/>
      <c r="G217" s="2"/>
      <c r="H217" s="2"/>
      <c r="I217" s="2">
        <v>3</v>
      </c>
      <c r="J217" s="2"/>
      <c r="K217" s="245"/>
      <c r="L217" s="45">
        <v>2</v>
      </c>
      <c r="M217" s="1"/>
      <c r="N217" s="1"/>
      <c r="P217" s="1"/>
      <c r="Q217" s="35">
        <v>7</v>
      </c>
      <c r="R217" s="36"/>
      <c r="S217" s="1"/>
    </row>
    <row r="218" spans="1:19" ht="12.75" customHeight="1" x14ac:dyDescent="0.2">
      <c r="A218" s="46" t="s">
        <v>52</v>
      </c>
      <c r="B218" s="2"/>
      <c r="C218" s="2"/>
      <c r="D218" s="2"/>
      <c r="E218" s="2"/>
      <c r="F218" s="2"/>
      <c r="G218" s="2"/>
      <c r="H218" s="2"/>
      <c r="I218" s="2">
        <v>2</v>
      </c>
      <c r="J218" s="2"/>
      <c r="K218" s="245"/>
      <c r="L218" s="45">
        <v>2</v>
      </c>
      <c r="M218" s="1"/>
      <c r="N218" s="1"/>
      <c r="P218" s="1"/>
      <c r="Q218" s="35">
        <v>6</v>
      </c>
      <c r="R218" s="36"/>
      <c r="S218" s="1"/>
    </row>
    <row r="219" spans="1:19" ht="12.75" customHeight="1" x14ac:dyDescent="0.2">
      <c r="A219" s="46" t="s">
        <v>53</v>
      </c>
      <c r="B219" s="2"/>
      <c r="C219" s="2"/>
      <c r="D219" s="2"/>
      <c r="E219" s="2"/>
      <c r="F219" s="2"/>
      <c r="G219" s="2"/>
      <c r="H219" s="2"/>
      <c r="I219" s="2">
        <v>1</v>
      </c>
      <c r="J219" s="2"/>
      <c r="K219" s="245"/>
      <c r="L219" s="45"/>
      <c r="M219" s="1"/>
      <c r="N219" s="1"/>
      <c r="P219" s="1"/>
      <c r="Q219" s="35">
        <v>2</v>
      </c>
      <c r="R219" s="36"/>
      <c r="S219" s="1"/>
    </row>
    <row r="220" spans="1:19" ht="12.75" customHeight="1" x14ac:dyDescent="0.2">
      <c r="A220" s="46" t="s">
        <v>54</v>
      </c>
      <c r="B220" s="2"/>
      <c r="C220" s="2"/>
      <c r="D220" s="2"/>
      <c r="E220" s="2"/>
      <c r="F220" s="2"/>
      <c r="G220" s="2"/>
      <c r="H220" s="2"/>
      <c r="I220" s="2">
        <v>1</v>
      </c>
      <c r="J220" s="2"/>
      <c r="K220" s="245"/>
      <c r="L220" s="45"/>
      <c r="M220" s="1"/>
      <c r="N220" s="1"/>
      <c r="P220" s="1"/>
      <c r="Q220" s="35">
        <v>1</v>
      </c>
      <c r="R220" s="36"/>
      <c r="S220" s="1"/>
    </row>
    <row r="221" spans="1:19" ht="12.75" customHeight="1" x14ac:dyDescent="0.2">
      <c r="A221" s="46" t="s">
        <v>55</v>
      </c>
      <c r="B221" s="2"/>
      <c r="C221" s="2"/>
      <c r="D221" s="2"/>
      <c r="E221" s="2"/>
      <c r="F221" s="2"/>
      <c r="G221" s="2"/>
      <c r="H221" s="2"/>
      <c r="I221" s="2">
        <v>2</v>
      </c>
      <c r="J221" s="2"/>
      <c r="K221" s="245"/>
      <c r="L221" s="45">
        <v>1</v>
      </c>
      <c r="M221" s="1"/>
      <c r="N221" s="1"/>
      <c r="P221" s="1"/>
      <c r="Q221" s="35">
        <v>3</v>
      </c>
      <c r="R221" s="36"/>
      <c r="S221" s="1"/>
    </row>
    <row r="222" spans="1:19" ht="12.75" customHeight="1" x14ac:dyDescent="0.2">
      <c r="A222" s="46" t="s">
        <v>56</v>
      </c>
      <c r="B222" s="2"/>
      <c r="C222" s="2"/>
      <c r="D222" s="2"/>
      <c r="E222" s="2"/>
      <c r="F222" s="2"/>
      <c r="G222" s="2"/>
      <c r="H222" s="2"/>
      <c r="I222" s="2">
        <v>1</v>
      </c>
      <c r="J222" s="2"/>
      <c r="K222" s="245"/>
      <c r="L222" s="45"/>
      <c r="M222" s="1"/>
      <c r="N222" s="1"/>
      <c r="P222" s="1"/>
      <c r="Q222" s="35"/>
      <c r="R222" s="36"/>
      <c r="S222" s="1"/>
    </row>
    <row r="223" spans="1:19" ht="12.75" customHeight="1" x14ac:dyDescent="0.2">
      <c r="L223" s="2">
        <f>SUM(L215:L221)</f>
        <v>35</v>
      </c>
      <c r="M223" s="1">
        <f>L215/B208</f>
        <v>0.53703703703703709</v>
      </c>
      <c r="N223" s="1">
        <f>L223/B208</f>
        <v>0.64814814814814814</v>
      </c>
      <c r="O223" s="1">
        <f>N223-M223</f>
        <v>0.11111111111111105</v>
      </c>
      <c r="P223" s="1"/>
    </row>
    <row r="224" spans="1:19" ht="12.75" customHeight="1" x14ac:dyDescent="0.3">
      <c r="A224" s="61" t="s">
        <v>66</v>
      </c>
      <c r="M224" s="1"/>
      <c r="N224" s="1"/>
      <c r="P224" s="1"/>
    </row>
    <row r="225" spans="1:19" ht="38.25" customHeight="1" x14ac:dyDescent="0.2">
      <c r="B225" s="358" t="s">
        <v>3</v>
      </c>
      <c r="C225" s="359"/>
      <c r="D225" s="359"/>
      <c r="E225" s="359"/>
      <c r="F225" s="359"/>
      <c r="G225" s="359"/>
      <c r="H225" s="359"/>
      <c r="I225" s="359"/>
      <c r="J225" s="359"/>
      <c r="K225" s="359"/>
      <c r="M225" s="10" t="s">
        <v>11</v>
      </c>
      <c r="N225" s="10" t="s">
        <v>12</v>
      </c>
      <c r="O225" s="11" t="s">
        <v>13</v>
      </c>
      <c r="P225" s="10" t="s">
        <v>14</v>
      </c>
      <c r="Q225" s="12" t="s">
        <v>15</v>
      </c>
      <c r="R225" s="12" t="s">
        <v>16</v>
      </c>
      <c r="S225" s="13" t="s">
        <v>17</v>
      </c>
    </row>
    <row r="226" spans="1:19" ht="12.75" customHeight="1" x14ac:dyDescent="0.2">
      <c r="A226" s="15" t="s">
        <v>18</v>
      </c>
      <c r="B226" s="16">
        <v>1</v>
      </c>
      <c r="C226" s="16">
        <v>2</v>
      </c>
      <c r="D226" s="16">
        <v>3</v>
      </c>
      <c r="E226" s="16">
        <v>4</v>
      </c>
      <c r="F226" s="16">
        <v>5</v>
      </c>
      <c r="G226" s="16">
        <v>6</v>
      </c>
      <c r="H226" s="16">
        <v>7</v>
      </c>
      <c r="I226" s="16">
        <v>8</v>
      </c>
      <c r="J226" s="16">
        <v>9</v>
      </c>
      <c r="K226" s="304">
        <v>10</v>
      </c>
      <c r="L226" s="17" t="s">
        <v>19</v>
      </c>
      <c r="M226" s="21"/>
      <c r="N226" s="21"/>
      <c r="O226" s="22"/>
      <c r="P226" s="23"/>
      <c r="Q226" s="24"/>
      <c r="R226" s="24"/>
      <c r="S226" s="1"/>
    </row>
    <row r="227" spans="1:19" ht="12.75" customHeight="1" x14ac:dyDescent="0.2">
      <c r="A227" s="40" t="s">
        <v>25</v>
      </c>
      <c r="B227" s="25">
        <v>107</v>
      </c>
      <c r="C227" s="25"/>
      <c r="D227" s="25"/>
      <c r="E227" s="25"/>
      <c r="F227" s="25"/>
      <c r="G227" s="25"/>
      <c r="H227" s="25"/>
      <c r="I227" s="25"/>
      <c r="J227" s="25"/>
      <c r="K227" s="104"/>
      <c r="L227" s="26"/>
      <c r="M227" s="21"/>
      <c r="N227" s="21"/>
      <c r="O227" s="22"/>
      <c r="P227" s="23"/>
      <c r="Q227" s="29">
        <f>B227</f>
        <v>107</v>
      </c>
      <c r="R227" s="24"/>
      <c r="S227" s="1"/>
    </row>
    <row r="228" spans="1:19" ht="12.75" customHeight="1" x14ac:dyDescent="0.2">
      <c r="A228" s="40" t="s">
        <v>26</v>
      </c>
      <c r="B228" s="25"/>
      <c r="C228" s="25">
        <v>88</v>
      </c>
      <c r="D228" s="25"/>
      <c r="E228" s="25"/>
      <c r="F228" s="25"/>
      <c r="G228" s="25"/>
      <c r="H228" s="25"/>
      <c r="I228" s="25"/>
      <c r="J228" s="25"/>
      <c r="K228" s="104"/>
      <c r="L228" s="26"/>
      <c r="M228" s="21"/>
      <c r="N228" s="21"/>
      <c r="O228" s="22"/>
      <c r="P228" s="23">
        <f>C228/B227</f>
        <v>0.82242990654205606</v>
      </c>
      <c r="Q228" s="35">
        <v>89</v>
      </c>
      <c r="R228" s="36">
        <f t="shared" ref="R228:R234" si="62">Q228/Q227</f>
        <v>0.83177570093457942</v>
      </c>
      <c r="S228" s="1">
        <f t="shared" ref="S228:S234" si="63">100%-R228</f>
        <v>0.16822429906542058</v>
      </c>
    </row>
    <row r="229" spans="1:19" ht="12.75" customHeight="1" x14ac:dyDescent="0.2">
      <c r="A229" s="40" t="s">
        <v>27</v>
      </c>
      <c r="B229" s="25"/>
      <c r="C229" s="25"/>
      <c r="D229" s="25">
        <v>82</v>
      </c>
      <c r="E229" s="25"/>
      <c r="F229" s="25"/>
      <c r="G229" s="25"/>
      <c r="H229" s="25"/>
      <c r="I229" s="25"/>
      <c r="J229" s="25"/>
      <c r="K229" s="104"/>
      <c r="L229" s="26"/>
      <c r="M229" s="21"/>
      <c r="N229" s="21"/>
      <c r="O229" s="22"/>
      <c r="P229" s="23">
        <f>D229/C228</f>
        <v>0.93181818181818177</v>
      </c>
      <c r="Q229" s="35">
        <v>86</v>
      </c>
      <c r="R229" s="36">
        <f t="shared" si="62"/>
        <v>0.9662921348314607</v>
      </c>
      <c r="S229" s="1">
        <f t="shared" si="63"/>
        <v>3.3707865168539297E-2</v>
      </c>
    </row>
    <row r="230" spans="1:19" ht="12.75" customHeight="1" x14ac:dyDescent="0.2">
      <c r="A230" s="46" t="s">
        <v>28</v>
      </c>
      <c r="B230" s="2"/>
      <c r="C230" s="2"/>
      <c r="D230" s="2"/>
      <c r="E230" s="2">
        <v>71</v>
      </c>
      <c r="F230" s="2"/>
      <c r="G230" s="2"/>
      <c r="H230" s="2"/>
      <c r="I230" s="2"/>
      <c r="J230" s="2"/>
      <c r="K230" s="245"/>
      <c r="L230" s="45"/>
      <c r="M230" s="1"/>
      <c r="N230" s="1"/>
      <c r="O230" s="2"/>
      <c r="P230" s="1">
        <f>E230/D229</f>
        <v>0.86585365853658536</v>
      </c>
      <c r="Q230" s="35">
        <v>83</v>
      </c>
      <c r="R230" s="36">
        <f t="shared" si="62"/>
        <v>0.96511627906976749</v>
      </c>
      <c r="S230" s="1">
        <f t="shared" si="63"/>
        <v>3.4883720930232509E-2</v>
      </c>
    </row>
    <row r="231" spans="1:19" ht="12.75" customHeight="1" x14ac:dyDescent="0.2">
      <c r="A231" s="46" t="s">
        <v>29</v>
      </c>
      <c r="B231" s="2"/>
      <c r="C231" s="2"/>
      <c r="D231" s="2"/>
      <c r="E231" s="2"/>
      <c r="F231" s="2">
        <v>69</v>
      </c>
      <c r="G231" s="2"/>
      <c r="H231" s="2"/>
      <c r="I231" s="2"/>
      <c r="J231" s="2"/>
      <c r="K231" s="245"/>
      <c r="L231" s="45"/>
      <c r="M231" s="1"/>
      <c r="N231" s="1"/>
      <c r="O231" s="2"/>
      <c r="P231" s="1">
        <f>F231/E230</f>
        <v>0.971830985915493</v>
      </c>
      <c r="Q231" s="35">
        <v>83</v>
      </c>
      <c r="R231" s="36">
        <f t="shared" si="62"/>
        <v>1</v>
      </c>
      <c r="S231" s="1">
        <f t="shared" si="63"/>
        <v>0</v>
      </c>
    </row>
    <row r="232" spans="1:19" ht="12.75" customHeight="1" x14ac:dyDescent="0.2">
      <c r="A232" s="40" t="s">
        <v>30</v>
      </c>
      <c r="B232" s="2"/>
      <c r="C232" s="2"/>
      <c r="D232" s="2"/>
      <c r="E232" s="2"/>
      <c r="F232" s="2"/>
      <c r="G232" s="2">
        <v>65</v>
      </c>
      <c r="H232" s="2"/>
      <c r="I232" s="2"/>
      <c r="J232" s="2"/>
      <c r="K232" s="245"/>
      <c r="L232" s="45"/>
      <c r="M232" s="1"/>
      <c r="N232" s="1"/>
      <c r="O232" s="2"/>
      <c r="P232" s="1">
        <f>G232/F231</f>
        <v>0.94202898550724634</v>
      </c>
      <c r="Q232" s="35">
        <v>79</v>
      </c>
      <c r="R232" s="36">
        <f t="shared" si="62"/>
        <v>0.95180722891566261</v>
      </c>
      <c r="S232" s="1">
        <f t="shared" si="63"/>
        <v>4.8192771084337394E-2</v>
      </c>
    </row>
    <row r="233" spans="1:19" ht="12.75" customHeight="1" x14ac:dyDescent="0.2">
      <c r="A233" s="40" t="s">
        <v>31</v>
      </c>
      <c r="B233" s="2"/>
      <c r="C233" s="2"/>
      <c r="D233" s="2"/>
      <c r="E233" s="2"/>
      <c r="F233" s="2"/>
      <c r="G233" s="2"/>
      <c r="H233" s="2">
        <v>65</v>
      </c>
      <c r="I233" s="2"/>
      <c r="J233" s="2"/>
      <c r="K233" s="245"/>
      <c r="L233" s="45"/>
      <c r="M233" s="1"/>
      <c r="N233" s="1"/>
      <c r="O233" s="2"/>
      <c r="P233" s="1">
        <f>H233/G232</f>
        <v>1</v>
      </c>
      <c r="Q233" s="35">
        <v>75</v>
      </c>
      <c r="R233" s="36">
        <f t="shared" si="62"/>
        <v>0.94936708860759489</v>
      </c>
      <c r="S233" s="1">
        <f t="shared" si="63"/>
        <v>5.0632911392405111E-2</v>
      </c>
    </row>
    <row r="234" spans="1:19" ht="12.75" customHeight="1" x14ac:dyDescent="0.2">
      <c r="A234" s="46" t="s">
        <v>50</v>
      </c>
      <c r="B234" s="2"/>
      <c r="C234" s="2"/>
      <c r="D234" s="2"/>
      <c r="E234" s="2"/>
      <c r="F234" s="2"/>
      <c r="G234" s="2"/>
      <c r="H234" s="2"/>
      <c r="I234" s="2">
        <v>60</v>
      </c>
      <c r="J234" s="2"/>
      <c r="K234" s="245"/>
      <c r="L234" s="45">
        <v>59</v>
      </c>
      <c r="M234" s="1"/>
      <c r="N234" s="1"/>
      <c r="O234" s="2"/>
      <c r="P234" s="1">
        <f>I234/H233</f>
        <v>0.92307692307692313</v>
      </c>
      <c r="Q234" s="35">
        <v>73</v>
      </c>
      <c r="R234" s="36">
        <f t="shared" si="62"/>
        <v>0.97333333333333338</v>
      </c>
      <c r="S234" s="1">
        <f t="shared" si="63"/>
        <v>2.6666666666666616E-2</v>
      </c>
    </row>
    <row r="235" spans="1:19" ht="12.75" customHeight="1" x14ac:dyDescent="0.2">
      <c r="A235" s="46" t="s">
        <v>51</v>
      </c>
      <c r="B235" s="2"/>
      <c r="C235" s="2"/>
      <c r="D235" s="2"/>
      <c r="E235" s="2"/>
      <c r="F235" s="2"/>
      <c r="G235" s="2"/>
      <c r="H235" s="2"/>
      <c r="I235" s="2">
        <v>9</v>
      </c>
      <c r="J235" s="2"/>
      <c r="K235" s="245"/>
      <c r="L235" s="45">
        <v>7</v>
      </c>
      <c r="M235" s="1"/>
      <c r="N235" s="1"/>
      <c r="O235" s="2"/>
      <c r="P235" s="1"/>
      <c r="Q235" s="35">
        <v>14</v>
      </c>
      <c r="R235" s="36"/>
      <c r="S235" s="1"/>
    </row>
    <row r="236" spans="1:19" ht="12.75" customHeight="1" x14ac:dyDescent="0.2">
      <c r="A236" s="46" t="s">
        <v>52</v>
      </c>
      <c r="B236" s="2"/>
      <c r="C236" s="2"/>
      <c r="D236" s="2"/>
      <c r="E236" s="2"/>
      <c r="F236" s="2"/>
      <c r="G236" s="2"/>
      <c r="H236" s="2"/>
      <c r="I236" s="2">
        <v>3</v>
      </c>
      <c r="J236" s="2"/>
      <c r="K236" s="245"/>
      <c r="L236" s="45">
        <v>1</v>
      </c>
      <c r="M236" s="1"/>
      <c r="N236" s="1"/>
      <c r="O236" s="2"/>
      <c r="P236" s="1"/>
      <c r="Q236" s="35">
        <v>6</v>
      </c>
      <c r="R236" s="36"/>
      <c r="S236" s="1"/>
    </row>
    <row r="237" spans="1:19" ht="12.75" customHeight="1" x14ac:dyDescent="0.2">
      <c r="A237" s="46" t="s">
        <v>53</v>
      </c>
      <c r="B237" s="2"/>
      <c r="C237" s="2"/>
      <c r="D237" s="2"/>
      <c r="E237" s="2"/>
      <c r="F237" s="2"/>
      <c r="G237" s="2"/>
      <c r="H237" s="2"/>
      <c r="I237" s="2">
        <v>1</v>
      </c>
      <c r="J237" s="2"/>
      <c r="K237" s="245"/>
      <c r="L237" s="45"/>
      <c r="M237" s="1"/>
      <c r="N237" s="1"/>
      <c r="O237" s="2"/>
      <c r="P237" s="1"/>
      <c r="Q237" s="35">
        <v>4</v>
      </c>
      <c r="R237" s="36"/>
      <c r="S237" s="1"/>
    </row>
    <row r="238" spans="1:19" ht="12.75" customHeight="1" x14ac:dyDescent="0.2">
      <c r="A238" s="46" t="s">
        <v>54</v>
      </c>
      <c r="B238" s="2"/>
      <c r="C238" s="2"/>
      <c r="D238" s="2"/>
      <c r="E238" s="2"/>
      <c r="F238" s="2"/>
      <c r="G238" s="2"/>
      <c r="H238" s="2"/>
      <c r="I238" s="2">
        <v>1</v>
      </c>
      <c r="J238" s="2"/>
      <c r="K238" s="245"/>
      <c r="L238" s="45">
        <v>1</v>
      </c>
      <c r="M238" s="1"/>
      <c r="N238" s="1"/>
      <c r="O238" s="2"/>
      <c r="P238" s="1"/>
      <c r="Q238" s="35">
        <v>2</v>
      </c>
      <c r="R238" s="36"/>
      <c r="S238" s="1"/>
    </row>
    <row r="239" spans="1:19" ht="12.75" customHeight="1" x14ac:dyDescent="0.2">
      <c r="A239" s="46" t="s">
        <v>55</v>
      </c>
      <c r="B239" s="2"/>
      <c r="C239" s="2"/>
      <c r="D239" s="2"/>
      <c r="E239" s="2"/>
      <c r="F239" s="2"/>
      <c r="G239" s="2"/>
      <c r="H239" s="2"/>
      <c r="I239" s="2"/>
      <c r="J239" s="2"/>
      <c r="K239" s="245"/>
      <c r="L239" s="45"/>
      <c r="M239" s="1"/>
      <c r="N239" s="1"/>
      <c r="O239" s="2"/>
      <c r="P239" s="1"/>
      <c r="Q239" s="35"/>
      <c r="R239" s="36"/>
      <c r="S239" s="1"/>
    </row>
    <row r="240" spans="1:19" ht="12.75" customHeight="1" x14ac:dyDescent="0.2">
      <c r="A240" s="46" t="s">
        <v>56</v>
      </c>
      <c r="B240" s="2"/>
      <c r="C240" s="2"/>
      <c r="D240" s="2"/>
      <c r="E240" s="2"/>
      <c r="F240" s="2"/>
      <c r="G240" s="2"/>
      <c r="H240" s="2"/>
      <c r="I240" s="2"/>
      <c r="J240" s="2"/>
      <c r="K240" s="245"/>
      <c r="L240" s="45"/>
      <c r="M240" s="1"/>
      <c r="N240" s="1"/>
      <c r="O240" s="2"/>
      <c r="P240" s="1"/>
      <c r="Q240" s="35"/>
      <c r="R240" s="36"/>
      <c r="S240" s="1"/>
    </row>
    <row r="241" spans="1:19" ht="12.75" customHeight="1" x14ac:dyDescent="0.2">
      <c r="L241" s="2">
        <f>SUM(L234:L238)</f>
        <v>68</v>
      </c>
      <c r="M241" s="1">
        <f>L234/B227</f>
        <v>0.55140186915887845</v>
      </c>
      <c r="N241" s="1">
        <f>L241/B227</f>
        <v>0.63551401869158874</v>
      </c>
      <c r="O241" s="1">
        <f>N241-M241</f>
        <v>8.411214953271029E-2</v>
      </c>
      <c r="P241" s="1"/>
    </row>
    <row r="242" spans="1:19" ht="12.75" customHeight="1" x14ac:dyDescent="0.3">
      <c r="A242" s="61" t="s">
        <v>67</v>
      </c>
      <c r="M242" s="1"/>
      <c r="N242" s="1"/>
      <c r="P242" s="1"/>
    </row>
    <row r="243" spans="1:19" ht="38.25" customHeight="1" x14ac:dyDescent="0.2">
      <c r="B243" s="358" t="s">
        <v>3</v>
      </c>
      <c r="C243" s="359"/>
      <c r="D243" s="359"/>
      <c r="E243" s="359"/>
      <c r="F243" s="359"/>
      <c r="G243" s="359"/>
      <c r="H243" s="359"/>
      <c r="I243" s="359"/>
      <c r="J243" s="359"/>
      <c r="K243" s="359"/>
      <c r="M243" s="10" t="s">
        <v>11</v>
      </c>
      <c r="N243" s="10" t="s">
        <v>12</v>
      </c>
      <c r="O243" s="11" t="s">
        <v>13</v>
      </c>
      <c r="P243" s="10" t="s">
        <v>14</v>
      </c>
      <c r="Q243" s="12" t="s">
        <v>15</v>
      </c>
      <c r="R243" s="12" t="s">
        <v>16</v>
      </c>
      <c r="S243" s="13" t="s">
        <v>17</v>
      </c>
    </row>
    <row r="244" spans="1:19" ht="12.75" customHeight="1" x14ac:dyDescent="0.2">
      <c r="A244" s="15" t="s">
        <v>18</v>
      </c>
      <c r="B244" s="16">
        <v>1</v>
      </c>
      <c r="C244" s="16">
        <v>2</v>
      </c>
      <c r="D244" s="16">
        <v>3</v>
      </c>
      <c r="E244" s="16">
        <v>4</v>
      </c>
      <c r="F244" s="16">
        <v>5</v>
      </c>
      <c r="G244" s="16">
        <v>6</v>
      </c>
      <c r="H244" s="16">
        <v>7</v>
      </c>
      <c r="I244" s="16">
        <v>8</v>
      </c>
      <c r="J244" s="16">
        <v>9</v>
      </c>
      <c r="K244" s="304">
        <v>10</v>
      </c>
      <c r="L244" s="17" t="s">
        <v>19</v>
      </c>
      <c r="M244" s="21"/>
      <c r="N244" s="21"/>
      <c r="O244" s="22"/>
      <c r="P244" s="23"/>
      <c r="Q244" s="24"/>
      <c r="R244" s="24"/>
      <c r="S244" s="1"/>
    </row>
    <row r="245" spans="1:19" ht="12.75" customHeight="1" x14ac:dyDescent="0.2">
      <c r="A245" s="40" t="s">
        <v>26</v>
      </c>
      <c r="B245" s="25">
        <v>98</v>
      </c>
      <c r="C245" s="25"/>
      <c r="D245" s="25"/>
      <c r="E245" s="25"/>
      <c r="F245" s="25"/>
      <c r="G245" s="25"/>
      <c r="H245" s="25"/>
      <c r="I245" s="25"/>
      <c r="J245" s="25"/>
      <c r="K245" s="104"/>
      <c r="L245" s="26"/>
      <c r="M245" s="21"/>
      <c r="N245" s="21"/>
      <c r="O245" s="22"/>
      <c r="P245" s="23"/>
      <c r="Q245" s="29">
        <f>B245</f>
        <v>98</v>
      </c>
      <c r="R245" s="24"/>
      <c r="S245" s="1"/>
    </row>
    <row r="246" spans="1:19" ht="12.75" customHeight="1" x14ac:dyDescent="0.2">
      <c r="A246" s="40" t="s">
        <v>27</v>
      </c>
      <c r="B246" s="25"/>
      <c r="C246" s="25">
        <v>90</v>
      </c>
      <c r="D246" s="25"/>
      <c r="E246" s="25"/>
      <c r="F246" s="25"/>
      <c r="G246" s="25"/>
      <c r="H246" s="25"/>
      <c r="I246" s="25"/>
      <c r="J246" s="25"/>
      <c r="K246" s="104"/>
      <c r="L246" s="26"/>
      <c r="M246" s="21"/>
      <c r="N246" s="21"/>
      <c r="O246" s="22"/>
      <c r="P246" s="23">
        <f>C246/B245</f>
        <v>0.91836734693877553</v>
      </c>
      <c r="Q246" s="35">
        <v>91</v>
      </c>
      <c r="R246" s="36">
        <f t="shared" ref="R246:R252" si="64">Q246/Q245</f>
        <v>0.9285714285714286</v>
      </c>
      <c r="S246" s="1">
        <f t="shared" ref="S246:S252" si="65">100%-R246</f>
        <v>7.1428571428571397E-2</v>
      </c>
    </row>
    <row r="247" spans="1:19" ht="12.75" customHeight="1" x14ac:dyDescent="0.2">
      <c r="A247" s="46" t="s">
        <v>28</v>
      </c>
      <c r="B247" s="2"/>
      <c r="C247" s="2"/>
      <c r="D247" s="2">
        <v>84</v>
      </c>
      <c r="E247" s="2"/>
      <c r="F247" s="2"/>
      <c r="G247" s="2"/>
      <c r="H247" s="2"/>
      <c r="I247" s="2"/>
      <c r="J247" s="2"/>
      <c r="K247" s="245"/>
      <c r="L247" s="45"/>
      <c r="M247" s="1"/>
      <c r="N247" s="1"/>
      <c r="O247" s="2"/>
      <c r="P247" s="23">
        <f>D247/C246</f>
        <v>0.93333333333333335</v>
      </c>
      <c r="Q247" s="35">
        <v>87</v>
      </c>
      <c r="R247" s="36">
        <f t="shared" si="64"/>
        <v>0.95604395604395609</v>
      </c>
      <c r="S247" s="1">
        <f t="shared" si="65"/>
        <v>4.3956043956043911E-2</v>
      </c>
    </row>
    <row r="248" spans="1:19" ht="12.75" customHeight="1" x14ac:dyDescent="0.2">
      <c r="A248" s="46" t="s">
        <v>29</v>
      </c>
      <c r="E248" s="2">
        <v>73</v>
      </c>
      <c r="L248" s="45"/>
      <c r="M248" s="1"/>
      <c r="N248" s="1"/>
      <c r="P248" s="1">
        <f>E248/D247</f>
        <v>0.86904761904761907</v>
      </c>
      <c r="Q248" s="35">
        <v>86</v>
      </c>
      <c r="R248" s="36">
        <f t="shared" si="64"/>
        <v>0.9885057471264368</v>
      </c>
      <c r="S248" s="1">
        <f t="shared" si="65"/>
        <v>1.1494252873563204E-2</v>
      </c>
    </row>
    <row r="249" spans="1:19" ht="12.75" customHeight="1" x14ac:dyDescent="0.2">
      <c r="A249" s="40" t="s">
        <v>30</v>
      </c>
      <c r="F249" s="2">
        <v>61</v>
      </c>
      <c r="L249" s="45"/>
      <c r="M249" s="1"/>
      <c r="N249" s="1"/>
      <c r="P249" s="1">
        <f>F249/E248</f>
        <v>0.83561643835616439</v>
      </c>
      <c r="Q249" s="35">
        <v>84</v>
      </c>
      <c r="R249" s="36">
        <f t="shared" si="64"/>
        <v>0.97674418604651159</v>
      </c>
      <c r="S249" s="1">
        <f t="shared" si="65"/>
        <v>2.3255813953488413E-2</v>
      </c>
    </row>
    <row r="250" spans="1:19" ht="12.75" customHeight="1" x14ac:dyDescent="0.2">
      <c r="A250" s="40" t="s">
        <v>31</v>
      </c>
      <c r="G250" s="2">
        <v>50</v>
      </c>
      <c r="L250" s="45"/>
      <c r="M250" s="1"/>
      <c r="N250" s="1"/>
      <c r="P250" s="1">
        <f>G250/F249</f>
        <v>0.81967213114754101</v>
      </c>
      <c r="Q250" s="35">
        <v>72</v>
      </c>
      <c r="R250" s="36">
        <f t="shared" si="64"/>
        <v>0.8571428571428571</v>
      </c>
      <c r="S250" s="1">
        <f t="shared" si="65"/>
        <v>0.1428571428571429</v>
      </c>
    </row>
    <row r="251" spans="1:19" ht="12.75" customHeight="1" x14ac:dyDescent="0.2">
      <c r="A251" s="46" t="s">
        <v>50</v>
      </c>
      <c r="H251" s="2">
        <v>44</v>
      </c>
      <c r="L251" s="45"/>
      <c r="M251" s="1"/>
      <c r="N251" s="1"/>
      <c r="P251" s="1">
        <f>H251/G250</f>
        <v>0.88</v>
      </c>
      <c r="Q251" s="35">
        <v>65</v>
      </c>
      <c r="R251" s="36">
        <f t="shared" si="64"/>
        <v>0.90277777777777779</v>
      </c>
      <c r="S251" s="1">
        <f t="shared" si="65"/>
        <v>9.722222222222221E-2</v>
      </c>
    </row>
    <row r="252" spans="1:19" ht="12.75" customHeight="1" x14ac:dyDescent="0.2">
      <c r="A252" s="46" t="s">
        <v>51</v>
      </c>
      <c r="I252" s="2">
        <v>43</v>
      </c>
      <c r="L252" s="45">
        <v>30</v>
      </c>
      <c r="M252" s="1"/>
      <c r="N252" s="1"/>
      <c r="P252" s="1">
        <f>I252/H251</f>
        <v>0.97727272727272729</v>
      </c>
      <c r="Q252" s="35">
        <v>66</v>
      </c>
      <c r="R252" s="36">
        <f t="shared" si="64"/>
        <v>1.0153846153846153</v>
      </c>
      <c r="S252" s="1">
        <f t="shared" si="65"/>
        <v>-1.538461538461533E-2</v>
      </c>
    </row>
    <row r="253" spans="1:19" ht="12.75" customHeight="1" x14ac:dyDescent="0.2">
      <c r="A253" s="46" t="s">
        <v>52</v>
      </c>
      <c r="I253" s="2">
        <v>11</v>
      </c>
      <c r="L253" s="45">
        <v>10</v>
      </c>
      <c r="M253" s="1"/>
      <c r="N253" s="1"/>
      <c r="P253" s="1"/>
      <c r="Q253" s="35">
        <v>36</v>
      </c>
      <c r="R253" s="36"/>
      <c r="S253" s="1"/>
    </row>
    <row r="254" spans="1:19" ht="12.75" customHeight="1" x14ac:dyDescent="0.2">
      <c r="A254" s="46" t="s">
        <v>53</v>
      </c>
      <c r="I254" s="2">
        <v>11</v>
      </c>
      <c r="L254" s="45">
        <v>8</v>
      </c>
      <c r="M254" s="1"/>
      <c r="N254" s="1"/>
      <c r="P254" s="1"/>
      <c r="Q254" s="35">
        <v>23</v>
      </c>
      <c r="R254" s="36"/>
      <c r="S254" s="1"/>
    </row>
    <row r="255" spans="1:19" ht="12.75" customHeight="1" x14ac:dyDescent="0.2">
      <c r="A255" s="46" t="s">
        <v>54</v>
      </c>
      <c r="I255" s="2">
        <v>5</v>
      </c>
      <c r="L255" s="45">
        <v>6</v>
      </c>
      <c r="M255" s="1"/>
      <c r="N255" s="1"/>
      <c r="P255" s="1"/>
      <c r="Q255" s="35">
        <v>12</v>
      </c>
      <c r="R255" s="36"/>
      <c r="S255" s="1"/>
    </row>
    <row r="256" spans="1:19" ht="12.75" customHeight="1" x14ac:dyDescent="0.2">
      <c r="A256" s="46" t="s">
        <v>55</v>
      </c>
      <c r="I256" s="2">
        <v>4</v>
      </c>
      <c r="L256" s="45">
        <v>5</v>
      </c>
      <c r="M256" s="1"/>
      <c r="N256" s="1"/>
      <c r="P256" s="1"/>
      <c r="Q256" s="35">
        <v>8</v>
      </c>
      <c r="R256" s="36"/>
      <c r="S256" s="1"/>
    </row>
    <row r="257" spans="1:19" ht="12.75" customHeight="1" x14ac:dyDescent="0.2">
      <c r="A257" s="46" t="s">
        <v>56</v>
      </c>
      <c r="I257" s="2">
        <v>1</v>
      </c>
      <c r="L257" s="45"/>
      <c r="M257" s="1"/>
      <c r="N257" s="1"/>
      <c r="P257" s="1"/>
      <c r="Q257" s="35"/>
      <c r="R257" s="36"/>
      <c r="S257" s="1"/>
    </row>
    <row r="258" spans="1:19" ht="12.75" customHeight="1" x14ac:dyDescent="0.2">
      <c r="A258" s="46"/>
      <c r="L258" s="45"/>
      <c r="M258" s="1"/>
      <c r="N258" s="1"/>
      <c r="P258" s="1"/>
      <c r="Q258" s="35"/>
      <c r="R258" s="36"/>
      <c r="S258" s="1"/>
    </row>
    <row r="259" spans="1:19" ht="12.75" customHeight="1" x14ac:dyDescent="0.2">
      <c r="A259" s="46"/>
      <c r="L259" s="2">
        <f>SUM(L252:L256)</f>
        <v>59</v>
      </c>
      <c r="M259" s="1">
        <f>L252/B245</f>
        <v>0.30612244897959184</v>
      </c>
      <c r="N259" s="1">
        <f>L259/B245</f>
        <v>0.60204081632653061</v>
      </c>
      <c r="O259" s="1">
        <f>N259-M259</f>
        <v>0.29591836734693877</v>
      </c>
      <c r="P259" s="1"/>
    </row>
    <row r="260" spans="1:19" ht="12.75" customHeight="1" x14ac:dyDescent="0.3">
      <c r="A260" s="61" t="s">
        <v>72</v>
      </c>
      <c r="M260" s="1"/>
      <c r="N260" s="1"/>
      <c r="P260" s="1"/>
    </row>
    <row r="261" spans="1:19" ht="38.25" customHeight="1" x14ac:dyDescent="0.2">
      <c r="B261" s="358" t="s">
        <v>3</v>
      </c>
      <c r="C261" s="359"/>
      <c r="D261" s="359"/>
      <c r="E261" s="359"/>
      <c r="F261" s="359"/>
      <c r="G261" s="359"/>
      <c r="H261" s="359"/>
      <c r="I261" s="359"/>
      <c r="J261" s="359"/>
      <c r="K261" s="359"/>
      <c r="M261" s="10" t="s">
        <v>11</v>
      </c>
      <c r="N261" s="10" t="s">
        <v>12</v>
      </c>
      <c r="O261" s="11" t="s">
        <v>13</v>
      </c>
      <c r="P261" s="10" t="s">
        <v>14</v>
      </c>
      <c r="Q261" s="12" t="s">
        <v>15</v>
      </c>
      <c r="R261" s="12" t="s">
        <v>16</v>
      </c>
      <c r="S261" s="13" t="s">
        <v>17</v>
      </c>
    </row>
    <row r="262" spans="1:19" ht="12.75" customHeight="1" x14ac:dyDescent="0.2">
      <c r="A262" s="15" t="s">
        <v>18</v>
      </c>
      <c r="B262" s="16">
        <v>1</v>
      </c>
      <c r="C262" s="16">
        <v>2</v>
      </c>
      <c r="D262" s="16">
        <v>3</v>
      </c>
      <c r="E262" s="16">
        <v>4</v>
      </c>
      <c r="F262" s="16">
        <v>5</v>
      </c>
      <c r="G262" s="16">
        <v>6</v>
      </c>
      <c r="H262" s="16">
        <v>7</v>
      </c>
      <c r="I262" s="16">
        <v>8</v>
      </c>
      <c r="J262" s="16">
        <v>9</v>
      </c>
      <c r="K262" s="304">
        <v>10</v>
      </c>
      <c r="L262" s="17" t="s">
        <v>19</v>
      </c>
      <c r="M262" s="21"/>
      <c r="N262" s="21"/>
      <c r="O262" s="22"/>
      <c r="P262" s="23"/>
      <c r="Q262" s="24"/>
      <c r="R262" s="24"/>
      <c r="S262" s="1"/>
    </row>
    <row r="263" spans="1:19" ht="12.75" customHeight="1" x14ac:dyDescent="0.2">
      <c r="A263" s="40" t="s">
        <v>27</v>
      </c>
      <c r="B263" s="25">
        <v>115</v>
      </c>
      <c r="C263" s="25"/>
      <c r="D263" s="25"/>
      <c r="E263" s="25"/>
      <c r="F263" s="25"/>
      <c r="G263" s="25"/>
      <c r="H263" s="25"/>
      <c r="I263" s="25"/>
      <c r="J263" s="25"/>
      <c r="K263" s="104"/>
      <c r="L263" s="26"/>
      <c r="M263" s="21"/>
      <c r="N263" s="21"/>
      <c r="O263" s="22"/>
      <c r="P263" s="23"/>
      <c r="Q263" s="29">
        <f>B263</f>
        <v>115</v>
      </c>
      <c r="R263" s="24"/>
      <c r="S263" s="1"/>
    </row>
    <row r="264" spans="1:19" ht="12.75" customHeight="1" x14ac:dyDescent="0.2">
      <c r="A264" s="46" t="s">
        <v>28</v>
      </c>
      <c r="C264" s="2">
        <v>92</v>
      </c>
      <c r="L264" s="26"/>
      <c r="M264" s="1"/>
      <c r="N264" s="1"/>
      <c r="P264" s="1">
        <f>C264/B263</f>
        <v>0.8</v>
      </c>
      <c r="Q264" s="35">
        <v>95</v>
      </c>
      <c r="R264" s="36">
        <f t="shared" ref="R264:R270" si="66">Q264/Q263</f>
        <v>0.82608695652173914</v>
      </c>
      <c r="S264" s="1">
        <f t="shared" ref="S264:S270" si="67">100%-R264</f>
        <v>0.17391304347826086</v>
      </c>
    </row>
    <row r="265" spans="1:19" ht="12.75" customHeight="1" x14ac:dyDescent="0.2">
      <c r="A265" s="46" t="s">
        <v>29</v>
      </c>
      <c r="D265" s="2">
        <v>89</v>
      </c>
      <c r="L265" s="26"/>
      <c r="M265" s="1"/>
      <c r="N265" s="1"/>
      <c r="P265" s="1">
        <f>D265/C264</f>
        <v>0.96739130434782605</v>
      </c>
      <c r="Q265" s="35">
        <v>92</v>
      </c>
      <c r="R265" s="36">
        <f t="shared" si="66"/>
        <v>0.96842105263157896</v>
      </c>
      <c r="S265" s="1">
        <f t="shared" si="67"/>
        <v>3.157894736842104E-2</v>
      </c>
    </row>
    <row r="266" spans="1:19" ht="12.75" customHeight="1" x14ac:dyDescent="0.2">
      <c r="A266" s="40" t="s">
        <v>30</v>
      </c>
      <c r="E266" s="2">
        <v>82</v>
      </c>
      <c r="L266" s="26"/>
      <c r="M266" s="1"/>
      <c r="N266" s="1"/>
      <c r="P266" s="1">
        <f>E266/D265</f>
        <v>0.9213483146067416</v>
      </c>
      <c r="Q266" s="35">
        <v>92</v>
      </c>
      <c r="R266" s="36">
        <f t="shared" si="66"/>
        <v>1</v>
      </c>
      <c r="S266" s="1">
        <f t="shared" si="67"/>
        <v>0</v>
      </c>
    </row>
    <row r="267" spans="1:19" ht="12.75" customHeight="1" x14ac:dyDescent="0.2">
      <c r="A267" s="40" t="s">
        <v>31</v>
      </c>
      <c r="F267" s="2">
        <v>77</v>
      </c>
      <c r="L267" s="26"/>
      <c r="M267" s="1"/>
      <c r="N267" s="1"/>
      <c r="P267" s="1">
        <f>F267/E266</f>
        <v>0.93902439024390238</v>
      </c>
      <c r="Q267" s="35">
        <v>88</v>
      </c>
      <c r="R267" s="36">
        <f t="shared" si="66"/>
        <v>0.95652173913043481</v>
      </c>
      <c r="S267" s="1">
        <f t="shared" si="67"/>
        <v>4.3478260869565188E-2</v>
      </c>
    </row>
    <row r="268" spans="1:19" ht="12.75" customHeight="1" x14ac:dyDescent="0.2">
      <c r="A268" s="46" t="s">
        <v>50</v>
      </c>
      <c r="G268" s="2">
        <v>75</v>
      </c>
      <c r="L268" s="26"/>
      <c r="M268" s="1"/>
      <c r="N268" s="1"/>
      <c r="P268" s="1">
        <f>G268/F267</f>
        <v>0.97402597402597402</v>
      </c>
      <c r="Q268" s="35">
        <v>87</v>
      </c>
      <c r="R268" s="36">
        <f t="shared" si="66"/>
        <v>0.98863636363636365</v>
      </c>
      <c r="S268" s="1">
        <f t="shared" si="67"/>
        <v>1.1363636363636354E-2</v>
      </c>
    </row>
    <row r="269" spans="1:19" ht="12.75" customHeight="1" x14ac:dyDescent="0.2">
      <c r="A269" s="46" t="s">
        <v>51</v>
      </c>
      <c r="H269" s="2">
        <v>71</v>
      </c>
      <c r="L269" s="26"/>
      <c r="M269" s="1"/>
      <c r="N269" s="1"/>
      <c r="P269" s="1">
        <f>H269/G268</f>
        <v>0.94666666666666666</v>
      </c>
      <c r="Q269" s="35">
        <v>84</v>
      </c>
      <c r="R269" s="36">
        <f t="shared" si="66"/>
        <v>0.96551724137931039</v>
      </c>
      <c r="S269" s="1">
        <f t="shared" si="67"/>
        <v>3.4482758620689613E-2</v>
      </c>
    </row>
    <row r="270" spans="1:19" ht="12.75" customHeight="1" x14ac:dyDescent="0.2">
      <c r="A270" s="46" t="s">
        <v>52</v>
      </c>
      <c r="I270" s="2">
        <v>69</v>
      </c>
      <c r="L270" s="26">
        <v>60</v>
      </c>
      <c r="M270" s="1"/>
      <c r="N270" s="1"/>
      <c r="P270" s="1">
        <f>I270/H269</f>
        <v>0.971830985915493</v>
      </c>
      <c r="Q270" s="35">
        <v>87</v>
      </c>
      <c r="R270" s="36">
        <f t="shared" si="66"/>
        <v>1.0357142857142858</v>
      </c>
      <c r="S270" s="1">
        <f t="shared" si="67"/>
        <v>-3.5714285714285809E-2</v>
      </c>
    </row>
    <row r="271" spans="1:19" ht="12.75" customHeight="1" x14ac:dyDescent="0.2">
      <c r="A271" s="46" t="s">
        <v>53</v>
      </c>
      <c r="I271" s="2">
        <v>16</v>
      </c>
      <c r="L271" s="45">
        <v>19</v>
      </c>
      <c r="M271" s="1"/>
      <c r="N271" s="1"/>
      <c r="P271" s="1"/>
      <c r="Q271" s="35">
        <v>27</v>
      </c>
      <c r="R271" s="36"/>
      <c r="S271" s="1"/>
    </row>
    <row r="272" spans="1:19" ht="12.75" customHeight="1" x14ac:dyDescent="0.2">
      <c r="A272" s="46" t="s">
        <v>54</v>
      </c>
      <c r="I272" s="2">
        <v>3</v>
      </c>
      <c r="L272" s="45">
        <v>3</v>
      </c>
      <c r="M272" s="1"/>
      <c r="N272" s="1"/>
      <c r="P272" s="1"/>
      <c r="Q272" s="35">
        <v>7</v>
      </c>
      <c r="R272" s="36"/>
      <c r="S272" s="1"/>
    </row>
    <row r="273" spans="1:43" ht="12.75" customHeight="1" x14ac:dyDescent="0.2">
      <c r="A273" s="46" t="s">
        <v>55</v>
      </c>
      <c r="I273" s="2">
        <v>2</v>
      </c>
      <c r="L273" s="45"/>
      <c r="M273" s="1"/>
      <c r="N273" s="1"/>
      <c r="P273" s="1"/>
      <c r="Q273" s="35">
        <v>3</v>
      </c>
      <c r="R273" s="36"/>
      <c r="S273" s="1"/>
    </row>
    <row r="274" spans="1:43" ht="12.75" customHeight="1" x14ac:dyDescent="0.2">
      <c r="A274" s="46" t="s">
        <v>56</v>
      </c>
      <c r="I274" s="2">
        <v>2</v>
      </c>
      <c r="L274" s="45">
        <v>2</v>
      </c>
      <c r="M274" s="1"/>
      <c r="N274" s="1"/>
      <c r="P274" s="1"/>
      <c r="Q274" s="35">
        <v>2</v>
      </c>
      <c r="R274" s="36"/>
      <c r="S274" s="1"/>
    </row>
    <row r="275" spans="1:43" ht="12.75" customHeight="1" x14ac:dyDescent="0.2">
      <c r="A275" s="46" t="s">
        <v>57</v>
      </c>
      <c r="I275" s="2">
        <v>1</v>
      </c>
      <c r="L275" s="45"/>
      <c r="M275" s="1"/>
      <c r="N275" s="1"/>
      <c r="P275" s="1"/>
      <c r="Q275" s="35">
        <v>1</v>
      </c>
      <c r="R275" s="36"/>
      <c r="S275" s="1"/>
    </row>
    <row r="276" spans="1:43" ht="12.75" customHeight="1" x14ac:dyDescent="0.2">
      <c r="A276" s="46" t="s">
        <v>58</v>
      </c>
      <c r="I276" s="2">
        <v>1</v>
      </c>
      <c r="L276" s="45"/>
      <c r="M276" s="1"/>
      <c r="N276" s="1"/>
      <c r="P276" s="1"/>
      <c r="Q276" s="35">
        <v>1</v>
      </c>
      <c r="R276" s="36"/>
      <c r="S276" s="1"/>
    </row>
    <row r="277" spans="1:43" ht="12.75" customHeight="1" x14ac:dyDescent="0.2">
      <c r="A277" s="46" t="s">
        <v>59</v>
      </c>
      <c r="I277" s="2">
        <v>1</v>
      </c>
      <c r="L277" s="45">
        <v>1</v>
      </c>
      <c r="M277" s="1"/>
      <c r="N277" s="1"/>
      <c r="P277" s="1"/>
      <c r="Q277" s="35">
        <v>1</v>
      </c>
      <c r="R277" s="36"/>
      <c r="S277" s="1"/>
    </row>
    <row r="278" spans="1:43" ht="12.75" customHeight="1" x14ac:dyDescent="0.2">
      <c r="A278" s="46"/>
      <c r="L278" s="45"/>
      <c r="M278" s="1"/>
      <c r="N278" s="1"/>
      <c r="P278" s="1"/>
      <c r="Q278" s="35"/>
      <c r="R278" s="36"/>
      <c r="S278" s="1"/>
    </row>
    <row r="279" spans="1:43" ht="12.75" customHeight="1" x14ac:dyDescent="0.2">
      <c r="L279" s="2">
        <f>SUM(L270:L277)</f>
        <v>85</v>
      </c>
      <c r="M279" s="1">
        <f>L270/B263</f>
        <v>0.52173913043478259</v>
      </c>
      <c r="N279" s="1">
        <f>L279/B263</f>
        <v>0.73913043478260865</v>
      </c>
      <c r="O279" s="1">
        <f>N279-M279</f>
        <v>0.21739130434782605</v>
      </c>
      <c r="P279" s="1"/>
    </row>
    <row r="280" spans="1:43" ht="12.75" customHeight="1" x14ac:dyDescent="0.3">
      <c r="A280" s="61" t="s">
        <v>75</v>
      </c>
      <c r="M280" s="1"/>
      <c r="N280" s="1"/>
      <c r="P280" s="1"/>
    </row>
    <row r="281" spans="1:43" ht="38.25" customHeight="1" x14ac:dyDescent="0.2">
      <c r="B281" s="358" t="s">
        <v>3</v>
      </c>
      <c r="C281" s="359"/>
      <c r="D281" s="359"/>
      <c r="E281" s="359"/>
      <c r="F281" s="359"/>
      <c r="G281" s="359"/>
      <c r="H281" s="359"/>
      <c r="I281" s="359"/>
      <c r="J281" s="359"/>
      <c r="K281" s="359"/>
      <c r="M281" s="10" t="s">
        <v>11</v>
      </c>
      <c r="N281" s="10" t="s">
        <v>12</v>
      </c>
      <c r="O281" s="11" t="s">
        <v>13</v>
      </c>
      <c r="P281" s="10" t="s">
        <v>14</v>
      </c>
      <c r="Q281" s="12" t="s">
        <v>15</v>
      </c>
      <c r="R281" s="12" t="s">
        <v>16</v>
      </c>
      <c r="S281" s="13" t="s">
        <v>17</v>
      </c>
      <c r="AO281" s="12" t="s">
        <v>15</v>
      </c>
      <c r="AP281" s="12" t="s">
        <v>16</v>
      </c>
      <c r="AQ281" s="13" t="s">
        <v>17</v>
      </c>
    </row>
    <row r="282" spans="1:43" ht="12.75" customHeight="1" x14ac:dyDescent="0.2">
      <c r="A282" s="15" t="s">
        <v>18</v>
      </c>
      <c r="B282" s="16">
        <v>1</v>
      </c>
      <c r="C282" s="16">
        <v>2</v>
      </c>
      <c r="D282" s="16">
        <v>3</v>
      </c>
      <c r="E282" s="16">
        <v>4</v>
      </c>
      <c r="F282" s="16">
        <v>5</v>
      </c>
      <c r="G282" s="16">
        <v>6</v>
      </c>
      <c r="H282" s="16">
        <v>7</v>
      </c>
      <c r="I282" s="16">
        <v>8</v>
      </c>
      <c r="J282" s="16">
        <v>9</v>
      </c>
      <c r="K282" s="304">
        <v>10</v>
      </c>
      <c r="L282" s="17" t="s">
        <v>19</v>
      </c>
      <c r="M282" s="21"/>
      <c r="N282" s="21"/>
      <c r="O282" s="22"/>
      <c r="P282" s="23"/>
      <c r="Q282" s="24"/>
      <c r="R282" s="24"/>
      <c r="S282" s="1"/>
      <c r="AO282" s="24"/>
      <c r="AP282" s="24"/>
      <c r="AQ282" s="1"/>
    </row>
    <row r="283" spans="1:43" ht="12.75" customHeight="1" x14ac:dyDescent="0.2">
      <c r="A283" s="40" t="s">
        <v>28</v>
      </c>
      <c r="B283" s="2">
        <v>108</v>
      </c>
      <c r="C283" s="25"/>
      <c r="D283" s="25"/>
      <c r="E283" s="25"/>
      <c r="F283" s="25"/>
      <c r="G283" s="25"/>
      <c r="H283" s="25"/>
      <c r="I283" s="25"/>
      <c r="J283" s="25"/>
      <c r="K283" s="104"/>
      <c r="L283" s="26"/>
      <c r="M283" s="21"/>
      <c r="N283" s="21"/>
      <c r="O283" s="22"/>
      <c r="P283" s="23"/>
      <c r="Q283" s="29">
        <f>B283</f>
        <v>108</v>
      </c>
      <c r="R283" s="24"/>
      <c r="S283" s="1"/>
      <c r="AO283" s="29">
        <f>B283</f>
        <v>108</v>
      </c>
      <c r="AP283" s="24"/>
      <c r="AQ283" s="1"/>
    </row>
    <row r="284" spans="1:43" ht="12.75" customHeight="1" x14ac:dyDescent="0.2">
      <c r="A284" s="46" t="s">
        <v>29</v>
      </c>
      <c r="C284" s="2">
        <v>82</v>
      </c>
      <c r="L284" s="26"/>
      <c r="M284" s="1"/>
      <c r="N284" s="1"/>
      <c r="P284" s="23">
        <f>C284/B283</f>
        <v>0.7592592592592593</v>
      </c>
      <c r="Q284" s="35">
        <v>83</v>
      </c>
      <c r="R284" s="36">
        <f t="shared" ref="R284:R290" si="68">Q284/Q283</f>
        <v>0.76851851851851849</v>
      </c>
      <c r="S284" s="1">
        <f t="shared" ref="S284:S290" si="69">100%-R284</f>
        <v>0.23148148148148151</v>
      </c>
      <c r="AO284" s="35"/>
      <c r="AP284" s="36">
        <f>AO284/AO283</f>
        <v>0</v>
      </c>
      <c r="AQ284" s="1">
        <f>100%-AP284</f>
        <v>1</v>
      </c>
    </row>
    <row r="285" spans="1:43" ht="12.75" customHeight="1" x14ac:dyDescent="0.2">
      <c r="A285" s="40" t="s">
        <v>30</v>
      </c>
      <c r="D285" s="2">
        <v>71</v>
      </c>
      <c r="L285" s="26"/>
      <c r="M285" s="1"/>
      <c r="N285" s="1"/>
      <c r="P285" s="1">
        <f>D285/C284</f>
        <v>0.86585365853658536</v>
      </c>
      <c r="Q285" s="35">
        <v>80</v>
      </c>
      <c r="R285" s="36">
        <f t="shared" si="68"/>
        <v>0.96385542168674698</v>
      </c>
      <c r="S285" s="1">
        <f t="shared" si="69"/>
        <v>3.6144578313253017E-2</v>
      </c>
      <c r="AO285" s="35"/>
      <c r="AP285" s="36"/>
      <c r="AQ285" s="1"/>
    </row>
    <row r="286" spans="1:43" ht="12.75" customHeight="1" x14ac:dyDescent="0.2">
      <c r="A286" s="40" t="s">
        <v>31</v>
      </c>
      <c r="E286" s="2">
        <v>65</v>
      </c>
      <c r="L286" s="26"/>
      <c r="M286" s="1"/>
      <c r="N286" s="1"/>
      <c r="P286" s="1">
        <f>E286/D285</f>
        <v>0.91549295774647887</v>
      </c>
      <c r="Q286" s="35">
        <v>79</v>
      </c>
      <c r="R286" s="36">
        <f t="shared" si="68"/>
        <v>0.98750000000000004</v>
      </c>
      <c r="S286" s="1">
        <f t="shared" si="69"/>
        <v>1.2499999999999956E-2</v>
      </c>
      <c r="AO286" s="35"/>
      <c r="AP286" s="36"/>
      <c r="AQ286" s="1"/>
    </row>
    <row r="287" spans="1:43" ht="12.75" customHeight="1" x14ac:dyDescent="0.2">
      <c r="A287" s="46" t="s">
        <v>50</v>
      </c>
      <c r="F287" s="2">
        <v>54</v>
      </c>
      <c r="L287" s="26"/>
      <c r="M287" s="1"/>
      <c r="N287" s="1"/>
      <c r="P287" s="1">
        <f>F287/E286</f>
        <v>0.83076923076923082</v>
      </c>
      <c r="Q287" s="35">
        <v>75</v>
      </c>
      <c r="R287" s="36">
        <f t="shared" si="68"/>
        <v>0.94936708860759489</v>
      </c>
      <c r="S287" s="1">
        <f t="shared" si="69"/>
        <v>5.0632911392405111E-2</v>
      </c>
      <c r="AO287" s="35"/>
      <c r="AP287" s="36"/>
      <c r="AQ287" s="1"/>
    </row>
    <row r="288" spans="1:43" ht="12.75" customHeight="1" x14ac:dyDescent="0.2">
      <c r="A288" s="46" t="s">
        <v>51</v>
      </c>
      <c r="G288" s="2">
        <v>43</v>
      </c>
      <c r="L288" s="26"/>
      <c r="M288" s="1"/>
      <c r="N288" s="1"/>
      <c r="P288" s="1">
        <f>G288/F287</f>
        <v>0.79629629629629628</v>
      </c>
      <c r="Q288" s="35">
        <v>73</v>
      </c>
      <c r="R288" s="36">
        <f t="shared" si="68"/>
        <v>0.97333333333333338</v>
      </c>
      <c r="S288" s="1">
        <f t="shared" si="69"/>
        <v>2.6666666666666616E-2</v>
      </c>
    </row>
    <row r="289" spans="1:19" ht="12.75" customHeight="1" x14ac:dyDescent="0.2">
      <c r="A289" s="46" t="s">
        <v>52</v>
      </c>
      <c r="H289" s="2">
        <v>42</v>
      </c>
      <c r="L289" s="26"/>
      <c r="M289" s="1"/>
      <c r="N289" s="1"/>
      <c r="P289" s="1">
        <f>H289/G288</f>
        <v>0.97674418604651159</v>
      </c>
      <c r="Q289" s="35">
        <v>72</v>
      </c>
      <c r="R289" s="36">
        <f t="shared" si="68"/>
        <v>0.98630136986301364</v>
      </c>
      <c r="S289" s="1">
        <f t="shared" si="69"/>
        <v>1.3698630136986356E-2</v>
      </c>
    </row>
    <row r="290" spans="1:19" ht="12.75" customHeight="1" x14ac:dyDescent="0.2">
      <c r="A290" s="46" t="s">
        <v>53</v>
      </c>
      <c r="I290" s="2">
        <v>40</v>
      </c>
      <c r="L290" s="26">
        <v>31</v>
      </c>
      <c r="M290" s="1"/>
      <c r="N290" s="1"/>
      <c r="P290" s="1">
        <f>I290/H289</f>
        <v>0.95238095238095233</v>
      </c>
      <c r="Q290" s="35">
        <v>69</v>
      </c>
      <c r="R290" s="36">
        <f t="shared" si="68"/>
        <v>0.95833333333333337</v>
      </c>
      <c r="S290" s="1">
        <f t="shared" si="69"/>
        <v>4.166666666666663E-2</v>
      </c>
    </row>
    <row r="291" spans="1:19" ht="12.75" customHeight="1" x14ac:dyDescent="0.2">
      <c r="A291" s="46" t="s">
        <v>54</v>
      </c>
      <c r="I291" s="2">
        <v>16</v>
      </c>
      <c r="L291" s="45">
        <v>10</v>
      </c>
      <c r="M291" s="1"/>
      <c r="N291" s="1"/>
      <c r="P291" s="1"/>
      <c r="Q291" s="35">
        <v>34</v>
      </c>
      <c r="R291" s="36"/>
      <c r="S291" s="1"/>
    </row>
    <row r="292" spans="1:19" ht="12.75" customHeight="1" x14ac:dyDescent="0.2">
      <c r="A292" s="46" t="s">
        <v>55</v>
      </c>
      <c r="I292" s="2">
        <v>9</v>
      </c>
      <c r="L292" s="45">
        <v>9</v>
      </c>
      <c r="M292" s="1"/>
      <c r="N292" s="1"/>
      <c r="P292" s="1"/>
      <c r="Q292" s="35">
        <v>25</v>
      </c>
      <c r="R292" s="36"/>
      <c r="S292" s="1"/>
    </row>
    <row r="293" spans="1:19" ht="12.75" customHeight="1" x14ac:dyDescent="0.2">
      <c r="A293" s="46" t="s">
        <v>56</v>
      </c>
      <c r="I293" s="2">
        <v>4</v>
      </c>
      <c r="L293" s="45">
        <v>5</v>
      </c>
      <c r="M293" s="1"/>
      <c r="N293" s="1"/>
      <c r="P293" s="1"/>
      <c r="Q293" s="35">
        <v>14</v>
      </c>
      <c r="R293" s="36"/>
      <c r="S293" s="1"/>
    </row>
    <row r="294" spans="1:19" ht="12.75" customHeight="1" x14ac:dyDescent="0.2">
      <c r="A294" s="46" t="s">
        <v>57</v>
      </c>
      <c r="I294" s="2">
        <v>4</v>
      </c>
      <c r="L294" s="45">
        <v>3</v>
      </c>
      <c r="M294" s="1"/>
      <c r="N294" s="1"/>
      <c r="P294" s="1"/>
      <c r="Q294" s="35">
        <v>7</v>
      </c>
      <c r="R294" s="36"/>
      <c r="S294" s="1"/>
    </row>
    <row r="295" spans="1:19" ht="12.75" customHeight="1" x14ac:dyDescent="0.2">
      <c r="A295" s="46" t="s">
        <v>58</v>
      </c>
      <c r="I295" s="2">
        <v>2</v>
      </c>
      <c r="L295" s="45">
        <v>3</v>
      </c>
      <c r="M295" s="1"/>
      <c r="N295" s="1"/>
      <c r="P295" s="1"/>
      <c r="Q295" s="35">
        <v>1</v>
      </c>
      <c r="R295" s="36"/>
      <c r="S295" s="1"/>
    </row>
    <row r="296" spans="1:19" ht="12.75" customHeight="1" x14ac:dyDescent="0.2">
      <c r="A296" s="46" t="s">
        <v>59</v>
      </c>
      <c r="I296" s="2">
        <v>1</v>
      </c>
      <c r="L296" s="45"/>
      <c r="M296" s="1"/>
      <c r="N296" s="1"/>
      <c r="P296" s="1"/>
      <c r="Q296" s="35">
        <v>1</v>
      </c>
      <c r="R296" s="36"/>
      <c r="S296" s="1"/>
    </row>
    <row r="297" spans="1:19" ht="12.75" customHeight="1" x14ac:dyDescent="0.2">
      <c r="A297" s="46" t="s">
        <v>70</v>
      </c>
      <c r="I297" s="2">
        <v>1</v>
      </c>
      <c r="L297" s="45"/>
      <c r="M297" s="1"/>
      <c r="N297" s="1"/>
      <c r="P297" s="1"/>
      <c r="Q297" s="35">
        <v>1</v>
      </c>
      <c r="R297" s="36"/>
      <c r="S297" s="1"/>
    </row>
    <row r="298" spans="1:19" ht="12.75" customHeight="1" x14ac:dyDescent="0.2">
      <c r="A298" s="46" t="s">
        <v>71</v>
      </c>
      <c r="I298" s="2">
        <v>1</v>
      </c>
      <c r="L298" s="45"/>
      <c r="M298" s="1"/>
      <c r="N298" s="1"/>
      <c r="P298" s="1"/>
      <c r="Q298" s="35">
        <v>1</v>
      </c>
      <c r="R298" s="36"/>
      <c r="S298" s="1"/>
    </row>
    <row r="299" spans="1:19" ht="12.75" customHeight="1" x14ac:dyDescent="0.2">
      <c r="A299" s="46" t="s">
        <v>79</v>
      </c>
      <c r="I299" s="2">
        <v>1</v>
      </c>
      <c r="L299" s="45"/>
      <c r="M299" s="1"/>
      <c r="N299" s="1"/>
      <c r="P299" s="1"/>
      <c r="Q299" s="35">
        <v>1</v>
      </c>
      <c r="R299" s="36"/>
      <c r="S299" s="1"/>
    </row>
    <row r="300" spans="1:19" ht="12.75" customHeight="1" x14ac:dyDescent="0.2">
      <c r="L300" s="2">
        <f>SUM(L290:L295)</f>
        <v>61</v>
      </c>
      <c r="M300" s="1">
        <f>L290/B283</f>
        <v>0.28703703703703703</v>
      </c>
      <c r="N300" s="1">
        <f>L300/B283</f>
        <v>0.56481481481481477</v>
      </c>
      <c r="O300" s="1">
        <f>N300-M300</f>
        <v>0.27777777777777773</v>
      </c>
      <c r="P300" s="1"/>
      <c r="Q300" s="35"/>
      <c r="R300" s="36"/>
      <c r="S300" s="1"/>
    </row>
    <row r="301" spans="1:19" ht="12.75" customHeight="1" x14ac:dyDescent="0.2">
      <c r="M301" s="1"/>
      <c r="N301" s="1"/>
      <c r="P301" s="1"/>
      <c r="Q301" s="35"/>
      <c r="R301" s="36"/>
      <c r="S301" s="1"/>
    </row>
    <row r="302" spans="1:19" ht="12.75" customHeight="1" x14ac:dyDescent="0.3">
      <c r="A302" s="61" t="s">
        <v>76</v>
      </c>
      <c r="M302" s="1"/>
      <c r="N302" s="1"/>
      <c r="P302" s="1"/>
    </row>
    <row r="303" spans="1:19" ht="38.25" customHeight="1" x14ac:dyDescent="0.2">
      <c r="B303" s="358" t="s">
        <v>3</v>
      </c>
      <c r="C303" s="359"/>
      <c r="D303" s="359"/>
      <c r="E303" s="359"/>
      <c r="F303" s="359"/>
      <c r="G303" s="359"/>
      <c r="H303" s="359"/>
      <c r="I303" s="359"/>
      <c r="J303" s="359"/>
      <c r="K303" s="359"/>
      <c r="M303" s="10" t="s">
        <v>11</v>
      </c>
      <c r="N303" s="10" t="s">
        <v>12</v>
      </c>
      <c r="O303" s="11" t="s">
        <v>13</v>
      </c>
      <c r="P303" s="10" t="s">
        <v>14</v>
      </c>
      <c r="Q303" s="12" t="s">
        <v>15</v>
      </c>
      <c r="R303" s="12" t="s">
        <v>16</v>
      </c>
      <c r="S303" s="13" t="s">
        <v>17</v>
      </c>
    </row>
    <row r="304" spans="1:19" ht="12.75" customHeight="1" x14ac:dyDescent="0.2">
      <c r="A304" s="15" t="s">
        <v>18</v>
      </c>
      <c r="B304" s="16">
        <v>1</v>
      </c>
      <c r="C304" s="16">
        <v>2</v>
      </c>
      <c r="D304" s="16">
        <v>3</v>
      </c>
      <c r="E304" s="16">
        <v>4</v>
      </c>
      <c r="F304" s="16">
        <v>5</v>
      </c>
      <c r="G304" s="16">
        <v>6</v>
      </c>
      <c r="H304" s="16">
        <v>7</v>
      </c>
      <c r="I304" s="16">
        <v>8</v>
      </c>
      <c r="J304" s="16">
        <v>9</v>
      </c>
      <c r="K304" s="304">
        <v>10</v>
      </c>
      <c r="L304" s="17" t="s">
        <v>19</v>
      </c>
      <c r="M304" s="21"/>
      <c r="N304" s="21"/>
      <c r="O304" s="22"/>
      <c r="P304" s="23"/>
      <c r="Q304" s="24"/>
      <c r="R304" s="24"/>
      <c r="S304" s="1"/>
    </row>
    <row r="305" spans="1:19" ht="12.75" customHeight="1" x14ac:dyDescent="0.2">
      <c r="A305" s="46" t="s">
        <v>29</v>
      </c>
      <c r="B305" s="25">
        <v>105</v>
      </c>
      <c r="C305" s="25"/>
      <c r="D305" s="25"/>
      <c r="E305" s="25"/>
      <c r="F305" s="25"/>
      <c r="G305" s="25"/>
      <c r="H305" s="25"/>
      <c r="I305" s="25"/>
      <c r="J305" s="25"/>
      <c r="K305" s="104"/>
      <c r="L305" s="26"/>
      <c r="M305" s="21"/>
      <c r="N305" s="21"/>
      <c r="O305" s="22"/>
      <c r="P305" s="23"/>
      <c r="Q305" s="29">
        <f>B305</f>
        <v>105</v>
      </c>
      <c r="R305" s="24"/>
      <c r="S305" s="1"/>
    </row>
    <row r="306" spans="1:19" ht="12.75" customHeight="1" x14ac:dyDescent="0.2">
      <c r="A306" s="40" t="s">
        <v>30</v>
      </c>
      <c r="C306" s="2">
        <v>91</v>
      </c>
      <c r="L306" s="26"/>
      <c r="M306" s="1"/>
      <c r="N306" s="1"/>
      <c r="P306" s="23">
        <f>C306/B305</f>
        <v>0.8666666666666667</v>
      </c>
      <c r="Q306" s="35">
        <v>92</v>
      </c>
      <c r="R306" s="36">
        <f t="shared" ref="R306:R312" si="70">Q306/Q305</f>
        <v>0.87619047619047619</v>
      </c>
      <c r="S306" s="1">
        <f t="shared" ref="S306:S312" si="71">100%-R306</f>
        <v>0.12380952380952381</v>
      </c>
    </row>
    <row r="307" spans="1:19" ht="12.75" customHeight="1" x14ac:dyDescent="0.2">
      <c r="A307" s="40" t="s">
        <v>31</v>
      </c>
      <c r="D307" s="2">
        <v>81</v>
      </c>
      <c r="L307" s="26"/>
      <c r="M307" s="1"/>
      <c r="N307" s="1"/>
      <c r="P307" s="1">
        <f>D307/C306</f>
        <v>0.89010989010989006</v>
      </c>
      <c r="Q307" s="35">
        <v>89</v>
      </c>
      <c r="R307" s="36">
        <f t="shared" si="70"/>
        <v>0.96739130434782605</v>
      </c>
      <c r="S307" s="1">
        <f t="shared" si="71"/>
        <v>3.2608695652173947E-2</v>
      </c>
    </row>
    <row r="308" spans="1:19" ht="12.75" customHeight="1" x14ac:dyDescent="0.2">
      <c r="A308" s="46" t="s">
        <v>50</v>
      </c>
      <c r="E308" s="2">
        <v>69</v>
      </c>
      <c r="L308" s="26"/>
      <c r="M308" s="1"/>
      <c r="N308" s="1"/>
      <c r="P308" s="1">
        <f>E308/D307</f>
        <v>0.85185185185185186</v>
      </c>
      <c r="Q308" s="35">
        <v>86</v>
      </c>
      <c r="R308" s="36">
        <f t="shared" si="70"/>
        <v>0.9662921348314607</v>
      </c>
      <c r="S308" s="1">
        <f t="shared" si="71"/>
        <v>3.3707865168539297E-2</v>
      </c>
    </row>
    <row r="309" spans="1:19" ht="12.75" customHeight="1" x14ac:dyDescent="0.2">
      <c r="A309" s="46" t="s">
        <v>51</v>
      </c>
      <c r="F309" s="2">
        <v>63</v>
      </c>
      <c r="L309" s="26"/>
      <c r="M309" s="1"/>
      <c r="N309" s="1"/>
      <c r="P309" s="1">
        <f>F309/E308</f>
        <v>0.91304347826086951</v>
      </c>
      <c r="Q309" s="35">
        <v>80</v>
      </c>
      <c r="R309" s="36">
        <f t="shared" si="70"/>
        <v>0.93023255813953487</v>
      </c>
      <c r="S309" s="1">
        <f t="shared" si="71"/>
        <v>6.9767441860465129E-2</v>
      </c>
    </row>
    <row r="310" spans="1:19" ht="12.75" customHeight="1" x14ac:dyDescent="0.2">
      <c r="A310" s="46" t="s">
        <v>52</v>
      </c>
      <c r="G310" s="2">
        <v>58</v>
      </c>
      <c r="L310" s="26"/>
      <c r="M310" s="1"/>
      <c r="N310" s="1"/>
      <c r="P310" s="1">
        <f>G310/F309</f>
        <v>0.92063492063492058</v>
      </c>
      <c r="Q310" s="35">
        <v>78</v>
      </c>
      <c r="R310" s="36">
        <f t="shared" si="70"/>
        <v>0.97499999999999998</v>
      </c>
      <c r="S310" s="1">
        <f t="shared" si="71"/>
        <v>2.5000000000000022E-2</v>
      </c>
    </row>
    <row r="311" spans="1:19" ht="12.75" customHeight="1" x14ac:dyDescent="0.2">
      <c r="A311" s="46" t="s">
        <v>53</v>
      </c>
      <c r="H311" s="2">
        <v>55</v>
      </c>
      <c r="L311" s="26"/>
      <c r="M311" s="1"/>
      <c r="N311" s="1"/>
      <c r="P311" s="1">
        <f>H311/G310</f>
        <v>0.94827586206896552</v>
      </c>
      <c r="Q311" s="35">
        <v>73</v>
      </c>
      <c r="R311" s="36">
        <f t="shared" si="70"/>
        <v>0.9358974358974359</v>
      </c>
      <c r="S311" s="1">
        <f t="shared" si="71"/>
        <v>6.4102564102564097E-2</v>
      </c>
    </row>
    <row r="312" spans="1:19" ht="12.75" customHeight="1" x14ac:dyDescent="0.2">
      <c r="A312" s="46" t="s">
        <v>54</v>
      </c>
      <c r="I312" s="2">
        <v>50</v>
      </c>
      <c r="L312" s="26">
        <v>47</v>
      </c>
      <c r="M312" s="1"/>
      <c r="N312" s="1"/>
      <c r="P312" s="1">
        <f>I312/H311</f>
        <v>0.90909090909090906</v>
      </c>
      <c r="Q312" s="35">
        <v>75</v>
      </c>
      <c r="R312" s="36">
        <f t="shared" si="70"/>
        <v>1.0273972602739727</v>
      </c>
      <c r="S312" s="1">
        <f t="shared" si="71"/>
        <v>-2.7397260273972712E-2</v>
      </c>
    </row>
    <row r="313" spans="1:19" ht="12.75" customHeight="1" x14ac:dyDescent="0.2">
      <c r="A313" s="46" t="s">
        <v>55</v>
      </c>
      <c r="I313" s="2">
        <v>13</v>
      </c>
      <c r="L313" s="45">
        <v>13</v>
      </c>
      <c r="M313" s="1"/>
      <c r="N313" s="1"/>
      <c r="P313" s="1"/>
      <c r="Q313" s="35">
        <v>27</v>
      </c>
      <c r="R313" s="36"/>
      <c r="S313" s="1"/>
    </row>
    <row r="314" spans="1:19" ht="12.75" customHeight="1" x14ac:dyDescent="0.2">
      <c r="A314" s="46" t="s">
        <v>56</v>
      </c>
      <c r="I314" s="2">
        <v>5</v>
      </c>
      <c r="L314" s="45">
        <v>6</v>
      </c>
      <c r="M314" s="1"/>
      <c r="N314" s="1"/>
      <c r="P314" s="1"/>
      <c r="Q314" s="35">
        <v>7</v>
      </c>
      <c r="R314" s="36"/>
      <c r="S314" s="1"/>
    </row>
    <row r="315" spans="1:19" ht="12.75" customHeight="1" x14ac:dyDescent="0.2">
      <c r="A315" s="46" t="s">
        <v>57</v>
      </c>
      <c r="I315" s="2">
        <v>4</v>
      </c>
      <c r="L315" s="45">
        <v>4</v>
      </c>
      <c r="M315" s="1"/>
      <c r="N315" s="1"/>
      <c r="P315" s="1"/>
      <c r="Q315" s="35">
        <v>6</v>
      </c>
      <c r="R315" s="36"/>
      <c r="S315" s="1"/>
    </row>
    <row r="316" spans="1:19" ht="12.75" customHeight="1" x14ac:dyDescent="0.2">
      <c r="A316" s="46" t="s">
        <v>58</v>
      </c>
      <c r="I316" s="2">
        <v>2</v>
      </c>
      <c r="L316" s="45">
        <v>1</v>
      </c>
      <c r="M316" s="1"/>
      <c r="N316" s="1"/>
      <c r="P316" s="1"/>
      <c r="Q316" s="35">
        <v>2</v>
      </c>
      <c r="R316" s="36"/>
      <c r="S316" s="1"/>
    </row>
    <row r="317" spans="1:19" ht="12.75" customHeight="1" x14ac:dyDescent="0.2">
      <c r="A317" s="46" t="s">
        <v>59</v>
      </c>
      <c r="I317" s="2">
        <v>1</v>
      </c>
      <c r="L317" s="45">
        <v>1</v>
      </c>
      <c r="M317" s="1"/>
      <c r="N317" s="1"/>
      <c r="P317" s="1"/>
      <c r="Q317" s="35">
        <v>1</v>
      </c>
      <c r="R317" s="36"/>
      <c r="S317" s="1"/>
    </row>
    <row r="318" spans="1:19" ht="12.75" customHeight="1" x14ac:dyDescent="0.2">
      <c r="A318" s="46" t="s">
        <v>70</v>
      </c>
      <c r="L318" s="45"/>
      <c r="M318" s="1"/>
      <c r="N318" s="1"/>
      <c r="P318" s="1"/>
      <c r="Q318" s="35"/>
      <c r="R318" s="36"/>
      <c r="S318" s="1"/>
    </row>
    <row r="319" spans="1:19" ht="12.75" customHeight="1" x14ac:dyDescent="0.2">
      <c r="A319" s="46" t="s">
        <v>79</v>
      </c>
      <c r="L319" s="45"/>
      <c r="M319" s="1"/>
      <c r="N319" s="1"/>
      <c r="P319" s="1"/>
      <c r="Q319" s="35"/>
      <c r="R319" s="36"/>
      <c r="S319" s="1"/>
    </row>
    <row r="320" spans="1:19" ht="12.75" customHeight="1" x14ac:dyDescent="0.2">
      <c r="L320" s="2">
        <f>SUM(L312:L317)</f>
        <v>72</v>
      </c>
      <c r="M320" s="1">
        <f>L312/B305</f>
        <v>0.44761904761904764</v>
      </c>
      <c r="N320" s="1">
        <f>L320/B305</f>
        <v>0.68571428571428572</v>
      </c>
      <c r="O320" s="1">
        <f>N320-M320</f>
        <v>0.23809523809523808</v>
      </c>
      <c r="P320" s="1"/>
    </row>
    <row r="321" spans="1:19" ht="12.75" customHeight="1" x14ac:dyDescent="0.3">
      <c r="A321" s="61" t="s">
        <v>77</v>
      </c>
      <c r="M321" s="1"/>
      <c r="N321" s="1"/>
      <c r="P321" s="1"/>
    </row>
    <row r="322" spans="1:19" ht="38.25" customHeight="1" x14ac:dyDescent="0.2">
      <c r="B322" s="358" t="s">
        <v>3</v>
      </c>
      <c r="C322" s="359"/>
      <c r="D322" s="359"/>
      <c r="E322" s="359"/>
      <c r="F322" s="359"/>
      <c r="G322" s="359"/>
      <c r="H322" s="359"/>
      <c r="I322" s="359"/>
      <c r="J322" s="359"/>
      <c r="K322" s="359"/>
      <c r="M322" s="10" t="s">
        <v>11</v>
      </c>
      <c r="N322" s="10" t="s">
        <v>12</v>
      </c>
      <c r="O322" s="11" t="s">
        <v>13</v>
      </c>
      <c r="P322" s="10" t="s">
        <v>14</v>
      </c>
      <c r="Q322" s="12" t="s">
        <v>15</v>
      </c>
      <c r="R322" s="12" t="s">
        <v>16</v>
      </c>
      <c r="S322" s="13" t="s">
        <v>17</v>
      </c>
    </row>
    <row r="323" spans="1:19" ht="12.75" customHeight="1" x14ac:dyDescent="0.2">
      <c r="A323" s="15" t="s">
        <v>18</v>
      </c>
      <c r="B323" s="16">
        <v>1</v>
      </c>
      <c r="C323" s="16">
        <v>2</v>
      </c>
      <c r="D323" s="16">
        <v>3</v>
      </c>
      <c r="E323" s="16">
        <v>4</v>
      </c>
      <c r="F323" s="16">
        <v>5</v>
      </c>
      <c r="G323" s="16">
        <v>6</v>
      </c>
      <c r="H323" s="16">
        <v>7</v>
      </c>
      <c r="I323" s="16">
        <v>8</v>
      </c>
      <c r="J323" s="16">
        <v>9</v>
      </c>
      <c r="K323" s="304">
        <v>10</v>
      </c>
      <c r="L323" s="17" t="s">
        <v>19</v>
      </c>
      <c r="M323" s="21"/>
      <c r="N323" s="21"/>
      <c r="O323" s="22"/>
      <c r="P323" s="23"/>
      <c r="Q323" s="24"/>
      <c r="R323" s="24"/>
      <c r="S323" s="1"/>
    </row>
    <row r="324" spans="1:19" ht="12.75" customHeight="1" x14ac:dyDescent="0.2">
      <c r="A324" s="40" t="s">
        <v>30</v>
      </c>
      <c r="B324" s="25">
        <v>98</v>
      </c>
      <c r="C324" s="25"/>
      <c r="D324" s="25"/>
      <c r="E324" s="25"/>
      <c r="F324" s="25"/>
      <c r="G324" s="25"/>
      <c r="H324" s="25"/>
      <c r="I324" s="25"/>
      <c r="J324" s="25"/>
      <c r="K324" s="104"/>
      <c r="L324" s="26"/>
      <c r="M324" s="21"/>
      <c r="N324" s="21"/>
      <c r="O324" s="22"/>
      <c r="P324" s="23"/>
      <c r="Q324" s="29">
        <f>B324</f>
        <v>98</v>
      </c>
      <c r="R324" s="24"/>
      <c r="S324" s="1"/>
    </row>
    <row r="325" spans="1:19" ht="12.75" customHeight="1" x14ac:dyDescent="0.2">
      <c r="A325" s="40" t="s">
        <v>31</v>
      </c>
      <c r="C325" s="2">
        <v>88</v>
      </c>
      <c r="L325" s="26"/>
      <c r="M325" s="1"/>
      <c r="N325" s="1"/>
      <c r="P325" s="23">
        <f>C325/B324</f>
        <v>0.89795918367346939</v>
      </c>
      <c r="Q325" s="35">
        <v>88</v>
      </c>
      <c r="R325" s="36">
        <f t="shared" ref="R325:R331" si="72">Q325/Q324</f>
        <v>0.89795918367346939</v>
      </c>
      <c r="S325" s="1">
        <f t="shared" ref="S325:S331" si="73">100%-R325</f>
        <v>0.10204081632653061</v>
      </c>
    </row>
    <row r="326" spans="1:19" ht="12.75" customHeight="1" x14ac:dyDescent="0.2">
      <c r="A326" s="46" t="s">
        <v>50</v>
      </c>
      <c r="D326" s="2">
        <v>83</v>
      </c>
      <c r="L326" s="26"/>
      <c r="M326" s="1"/>
      <c r="N326" s="1"/>
      <c r="P326" s="1">
        <f>D326/C325</f>
        <v>0.94318181818181823</v>
      </c>
      <c r="Q326" s="35">
        <v>88</v>
      </c>
      <c r="R326" s="36">
        <f t="shared" si="72"/>
        <v>1</v>
      </c>
      <c r="S326" s="1">
        <f t="shared" si="73"/>
        <v>0</v>
      </c>
    </row>
    <row r="327" spans="1:19" ht="12.75" customHeight="1" x14ac:dyDescent="0.2">
      <c r="A327" s="46" t="s">
        <v>51</v>
      </c>
      <c r="E327" s="2">
        <v>69</v>
      </c>
      <c r="L327" s="26"/>
      <c r="M327" s="1"/>
      <c r="N327" s="1"/>
      <c r="P327" s="1">
        <f>E327/D326</f>
        <v>0.83132530120481929</v>
      </c>
      <c r="Q327" s="35">
        <v>81</v>
      </c>
      <c r="R327" s="36">
        <f t="shared" si="72"/>
        <v>0.92045454545454541</v>
      </c>
      <c r="S327" s="1">
        <f t="shared" si="73"/>
        <v>7.9545454545454586E-2</v>
      </c>
    </row>
    <row r="328" spans="1:19" ht="12.75" customHeight="1" x14ac:dyDescent="0.2">
      <c r="A328" s="46" t="s">
        <v>52</v>
      </c>
      <c r="F328" s="2">
        <v>66</v>
      </c>
      <c r="L328" s="26"/>
      <c r="M328" s="1"/>
      <c r="N328" s="1"/>
      <c r="P328" s="1">
        <f>F328/E327</f>
        <v>0.95652173913043481</v>
      </c>
      <c r="Q328" s="35">
        <v>75</v>
      </c>
      <c r="R328" s="36">
        <f t="shared" si="72"/>
        <v>0.92592592592592593</v>
      </c>
      <c r="S328" s="1">
        <f t="shared" si="73"/>
        <v>7.407407407407407E-2</v>
      </c>
    </row>
    <row r="329" spans="1:19" ht="12.75" customHeight="1" x14ac:dyDescent="0.2">
      <c r="A329" s="46" t="s">
        <v>53</v>
      </c>
      <c r="G329" s="2">
        <v>61</v>
      </c>
      <c r="L329" s="26"/>
      <c r="M329" s="1"/>
      <c r="N329" s="1"/>
      <c r="P329" s="1">
        <f>G329/F328</f>
        <v>0.9242424242424242</v>
      </c>
      <c r="Q329" s="35">
        <v>72</v>
      </c>
      <c r="R329" s="36">
        <f t="shared" si="72"/>
        <v>0.96</v>
      </c>
      <c r="S329" s="1">
        <f t="shared" si="73"/>
        <v>4.0000000000000036E-2</v>
      </c>
    </row>
    <row r="330" spans="1:19" ht="12.75" customHeight="1" x14ac:dyDescent="0.2">
      <c r="A330" s="46" t="s">
        <v>54</v>
      </c>
      <c r="H330" s="2">
        <v>58</v>
      </c>
      <c r="L330" s="26"/>
      <c r="M330" s="1"/>
      <c r="N330" s="1"/>
      <c r="P330" s="1">
        <f>H330/G329</f>
        <v>0.95081967213114749</v>
      </c>
      <c r="Q330" s="35">
        <v>73</v>
      </c>
      <c r="R330" s="36">
        <f t="shared" si="72"/>
        <v>1.0138888888888888</v>
      </c>
      <c r="S330" s="1">
        <f t="shared" si="73"/>
        <v>-1.388888888888884E-2</v>
      </c>
    </row>
    <row r="331" spans="1:19" ht="12.75" customHeight="1" x14ac:dyDescent="0.2">
      <c r="A331" s="46" t="s">
        <v>55</v>
      </c>
      <c r="I331" s="2">
        <v>54</v>
      </c>
      <c r="L331" s="26">
        <v>51</v>
      </c>
      <c r="M331" s="1"/>
      <c r="N331" s="1"/>
      <c r="P331" s="1">
        <f>I331/H330</f>
        <v>0.93103448275862066</v>
      </c>
      <c r="Q331" s="35">
        <v>75</v>
      </c>
      <c r="R331" s="36">
        <f t="shared" si="72"/>
        <v>1.0273972602739727</v>
      </c>
      <c r="S331" s="1">
        <f t="shared" si="73"/>
        <v>-2.7397260273972712E-2</v>
      </c>
    </row>
    <row r="332" spans="1:19" ht="12.75" customHeight="1" x14ac:dyDescent="0.2">
      <c r="A332" s="46" t="s">
        <v>56</v>
      </c>
      <c r="I332" s="2">
        <v>9</v>
      </c>
      <c r="L332" s="45">
        <v>8</v>
      </c>
      <c r="M332" s="1"/>
      <c r="N332" s="1"/>
      <c r="P332" s="1"/>
      <c r="Q332" s="35">
        <v>22</v>
      </c>
      <c r="R332" s="36"/>
      <c r="S332" s="1"/>
    </row>
    <row r="333" spans="1:19" ht="12.75" customHeight="1" x14ac:dyDescent="0.2">
      <c r="A333" s="46" t="s">
        <v>57</v>
      </c>
      <c r="I333" s="2">
        <v>1</v>
      </c>
      <c r="L333" s="45">
        <v>1</v>
      </c>
      <c r="M333" s="1"/>
      <c r="N333" s="1"/>
      <c r="P333" s="1"/>
      <c r="Q333" s="35">
        <v>14</v>
      </c>
      <c r="R333" s="36"/>
      <c r="S333" s="1"/>
    </row>
    <row r="334" spans="1:19" ht="12.75" customHeight="1" x14ac:dyDescent="0.2">
      <c r="A334" s="46" t="s">
        <v>58</v>
      </c>
      <c r="I334" s="2">
        <v>4</v>
      </c>
      <c r="L334" s="45">
        <v>3</v>
      </c>
      <c r="M334" s="1"/>
      <c r="N334" s="1"/>
      <c r="P334" s="1"/>
      <c r="Q334" s="35">
        <v>7</v>
      </c>
      <c r="R334" s="36"/>
      <c r="S334" s="1"/>
    </row>
    <row r="335" spans="1:19" ht="12.75" customHeight="1" x14ac:dyDescent="0.2">
      <c r="A335" s="46" t="s">
        <v>59</v>
      </c>
      <c r="I335" s="2">
        <v>5</v>
      </c>
      <c r="L335" s="45">
        <v>5</v>
      </c>
      <c r="M335" s="1"/>
      <c r="N335" s="1"/>
      <c r="P335" s="1"/>
      <c r="Q335" s="35">
        <v>8</v>
      </c>
      <c r="R335" s="36"/>
      <c r="S335" s="1"/>
    </row>
    <row r="336" spans="1:19" ht="12.75" customHeight="1" x14ac:dyDescent="0.2">
      <c r="A336" s="46" t="s">
        <v>70</v>
      </c>
      <c r="I336" s="2">
        <v>2</v>
      </c>
      <c r="L336" s="45"/>
      <c r="M336" s="1"/>
      <c r="N336" s="1"/>
      <c r="P336" s="1"/>
      <c r="Q336" s="35">
        <v>2</v>
      </c>
      <c r="R336" s="36"/>
      <c r="S336" s="1"/>
    </row>
    <row r="337" spans="1:19" ht="12.75" customHeight="1" x14ac:dyDescent="0.2">
      <c r="A337" s="46" t="s">
        <v>71</v>
      </c>
      <c r="I337" s="2">
        <v>2</v>
      </c>
      <c r="L337" s="45">
        <v>2</v>
      </c>
      <c r="M337" s="1"/>
      <c r="N337" s="1"/>
      <c r="P337" s="1"/>
      <c r="Q337" s="35">
        <v>2</v>
      </c>
      <c r="R337" s="36"/>
      <c r="S337" s="1"/>
    </row>
    <row r="338" spans="1:19" ht="12.75" customHeight="1" x14ac:dyDescent="0.2">
      <c r="L338" s="2">
        <f>SUM(L331:L337)</f>
        <v>70</v>
      </c>
      <c r="M338" s="1">
        <f>L331/B324</f>
        <v>0.52040816326530615</v>
      </c>
      <c r="N338" s="1">
        <f>L338/B324</f>
        <v>0.7142857142857143</v>
      </c>
      <c r="O338" s="1">
        <f>N338-M338</f>
        <v>0.19387755102040816</v>
      </c>
      <c r="P338" s="1"/>
    </row>
    <row r="339" spans="1:19" ht="12.75" customHeight="1" x14ac:dyDescent="0.3">
      <c r="A339" s="61" t="s">
        <v>78</v>
      </c>
      <c r="M339" s="1"/>
      <c r="N339" s="1"/>
      <c r="P339" s="1"/>
    </row>
    <row r="340" spans="1:19" ht="38.25" customHeight="1" x14ac:dyDescent="0.2">
      <c r="B340" s="358" t="s">
        <v>3</v>
      </c>
      <c r="C340" s="359"/>
      <c r="D340" s="359"/>
      <c r="E340" s="359"/>
      <c r="F340" s="359"/>
      <c r="G340" s="359"/>
      <c r="H340" s="359"/>
      <c r="I340" s="359"/>
      <c r="J340" s="359"/>
      <c r="K340" s="359"/>
      <c r="M340" s="10" t="s">
        <v>11</v>
      </c>
      <c r="N340" s="10" t="s">
        <v>12</v>
      </c>
      <c r="O340" s="11" t="s">
        <v>13</v>
      </c>
      <c r="P340" s="10" t="s">
        <v>14</v>
      </c>
      <c r="Q340" s="12" t="s">
        <v>15</v>
      </c>
      <c r="R340" s="12" t="s">
        <v>16</v>
      </c>
      <c r="S340" s="13" t="s">
        <v>17</v>
      </c>
    </row>
    <row r="341" spans="1:19" ht="12.75" customHeight="1" x14ac:dyDescent="0.2">
      <c r="A341" s="15" t="s">
        <v>18</v>
      </c>
      <c r="B341" s="16">
        <v>1</v>
      </c>
      <c r="C341" s="16">
        <v>2</v>
      </c>
      <c r="D341" s="16">
        <v>3</v>
      </c>
      <c r="E341" s="16">
        <v>4</v>
      </c>
      <c r="F341" s="16">
        <v>5</v>
      </c>
      <c r="G341" s="16">
        <v>6</v>
      </c>
      <c r="H341" s="16">
        <v>7</v>
      </c>
      <c r="I341" s="16">
        <v>8</v>
      </c>
      <c r="J341" s="16">
        <v>9</v>
      </c>
      <c r="K341" s="304">
        <v>10</v>
      </c>
      <c r="L341" s="17" t="s">
        <v>19</v>
      </c>
      <c r="M341" s="21"/>
      <c r="N341" s="21"/>
      <c r="O341" s="22"/>
      <c r="P341" s="23"/>
      <c r="Q341" s="24"/>
      <c r="R341" s="24"/>
      <c r="S341" s="1"/>
    </row>
    <row r="342" spans="1:19" ht="12.75" customHeight="1" x14ac:dyDescent="0.2">
      <c r="A342" s="40" t="s">
        <v>31</v>
      </c>
      <c r="B342" s="25">
        <v>147</v>
      </c>
      <c r="C342" s="25"/>
      <c r="D342" s="25"/>
      <c r="E342" s="25"/>
      <c r="F342" s="25"/>
      <c r="G342" s="25"/>
      <c r="H342" s="25"/>
      <c r="I342" s="25"/>
      <c r="J342" s="25"/>
      <c r="K342" s="104"/>
      <c r="L342" s="26"/>
      <c r="M342" s="21"/>
      <c r="N342" s="21"/>
      <c r="O342" s="22"/>
      <c r="P342" s="23"/>
      <c r="Q342" s="29">
        <f>B342</f>
        <v>147</v>
      </c>
      <c r="R342" s="24"/>
      <c r="S342" s="1"/>
    </row>
    <row r="343" spans="1:19" ht="12.75" customHeight="1" x14ac:dyDescent="0.2">
      <c r="A343" s="46" t="s">
        <v>50</v>
      </c>
      <c r="C343" s="2">
        <v>137</v>
      </c>
      <c r="L343" s="26"/>
      <c r="M343" s="1"/>
      <c r="N343" s="1"/>
      <c r="P343" s="23">
        <f>C343/B342</f>
        <v>0.93197278911564629</v>
      </c>
      <c r="Q343" s="35">
        <v>137</v>
      </c>
      <c r="R343" s="36">
        <f t="shared" ref="R343:R349" si="74">Q343/Q342</f>
        <v>0.93197278911564629</v>
      </c>
      <c r="S343" s="1">
        <f t="shared" ref="S343:S349" si="75">100%-R343</f>
        <v>6.8027210884353706E-2</v>
      </c>
    </row>
    <row r="344" spans="1:19" ht="12.75" customHeight="1" x14ac:dyDescent="0.2">
      <c r="A344" s="46" t="s">
        <v>51</v>
      </c>
      <c r="D344" s="2">
        <v>125</v>
      </c>
      <c r="L344" s="26"/>
      <c r="M344" s="1"/>
      <c r="N344" s="1"/>
      <c r="P344" s="1">
        <f>D344/C343</f>
        <v>0.91240875912408759</v>
      </c>
      <c r="Q344" s="35">
        <v>131</v>
      </c>
      <c r="R344" s="36">
        <f t="shared" si="74"/>
        <v>0.95620437956204385</v>
      </c>
      <c r="S344" s="1">
        <f t="shared" si="75"/>
        <v>4.3795620437956151E-2</v>
      </c>
    </row>
    <row r="345" spans="1:19" ht="12.75" customHeight="1" x14ac:dyDescent="0.2">
      <c r="A345" s="46" t="s">
        <v>52</v>
      </c>
      <c r="E345" s="2">
        <v>118</v>
      </c>
      <c r="L345" s="26"/>
      <c r="M345" s="1"/>
      <c r="N345" s="1"/>
      <c r="P345" s="1">
        <f>E345/D344</f>
        <v>0.94399999999999995</v>
      </c>
      <c r="Q345" s="35">
        <v>128</v>
      </c>
      <c r="R345" s="36">
        <f t="shared" si="74"/>
        <v>0.97709923664122134</v>
      </c>
      <c r="S345" s="1">
        <f t="shared" si="75"/>
        <v>2.2900763358778664E-2</v>
      </c>
    </row>
    <row r="346" spans="1:19" ht="12.75" customHeight="1" x14ac:dyDescent="0.2">
      <c r="A346" s="46" t="s">
        <v>53</v>
      </c>
      <c r="F346" s="2">
        <v>115</v>
      </c>
      <c r="L346" s="26"/>
      <c r="M346" s="1"/>
      <c r="N346" s="1"/>
      <c r="P346" s="1">
        <f>F346/E345</f>
        <v>0.97457627118644063</v>
      </c>
      <c r="Q346" s="35">
        <v>122</v>
      </c>
      <c r="R346" s="36">
        <f t="shared" si="74"/>
        <v>0.953125</v>
      </c>
      <c r="S346" s="1">
        <f t="shared" si="75"/>
        <v>4.6875E-2</v>
      </c>
    </row>
    <row r="347" spans="1:19" ht="12.75" customHeight="1" x14ac:dyDescent="0.2">
      <c r="A347" s="46" t="s">
        <v>54</v>
      </c>
      <c r="G347" s="2">
        <v>104</v>
      </c>
      <c r="L347" s="26"/>
      <c r="M347" s="1"/>
      <c r="N347" s="1"/>
      <c r="P347" s="1">
        <f>G347/F346</f>
        <v>0.90434782608695652</v>
      </c>
      <c r="Q347" s="35">
        <v>121</v>
      </c>
      <c r="R347" s="36">
        <f t="shared" si="74"/>
        <v>0.99180327868852458</v>
      </c>
      <c r="S347" s="1">
        <f t="shared" si="75"/>
        <v>8.1967213114754189E-3</v>
      </c>
    </row>
    <row r="348" spans="1:19" ht="12.75" customHeight="1" x14ac:dyDescent="0.2">
      <c r="A348" s="46" t="s">
        <v>55</v>
      </c>
      <c r="H348" s="2">
        <v>96</v>
      </c>
      <c r="L348" s="26"/>
      <c r="M348" s="1"/>
      <c r="N348" s="1"/>
      <c r="P348" s="1">
        <f>H348/G347</f>
        <v>0.92307692307692313</v>
      </c>
      <c r="Q348" s="35">
        <v>117</v>
      </c>
      <c r="R348" s="36">
        <f t="shared" si="74"/>
        <v>0.96694214876033058</v>
      </c>
      <c r="S348" s="1">
        <f t="shared" si="75"/>
        <v>3.3057851239669422E-2</v>
      </c>
    </row>
    <row r="349" spans="1:19" ht="12.75" customHeight="1" x14ac:dyDescent="0.2">
      <c r="A349" s="46" t="s">
        <v>56</v>
      </c>
      <c r="I349" s="2">
        <v>96</v>
      </c>
      <c r="L349" s="26">
        <v>94</v>
      </c>
      <c r="M349" s="1"/>
      <c r="N349" s="1"/>
      <c r="P349" s="1">
        <f>I349/H348</f>
        <v>1</v>
      </c>
      <c r="Q349" s="35">
        <v>119</v>
      </c>
      <c r="R349" s="36">
        <f t="shared" si="74"/>
        <v>1.017094017094017</v>
      </c>
      <c r="S349" s="1">
        <f t="shared" si="75"/>
        <v>-1.7094017094017033E-2</v>
      </c>
    </row>
    <row r="350" spans="1:19" ht="12.75" customHeight="1" x14ac:dyDescent="0.2">
      <c r="A350" s="46" t="s">
        <v>57</v>
      </c>
      <c r="I350" s="2">
        <v>11</v>
      </c>
      <c r="L350" s="45">
        <v>8</v>
      </c>
      <c r="M350" s="1"/>
      <c r="N350" s="1"/>
      <c r="P350" s="1"/>
      <c r="Q350" s="35">
        <v>25</v>
      </c>
      <c r="R350" s="36"/>
      <c r="S350" s="1"/>
    </row>
    <row r="351" spans="1:19" ht="12.75" customHeight="1" x14ac:dyDescent="0.2">
      <c r="A351" s="46" t="s">
        <v>58</v>
      </c>
      <c r="I351" s="2">
        <v>8</v>
      </c>
      <c r="L351" s="45">
        <v>5</v>
      </c>
      <c r="M351" s="1"/>
      <c r="N351" s="1"/>
      <c r="P351" s="1"/>
      <c r="Q351" s="35">
        <v>13</v>
      </c>
      <c r="R351" s="36"/>
      <c r="S351" s="1"/>
    </row>
    <row r="352" spans="1:19" ht="12.75" customHeight="1" x14ac:dyDescent="0.2">
      <c r="A352" s="46" t="s">
        <v>59</v>
      </c>
      <c r="I352" s="2">
        <v>4</v>
      </c>
      <c r="L352" s="45">
        <v>3</v>
      </c>
      <c r="M352" s="1"/>
      <c r="N352" s="1"/>
      <c r="P352" s="1"/>
      <c r="Q352" s="35">
        <v>9</v>
      </c>
      <c r="R352" s="36"/>
      <c r="S352" s="1"/>
    </row>
    <row r="353" spans="1:19" ht="12.75" customHeight="1" x14ac:dyDescent="0.2">
      <c r="A353" s="46" t="s">
        <v>70</v>
      </c>
      <c r="I353" s="2">
        <v>2</v>
      </c>
      <c r="L353" s="45">
        <v>1</v>
      </c>
      <c r="M353" s="1"/>
      <c r="N353" s="1"/>
      <c r="P353" s="1"/>
      <c r="Q353" s="35">
        <v>4</v>
      </c>
      <c r="R353" s="36"/>
      <c r="S353" s="1"/>
    </row>
    <row r="354" spans="1:19" ht="12.75" customHeight="1" x14ac:dyDescent="0.2">
      <c r="A354" s="46" t="s">
        <v>71</v>
      </c>
      <c r="I354" s="2">
        <v>2</v>
      </c>
      <c r="L354" s="45">
        <v>1</v>
      </c>
      <c r="M354" s="1"/>
      <c r="N354" s="1"/>
      <c r="P354" s="1"/>
      <c r="Q354" s="35">
        <v>4</v>
      </c>
      <c r="R354" s="36"/>
      <c r="S354" s="1"/>
    </row>
    <row r="355" spans="1:19" ht="12.75" customHeight="1" x14ac:dyDescent="0.2">
      <c r="A355" s="46" t="s">
        <v>79</v>
      </c>
      <c r="I355" s="2">
        <v>2</v>
      </c>
      <c r="L355" s="45">
        <v>1</v>
      </c>
      <c r="M355" s="1"/>
      <c r="N355" s="1"/>
      <c r="P355" s="1"/>
      <c r="Q355" s="35">
        <v>2</v>
      </c>
      <c r="R355" s="36"/>
      <c r="S355" s="1"/>
    </row>
    <row r="356" spans="1:19" ht="12.75" customHeight="1" x14ac:dyDescent="0.2">
      <c r="A356" s="46" t="s">
        <v>82</v>
      </c>
      <c r="I356" s="2">
        <v>1</v>
      </c>
      <c r="L356" s="45">
        <v>1</v>
      </c>
      <c r="M356" s="1"/>
      <c r="N356" s="1"/>
      <c r="P356" s="1"/>
      <c r="Q356" s="35">
        <v>1</v>
      </c>
      <c r="R356" s="36"/>
      <c r="S356" s="1"/>
    </row>
    <row r="357" spans="1:19" ht="12.75" customHeight="1" x14ac:dyDescent="0.2">
      <c r="A357" s="46" t="s">
        <v>83</v>
      </c>
      <c r="I357" s="2">
        <v>1</v>
      </c>
      <c r="L357" s="45"/>
      <c r="M357" s="1"/>
      <c r="N357" s="1"/>
      <c r="P357" s="1"/>
      <c r="Q357" s="35">
        <v>1</v>
      </c>
      <c r="R357" s="36"/>
      <c r="S357" s="1"/>
    </row>
    <row r="358" spans="1:19" ht="12.75" customHeight="1" x14ac:dyDescent="0.2">
      <c r="L358" s="2">
        <f>SUM(L349:L356)</f>
        <v>114</v>
      </c>
      <c r="M358" s="1">
        <f>L349/B342</f>
        <v>0.63945578231292521</v>
      </c>
      <c r="N358" s="1">
        <f>L358/B342</f>
        <v>0.77551020408163263</v>
      </c>
      <c r="O358" s="1">
        <f>N358-M358</f>
        <v>0.13605442176870741</v>
      </c>
      <c r="P358" s="1"/>
    </row>
    <row r="359" spans="1:19" ht="12.75" customHeight="1" x14ac:dyDescent="0.3">
      <c r="A359" s="61" t="s">
        <v>80</v>
      </c>
      <c r="M359" s="1"/>
      <c r="N359" s="1"/>
      <c r="P359" s="1"/>
    </row>
    <row r="360" spans="1:19" ht="38.25" customHeight="1" x14ac:dyDescent="0.2">
      <c r="B360" s="358" t="s">
        <v>3</v>
      </c>
      <c r="C360" s="359"/>
      <c r="D360" s="359"/>
      <c r="E360" s="359"/>
      <c r="F360" s="359"/>
      <c r="G360" s="359"/>
      <c r="H360" s="359"/>
      <c r="I360" s="359"/>
      <c r="J360" s="359"/>
      <c r="K360" s="359"/>
      <c r="M360" s="10" t="s">
        <v>11</v>
      </c>
      <c r="N360" s="10" t="s">
        <v>12</v>
      </c>
      <c r="O360" s="11" t="s">
        <v>13</v>
      </c>
      <c r="P360" s="10" t="s">
        <v>14</v>
      </c>
      <c r="Q360" s="12" t="s">
        <v>15</v>
      </c>
      <c r="R360" s="12" t="s">
        <v>16</v>
      </c>
      <c r="S360" s="13" t="s">
        <v>17</v>
      </c>
    </row>
    <row r="361" spans="1:19" ht="12.75" customHeight="1" x14ac:dyDescent="0.2">
      <c r="A361" s="15" t="s">
        <v>18</v>
      </c>
      <c r="B361" s="16">
        <v>1</v>
      </c>
      <c r="C361" s="16">
        <v>2</v>
      </c>
      <c r="D361" s="16">
        <v>3</v>
      </c>
      <c r="E361" s="16">
        <v>4</v>
      </c>
      <c r="F361" s="16">
        <v>5</v>
      </c>
      <c r="G361" s="16">
        <v>6</v>
      </c>
      <c r="H361" s="16">
        <v>7</v>
      </c>
      <c r="I361" s="16">
        <v>8</v>
      </c>
      <c r="J361" s="16">
        <v>9</v>
      </c>
      <c r="K361" s="304">
        <v>10</v>
      </c>
      <c r="L361" s="17" t="s">
        <v>19</v>
      </c>
      <c r="M361" s="21"/>
      <c r="N361" s="21"/>
      <c r="O361" s="22"/>
      <c r="P361" s="23"/>
      <c r="Q361" s="24"/>
      <c r="R361" s="24"/>
      <c r="S361" s="1"/>
    </row>
    <row r="362" spans="1:19" ht="12.75" customHeight="1" x14ac:dyDescent="0.2">
      <c r="A362" s="46" t="s">
        <v>50</v>
      </c>
      <c r="B362" s="25">
        <v>90</v>
      </c>
      <c r="C362" s="25"/>
      <c r="D362" s="25"/>
      <c r="E362" s="25"/>
      <c r="F362" s="25"/>
      <c r="G362" s="25"/>
      <c r="H362" s="25"/>
      <c r="I362" s="25"/>
      <c r="J362" s="25"/>
      <c r="K362" s="104"/>
      <c r="L362" s="26"/>
      <c r="M362" s="21"/>
      <c r="N362" s="21"/>
      <c r="O362" s="22"/>
      <c r="P362" s="23"/>
      <c r="Q362" s="29">
        <f>B362</f>
        <v>90</v>
      </c>
      <c r="R362" s="24"/>
      <c r="S362" s="1"/>
    </row>
    <row r="363" spans="1:19" ht="12.75" customHeight="1" x14ac:dyDescent="0.2">
      <c r="A363" s="46" t="s">
        <v>51</v>
      </c>
      <c r="C363" s="2">
        <v>80</v>
      </c>
      <c r="L363" s="26"/>
      <c r="M363" s="1"/>
      <c r="N363" s="1"/>
      <c r="P363" s="23">
        <f>C363/B362</f>
        <v>0.88888888888888884</v>
      </c>
      <c r="Q363" s="35">
        <v>80</v>
      </c>
      <c r="R363" s="36">
        <f t="shared" ref="R363:R369" si="76">Q363/Q362</f>
        <v>0.88888888888888884</v>
      </c>
      <c r="S363" s="1">
        <f t="shared" ref="S363:S369" si="77">100%-R363</f>
        <v>0.11111111111111116</v>
      </c>
    </row>
    <row r="364" spans="1:19" ht="12.75" customHeight="1" x14ac:dyDescent="0.2">
      <c r="A364" s="46" t="s">
        <v>52</v>
      </c>
      <c r="D364" s="2">
        <v>72</v>
      </c>
      <c r="L364" s="26"/>
      <c r="M364" s="1"/>
      <c r="N364" s="1"/>
      <c r="P364" s="1">
        <f>D364/C363</f>
        <v>0.9</v>
      </c>
      <c r="Q364" s="35">
        <v>75</v>
      </c>
      <c r="R364" s="36">
        <f t="shared" si="76"/>
        <v>0.9375</v>
      </c>
      <c r="S364" s="1">
        <f t="shared" si="77"/>
        <v>6.25E-2</v>
      </c>
    </row>
    <row r="365" spans="1:19" ht="12.75" customHeight="1" x14ac:dyDescent="0.2">
      <c r="A365" s="46" t="s">
        <v>53</v>
      </c>
      <c r="E365" s="2">
        <v>59</v>
      </c>
      <c r="L365" s="26"/>
      <c r="M365" s="1"/>
      <c r="N365" s="1"/>
      <c r="P365" s="1">
        <f>E365/D364</f>
        <v>0.81944444444444442</v>
      </c>
      <c r="Q365" s="35">
        <v>72</v>
      </c>
      <c r="R365" s="36">
        <f t="shared" si="76"/>
        <v>0.96</v>
      </c>
      <c r="S365" s="1">
        <f t="shared" si="77"/>
        <v>4.0000000000000036E-2</v>
      </c>
    </row>
    <row r="366" spans="1:19" ht="12.75" customHeight="1" x14ac:dyDescent="0.2">
      <c r="A366" s="46" t="s">
        <v>54</v>
      </c>
      <c r="F366" s="2">
        <v>57</v>
      </c>
      <c r="L366" s="26"/>
      <c r="M366" s="1"/>
      <c r="N366" s="1"/>
      <c r="P366" s="1">
        <f>F366/E365</f>
        <v>0.96610169491525422</v>
      </c>
      <c r="Q366" s="35">
        <v>69</v>
      </c>
      <c r="R366" s="36">
        <f t="shared" si="76"/>
        <v>0.95833333333333337</v>
      </c>
      <c r="S366" s="1">
        <f t="shared" si="77"/>
        <v>4.166666666666663E-2</v>
      </c>
    </row>
    <row r="367" spans="1:19" ht="12.75" customHeight="1" x14ac:dyDescent="0.2">
      <c r="A367" s="46" t="s">
        <v>55</v>
      </c>
      <c r="G367" s="2">
        <v>54</v>
      </c>
      <c r="L367" s="26"/>
      <c r="M367" s="1"/>
      <c r="N367" s="1"/>
      <c r="P367" s="1">
        <f>G367/F366</f>
        <v>0.94736842105263153</v>
      </c>
      <c r="Q367" s="35">
        <v>67</v>
      </c>
      <c r="R367" s="36">
        <f t="shared" si="76"/>
        <v>0.97101449275362317</v>
      </c>
      <c r="S367" s="1">
        <f t="shared" si="77"/>
        <v>2.8985507246376829E-2</v>
      </c>
    </row>
    <row r="368" spans="1:19" ht="12.75" customHeight="1" x14ac:dyDescent="0.2">
      <c r="A368" s="46" t="s">
        <v>56</v>
      </c>
      <c r="H368" s="2">
        <v>52</v>
      </c>
      <c r="L368" s="26"/>
      <c r="M368" s="1"/>
      <c r="N368" s="1"/>
      <c r="P368" s="1">
        <f>H368/G367</f>
        <v>0.96296296296296291</v>
      </c>
      <c r="Q368" s="35">
        <v>67</v>
      </c>
      <c r="R368" s="36">
        <f t="shared" si="76"/>
        <v>1</v>
      </c>
      <c r="S368" s="1">
        <f t="shared" si="77"/>
        <v>0</v>
      </c>
    </row>
    <row r="369" spans="1:19" ht="12.75" customHeight="1" x14ac:dyDescent="0.2">
      <c r="A369" s="46" t="s">
        <v>57</v>
      </c>
      <c r="I369" s="2">
        <v>46</v>
      </c>
      <c r="L369" s="26">
        <v>39</v>
      </c>
      <c r="M369" s="1"/>
      <c r="N369" s="1"/>
      <c r="P369" s="1">
        <f>I369/H368</f>
        <v>0.88461538461538458</v>
      </c>
      <c r="Q369" s="35">
        <v>65</v>
      </c>
      <c r="R369" s="36">
        <f t="shared" si="76"/>
        <v>0.97014925373134331</v>
      </c>
      <c r="S369" s="1">
        <f t="shared" si="77"/>
        <v>2.9850746268656692E-2</v>
      </c>
    </row>
    <row r="370" spans="1:19" ht="12.75" customHeight="1" x14ac:dyDescent="0.2">
      <c r="A370" s="46" t="s">
        <v>58</v>
      </c>
      <c r="I370" s="2">
        <v>14</v>
      </c>
      <c r="L370" s="45">
        <v>10</v>
      </c>
      <c r="M370" s="1"/>
      <c r="N370" s="1"/>
      <c r="P370" s="1"/>
      <c r="Q370" s="35">
        <v>24</v>
      </c>
      <c r="R370" s="36"/>
      <c r="S370" s="1"/>
    </row>
    <row r="371" spans="1:19" ht="12.75" customHeight="1" x14ac:dyDescent="0.2">
      <c r="A371" s="46" t="s">
        <v>59</v>
      </c>
      <c r="I371" s="2">
        <v>4</v>
      </c>
      <c r="L371" s="45">
        <v>7</v>
      </c>
      <c r="M371" s="1"/>
      <c r="N371" s="1"/>
      <c r="P371" s="1"/>
      <c r="Q371" s="35">
        <v>10</v>
      </c>
      <c r="R371" s="36"/>
      <c r="S371" s="1"/>
    </row>
    <row r="372" spans="1:19" ht="12.75" customHeight="1" x14ac:dyDescent="0.2">
      <c r="A372" s="46" t="s">
        <v>70</v>
      </c>
      <c r="I372" s="2">
        <v>2</v>
      </c>
      <c r="L372" s="45"/>
      <c r="M372" s="1"/>
      <c r="N372" s="1"/>
      <c r="P372" s="1"/>
      <c r="Q372" s="35">
        <v>3</v>
      </c>
      <c r="R372" s="36"/>
      <c r="S372" s="1"/>
    </row>
    <row r="373" spans="1:19" ht="12.75" customHeight="1" x14ac:dyDescent="0.2">
      <c r="A373" s="46" t="s">
        <v>71</v>
      </c>
      <c r="I373" s="2">
        <v>2</v>
      </c>
      <c r="L373" s="45"/>
      <c r="M373" s="1"/>
      <c r="N373" s="1"/>
      <c r="P373" s="1"/>
      <c r="Q373" s="35">
        <v>3</v>
      </c>
      <c r="R373" s="36"/>
      <c r="S373" s="1"/>
    </row>
    <row r="374" spans="1:19" ht="12.75" customHeight="1" x14ac:dyDescent="0.2">
      <c r="A374" s="46" t="s">
        <v>79</v>
      </c>
      <c r="I374" s="2">
        <v>2</v>
      </c>
      <c r="L374" s="45">
        <v>1</v>
      </c>
      <c r="M374" s="1"/>
      <c r="N374" s="1"/>
      <c r="P374" s="1"/>
      <c r="Q374" s="35">
        <v>2</v>
      </c>
      <c r="R374" s="36"/>
      <c r="S374" s="1"/>
    </row>
    <row r="375" spans="1:19" ht="12.75" customHeight="1" x14ac:dyDescent="0.2">
      <c r="A375" s="46" t="s">
        <v>82</v>
      </c>
      <c r="I375" s="2">
        <v>1</v>
      </c>
      <c r="L375" s="45"/>
      <c r="M375" s="1"/>
      <c r="N375" s="1"/>
      <c r="P375" s="1"/>
      <c r="Q375" s="35">
        <v>1</v>
      </c>
      <c r="R375" s="36"/>
      <c r="S375" s="1"/>
    </row>
    <row r="376" spans="1:19" ht="12.75" customHeight="1" x14ac:dyDescent="0.2">
      <c r="A376" s="46" t="s">
        <v>83</v>
      </c>
      <c r="I376" s="2">
        <v>1</v>
      </c>
      <c r="L376" s="45">
        <v>1</v>
      </c>
      <c r="M376" s="1"/>
      <c r="N376" s="1"/>
      <c r="P376" s="1"/>
      <c r="Q376" s="35">
        <v>1</v>
      </c>
      <c r="R376" s="36"/>
      <c r="S376" s="1"/>
    </row>
    <row r="377" spans="1:19" ht="12.75" customHeight="1" x14ac:dyDescent="0.2">
      <c r="L377" s="2">
        <f>SUM(L369:L376)</f>
        <v>58</v>
      </c>
      <c r="M377" s="1">
        <f>L369/B362</f>
        <v>0.43333333333333335</v>
      </c>
      <c r="N377" s="1">
        <f>L377/B362</f>
        <v>0.64444444444444449</v>
      </c>
      <c r="O377" s="1">
        <f>N377-M377</f>
        <v>0.21111111111111114</v>
      </c>
      <c r="P377" s="1"/>
    </row>
    <row r="378" spans="1:19" ht="12.75" customHeight="1" x14ac:dyDescent="0.3">
      <c r="A378" s="61" t="s">
        <v>81</v>
      </c>
      <c r="M378" s="1"/>
      <c r="N378" s="1"/>
      <c r="P378" s="1"/>
    </row>
    <row r="379" spans="1:19" ht="38.25" customHeight="1" x14ac:dyDescent="0.2">
      <c r="B379" s="358" t="s">
        <v>3</v>
      </c>
      <c r="C379" s="359"/>
      <c r="D379" s="359"/>
      <c r="E379" s="359"/>
      <c r="F379" s="359"/>
      <c r="G379" s="359"/>
      <c r="H379" s="359"/>
      <c r="I379" s="359"/>
      <c r="J379" s="359"/>
      <c r="K379" s="359"/>
      <c r="M379" s="10" t="s">
        <v>11</v>
      </c>
      <c r="N379" s="10" t="s">
        <v>12</v>
      </c>
      <c r="O379" s="11" t="s">
        <v>13</v>
      </c>
      <c r="P379" s="10" t="s">
        <v>14</v>
      </c>
      <c r="Q379" s="12" t="s">
        <v>15</v>
      </c>
      <c r="R379" s="12" t="s">
        <v>16</v>
      </c>
      <c r="S379" s="13" t="s">
        <v>17</v>
      </c>
    </row>
    <row r="380" spans="1:19" ht="12.75" customHeight="1" x14ac:dyDescent="0.2">
      <c r="A380" s="15" t="s">
        <v>18</v>
      </c>
      <c r="B380" s="16">
        <v>1</v>
      </c>
      <c r="C380" s="16">
        <v>2</v>
      </c>
      <c r="D380" s="16">
        <v>3</v>
      </c>
      <c r="E380" s="16">
        <v>4</v>
      </c>
      <c r="F380" s="16">
        <v>5</v>
      </c>
      <c r="G380" s="16">
        <v>6</v>
      </c>
      <c r="H380" s="16">
        <v>7</v>
      </c>
      <c r="I380" s="16">
        <v>8</v>
      </c>
      <c r="J380" s="16">
        <v>9</v>
      </c>
      <c r="K380" s="304">
        <v>10</v>
      </c>
      <c r="L380" s="17" t="s">
        <v>19</v>
      </c>
      <c r="M380" s="21"/>
      <c r="N380" s="21"/>
      <c r="O380" s="22"/>
      <c r="P380" s="23"/>
      <c r="Q380" s="24"/>
      <c r="R380" s="24"/>
      <c r="S380" s="1"/>
    </row>
    <row r="381" spans="1:19" ht="12.75" customHeight="1" x14ac:dyDescent="0.2">
      <c r="A381" s="46" t="s">
        <v>51</v>
      </c>
      <c r="B381" s="25">
        <v>131</v>
      </c>
      <c r="C381" s="25"/>
      <c r="D381" s="25"/>
      <c r="E381" s="25"/>
      <c r="F381" s="25"/>
      <c r="G381" s="25"/>
      <c r="H381" s="25"/>
      <c r="I381" s="25"/>
      <c r="J381" s="25"/>
      <c r="K381" s="104"/>
      <c r="L381" s="26"/>
      <c r="M381" s="21"/>
      <c r="N381" s="21"/>
      <c r="O381" s="22"/>
      <c r="P381" s="23"/>
      <c r="Q381" s="29">
        <f>B381</f>
        <v>131</v>
      </c>
      <c r="R381" s="24"/>
      <c r="S381" s="1"/>
    </row>
    <row r="382" spans="1:19" ht="12.75" customHeight="1" x14ac:dyDescent="0.2">
      <c r="A382" s="46" t="s">
        <v>52</v>
      </c>
      <c r="C382" s="2">
        <v>119</v>
      </c>
      <c r="L382" s="26"/>
      <c r="M382" s="1"/>
      <c r="N382" s="1"/>
      <c r="P382" s="23">
        <f>C382/B381</f>
        <v>0.90839694656488545</v>
      </c>
      <c r="Q382" s="35">
        <v>119</v>
      </c>
      <c r="R382" s="36">
        <f t="shared" ref="R382:R388" si="78">Q382/Q381</f>
        <v>0.90839694656488545</v>
      </c>
      <c r="S382" s="1">
        <f t="shared" ref="S382:S388" si="79">100%-R382</f>
        <v>9.1603053435114545E-2</v>
      </c>
    </row>
    <row r="383" spans="1:19" ht="12.75" customHeight="1" x14ac:dyDescent="0.2">
      <c r="A383" s="46" t="s">
        <v>53</v>
      </c>
      <c r="D383" s="2">
        <v>109</v>
      </c>
      <c r="L383" s="26"/>
      <c r="M383" s="1"/>
      <c r="N383" s="1"/>
      <c r="P383" s="1">
        <f>D383/C382</f>
        <v>0.91596638655462181</v>
      </c>
      <c r="Q383" s="35">
        <v>114</v>
      </c>
      <c r="R383" s="36">
        <f t="shared" si="78"/>
        <v>0.95798319327731096</v>
      </c>
      <c r="S383" s="1">
        <f t="shared" si="79"/>
        <v>4.2016806722689037E-2</v>
      </c>
    </row>
    <row r="384" spans="1:19" ht="12.75" customHeight="1" x14ac:dyDescent="0.2">
      <c r="A384" s="46" t="s">
        <v>54</v>
      </c>
      <c r="E384" s="2">
        <v>96</v>
      </c>
      <c r="L384" s="26"/>
      <c r="M384" s="1"/>
      <c r="N384" s="1"/>
      <c r="P384" s="1">
        <f>E384/D383</f>
        <v>0.88073394495412849</v>
      </c>
      <c r="Q384" s="35">
        <v>110</v>
      </c>
      <c r="R384" s="36">
        <f t="shared" si="78"/>
        <v>0.96491228070175439</v>
      </c>
      <c r="S384" s="1">
        <f t="shared" si="79"/>
        <v>3.5087719298245612E-2</v>
      </c>
    </row>
    <row r="385" spans="1:19" ht="12.75" customHeight="1" x14ac:dyDescent="0.2">
      <c r="A385" s="46" t="s">
        <v>55</v>
      </c>
      <c r="F385" s="2">
        <v>90</v>
      </c>
      <c r="L385" s="26"/>
      <c r="M385" s="1"/>
      <c r="N385" s="1"/>
      <c r="P385" s="1">
        <f>F385/E384</f>
        <v>0.9375</v>
      </c>
      <c r="Q385" s="35">
        <v>106</v>
      </c>
      <c r="R385" s="36">
        <f t="shared" si="78"/>
        <v>0.96363636363636362</v>
      </c>
      <c r="S385" s="1">
        <f t="shared" si="79"/>
        <v>3.6363636363636376E-2</v>
      </c>
    </row>
    <row r="386" spans="1:19" ht="12.75" customHeight="1" x14ac:dyDescent="0.2">
      <c r="A386" s="46" t="s">
        <v>56</v>
      </c>
      <c r="G386" s="2">
        <v>86</v>
      </c>
      <c r="L386" s="26"/>
      <c r="M386" s="1"/>
      <c r="N386" s="1"/>
      <c r="P386" s="1">
        <f>G386/F385</f>
        <v>0.9555555555555556</v>
      </c>
      <c r="Q386" s="35">
        <v>107</v>
      </c>
      <c r="R386" s="36">
        <f t="shared" si="78"/>
        <v>1.0094339622641511</v>
      </c>
      <c r="S386" s="1">
        <f t="shared" si="79"/>
        <v>-9.4339622641510523E-3</v>
      </c>
    </row>
    <row r="387" spans="1:19" ht="12.75" customHeight="1" x14ac:dyDescent="0.2">
      <c r="A387" s="46" t="s">
        <v>57</v>
      </c>
      <c r="H387" s="2">
        <v>80</v>
      </c>
      <c r="L387" s="26">
        <v>2</v>
      </c>
      <c r="M387" s="1"/>
      <c r="N387" s="1"/>
      <c r="P387" s="1">
        <f>H387/G386</f>
        <v>0.93023255813953487</v>
      </c>
      <c r="Q387" s="35">
        <v>103</v>
      </c>
      <c r="R387" s="36">
        <f t="shared" si="78"/>
        <v>0.96261682242990654</v>
      </c>
      <c r="S387" s="1">
        <f t="shared" si="79"/>
        <v>3.7383177570093462E-2</v>
      </c>
    </row>
    <row r="388" spans="1:19" ht="12.75" customHeight="1" x14ac:dyDescent="0.2">
      <c r="A388" s="46" t="s">
        <v>58</v>
      </c>
      <c r="I388" s="2">
        <v>81</v>
      </c>
      <c r="L388" s="26">
        <v>77</v>
      </c>
      <c r="M388" s="1"/>
      <c r="N388" s="1"/>
      <c r="P388" s="1">
        <f>I388/H387</f>
        <v>1.0125</v>
      </c>
      <c r="Q388" s="35">
        <v>100</v>
      </c>
      <c r="R388" s="36">
        <f t="shared" si="78"/>
        <v>0.970873786407767</v>
      </c>
      <c r="S388" s="1">
        <f t="shared" si="79"/>
        <v>2.9126213592232997E-2</v>
      </c>
    </row>
    <row r="389" spans="1:19" ht="12.75" customHeight="1" x14ac:dyDescent="0.2">
      <c r="A389" s="46" t="s">
        <v>59</v>
      </c>
      <c r="I389" s="2">
        <v>9</v>
      </c>
      <c r="L389" s="45">
        <v>7</v>
      </c>
      <c r="M389" s="1"/>
      <c r="N389" s="1"/>
      <c r="P389" s="1"/>
      <c r="Q389" s="35">
        <v>24</v>
      </c>
      <c r="R389" s="36"/>
      <c r="S389" s="1"/>
    </row>
    <row r="390" spans="1:19" ht="12.75" customHeight="1" x14ac:dyDescent="0.2">
      <c r="A390" s="46" t="s">
        <v>70</v>
      </c>
      <c r="I390" s="2">
        <v>6</v>
      </c>
      <c r="L390" s="45">
        <v>6</v>
      </c>
      <c r="M390" s="1"/>
      <c r="N390" s="1"/>
      <c r="P390" s="1"/>
      <c r="Q390" s="35">
        <v>9</v>
      </c>
      <c r="R390" s="36"/>
      <c r="S390" s="1"/>
    </row>
    <row r="391" spans="1:19" ht="12.75" customHeight="1" x14ac:dyDescent="0.2">
      <c r="A391" s="46" t="s">
        <v>71</v>
      </c>
      <c r="I391" s="2">
        <v>5</v>
      </c>
      <c r="L391" s="45">
        <v>4</v>
      </c>
      <c r="M391" s="1"/>
      <c r="N391" s="1"/>
      <c r="P391" s="1"/>
      <c r="Q391" s="35">
        <v>9</v>
      </c>
      <c r="R391" s="36"/>
      <c r="S391" s="1"/>
    </row>
    <row r="392" spans="1:19" ht="12.75" customHeight="1" x14ac:dyDescent="0.2">
      <c r="A392" s="46" t="s">
        <v>79</v>
      </c>
      <c r="I392" s="2">
        <v>1</v>
      </c>
      <c r="L392" s="45">
        <v>2</v>
      </c>
      <c r="M392" s="1"/>
      <c r="N392" s="1"/>
      <c r="P392" s="1"/>
      <c r="Q392" s="35">
        <v>2</v>
      </c>
      <c r="R392" s="36"/>
      <c r="S392" s="1"/>
    </row>
    <row r="393" spans="1:19" ht="12.75" customHeight="1" x14ac:dyDescent="0.2">
      <c r="A393" s="46" t="s">
        <v>82</v>
      </c>
      <c r="L393" s="45"/>
      <c r="M393" s="1"/>
      <c r="N393" s="1"/>
      <c r="P393" s="1"/>
      <c r="Q393" s="35"/>
      <c r="R393" s="36"/>
      <c r="S393" s="1"/>
    </row>
    <row r="394" spans="1:19" ht="12.75" customHeight="1" x14ac:dyDescent="0.2">
      <c r="A394" s="46" t="s">
        <v>83</v>
      </c>
      <c r="L394" s="45"/>
      <c r="M394" s="1"/>
      <c r="N394" s="1"/>
      <c r="P394" s="1"/>
      <c r="Q394" s="35"/>
      <c r="R394" s="36"/>
      <c r="S394" s="1"/>
    </row>
    <row r="395" spans="1:19" ht="12.75" customHeight="1" x14ac:dyDescent="0.2">
      <c r="A395" s="46"/>
      <c r="L395" s="2">
        <f>SUM(L387:L392)</f>
        <v>98</v>
      </c>
      <c r="M395" s="1">
        <f>SUM(L387:L388)/B381</f>
        <v>0.60305343511450382</v>
      </c>
      <c r="N395" s="1">
        <f>L395/B381</f>
        <v>0.74809160305343514</v>
      </c>
      <c r="O395" s="1">
        <f>N395-M395</f>
        <v>0.14503816793893132</v>
      </c>
      <c r="P395" s="1"/>
    </row>
    <row r="396" spans="1:19" ht="12.75" customHeight="1" x14ac:dyDescent="0.3">
      <c r="A396" s="61" t="s">
        <v>84</v>
      </c>
      <c r="L396" s="1"/>
      <c r="M396" s="1"/>
      <c r="O396" s="1"/>
    </row>
    <row r="397" spans="1:19" ht="38.25" customHeight="1" x14ac:dyDescent="0.2">
      <c r="B397" s="358" t="s">
        <v>3</v>
      </c>
      <c r="C397" s="359"/>
      <c r="D397" s="359"/>
      <c r="E397" s="359"/>
      <c r="F397" s="359"/>
      <c r="G397" s="359"/>
      <c r="H397" s="359"/>
      <c r="I397" s="359"/>
      <c r="J397" s="359"/>
      <c r="M397" s="13" t="s">
        <v>11</v>
      </c>
      <c r="N397" s="13" t="s">
        <v>12</v>
      </c>
      <c r="O397" s="143" t="s">
        <v>13</v>
      </c>
      <c r="P397" s="10" t="s">
        <v>14</v>
      </c>
      <c r="Q397" s="12" t="s">
        <v>15</v>
      </c>
      <c r="R397" s="12" t="s">
        <v>16</v>
      </c>
      <c r="S397" s="13" t="s">
        <v>17</v>
      </c>
    </row>
    <row r="398" spans="1:19" ht="12.75" customHeight="1" x14ac:dyDescent="0.2">
      <c r="A398" s="168" t="s">
        <v>18</v>
      </c>
      <c r="B398" s="169">
        <v>1</v>
      </c>
      <c r="C398" s="169">
        <v>2</v>
      </c>
      <c r="D398" s="169">
        <v>3</v>
      </c>
      <c r="E398" s="169">
        <v>4</v>
      </c>
      <c r="F398" s="169">
        <v>5</v>
      </c>
      <c r="G398" s="169">
        <v>6</v>
      </c>
      <c r="H398" s="169">
        <v>7</v>
      </c>
      <c r="I398" s="169">
        <v>8</v>
      </c>
      <c r="J398" s="169">
        <v>9</v>
      </c>
      <c r="K398" s="304">
        <v>10</v>
      </c>
      <c r="L398" s="170" t="s">
        <v>19</v>
      </c>
      <c r="M398" s="1"/>
      <c r="N398" s="1"/>
      <c r="P398" s="23"/>
      <c r="Q398" s="24"/>
      <c r="R398" s="24"/>
      <c r="S398" s="1"/>
    </row>
    <row r="399" spans="1:19" ht="12.75" customHeight="1" x14ac:dyDescent="0.2">
      <c r="A399" s="46" t="s">
        <v>52</v>
      </c>
      <c r="B399" s="2">
        <v>76</v>
      </c>
      <c r="L399" s="45"/>
      <c r="M399" s="1"/>
      <c r="N399" s="1"/>
      <c r="P399" s="23"/>
      <c r="Q399" s="29">
        <f>B399</f>
        <v>76</v>
      </c>
      <c r="R399" s="24"/>
      <c r="S399" s="1"/>
    </row>
    <row r="400" spans="1:19" ht="12.75" customHeight="1" x14ac:dyDescent="0.2">
      <c r="A400" s="46" t="s">
        <v>53</v>
      </c>
      <c r="C400" s="2">
        <v>72</v>
      </c>
      <c r="L400" s="45"/>
      <c r="M400" s="1"/>
      <c r="N400" s="1"/>
      <c r="O400" s="1"/>
      <c r="P400" s="23">
        <f>C400/B399</f>
        <v>0.94736842105263153</v>
      </c>
      <c r="Q400" s="35">
        <v>72</v>
      </c>
      <c r="R400" s="36">
        <f t="shared" ref="R400:R406" si="80">Q400/Q399</f>
        <v>0.94736842105263153</v>
      </c>
      <c r="S400" s="1">
        <f t="shared" ref="S400:S406" si="81">100%-R400</f>
        <v>5.2631578947368474E-2</v>
      </c>
    </row>
    <row r="401" spans="1:19" ht="12.75" customHeight="1" x14ac:dyDescent="0.2">
      <c r="A401" s="46" t="s">
        <v>54</v>
      </c>
      <c r="D401" s="2">
        <v>69</v>
      </c>
      <c r="L401" s="45"/>
      <c r="P401" s="1">
        <f>D401/C400</f>
        <v>0.95833333333333337</v>
      </c>
      <c r="Q401" s="35">
        <v>69</v>
      </c>
      <c r="R401" s="36">
        <f t="shared" si="80"/>
        <v>0.95833333333333337</v>
      </c>
      <c r="S401" s="1">
        <f t="shared" si="81"/>
        <v>4.166666666666663E-2</v>
      </c>
    </row>
    <row r="402" spans="1:19" ht="12.75" customHeight="1" x14ac:dyDescent="0.2">
      <c r="A402" s="46" t="s">
        <v>55</v>
      </c>
      <c r="E402" s="2">
        <v>61</v>
      </c>
      <c r="L402" s="45"/>
      <c r="M402" s="1"/>
      <c r="N402" s="1"/>
      <c r="P402" s="1">
        <f>E402/D401</f>
        <v>0.88405797101449279</v>
      </c>
      <c r="Q402" s="35">
        <v>66</v>
      </c>
      <c r="R402" s="36">
        <f t="shared" si="80"/>
        <v>0.95652173913043481</v>
      </c>
      <c r="S402" s="1">
        <f t="shared" si="81"/>
        <v>4.3478260869565188E-2</v>
      </c>
    </row>
    <row r="403" spans="1:19" ht="12.75" customHeight="1" x14ac:dyDescent="0.2">
      <c r="A403" s="46" t="s">
        <v>56</v>
      </c>
      <c r="F403" s="2">
        <v>56</v>
      </c>
      <c r="L403" s="45"/>
      <c r="M403" s="1"/>
      <c r="N403" s="1"/>
      <c r="P403" s="1">
        <f>F403/E402</f>
        <v>0.91803278688524592</v>
      </c>
      <c r="Q403" s="35">
        <v>65</v>
      </c>
      <c r="R403" s="36">
        <f t="shared" si="80"/>
        <v>0.98484848484848486</v>
      </c>
      <c r="S403" s="1">
        <f t="shared" si="81"/>
        <v>1.5151515151515138E-2</v>
      </c>
    </row>
    <row r="404" spans="1:19" ht="12.75" customHeight="1" x14ac:dyDescent="0.2">
      <c r="A404" s="46" t="s">
        <v>57</v>
      </c>
      <c r="G404" s="2">
        <v>53</v>
      </c>
      <c r="L404" s="45"/>
      <c r="M404" s="1"/>
      <c r="N404" s="1"/>
      <c r="P404" s="1">
        <f>G404/F403</f>
        <v>0.9464285714285714</v>
      </c>
      <c r="Q404" s="35">
        <v>66</v>
      </c>
      <c r="R404" s="36">
        <f t="shared" si="80"/>
        <v>1.0153846153846153</v>
      </c>
      <c r="S404" s="1">
        <f t="shared" si="81"/>
        <v>-1.538461538461533E-2</v>
      </c>
    </row>
    <row r="405" spans="1:19" ht="12.75" customHeight="1" x14ac:dyDescent="0.2">
      <c r="A405" s="46" t="s">
        <v>58</v>
      </c>
      <c r="H405" s="2">
        <v>51</v>
      </c>
      <c r="L405" s="45">
        <v>1</v>
      </c>
      <c r="M405" s="1"/>
      <c r="N405" s="1"/>
      <c r="P405" s="1">
        <f>H405/G404</f>
        <v>0.96226415094339623</v>
      </c>
      <c r="Q405" s="35">
        <v>64</v>
      </c>
      <c r="R405" s="36">
        <f t="shared" si="80"/>
        <v>0.96969696969696972</v>
      </c>
      <c r="S405" s="1">
        <f t="shared" si="81"/>
        <v>3.0303030303030276E-2</v>
      </c>
    </row>
    <row r="406" spans="1:19" ht="12.75" customHeight="1" x14ac:dyDescent="0.2">
      <c r="A406" s="46" t="s">
        <v>59</v>
      </c>
      <c r="I406" s="2">
        <v>51</v>
      </c>
      <c r="L406" s="45">
        <v>46</v>
      </c>
      <c r="M406" s="1"/>
      <c r="N406" s="1"/>
      <c r="P406" s="1">
        <f>I406/H405</f>
        <v>1</v>
      </c>
      <c r="Q406" s="35">
        <v>65</v>
      </c>
      <c r="R406" s="36">
        <f t="shared" si="80"/>
        <v>1.015625</v>
      </c>
      <c r="S406" s="1">
        <f t="shared" si="81"/>
        <v>-1.5625E-2</v>
      </c>
    </row>
    <row r="407" spans="1:19" ht="12.75" customHeight="1" x14ac:dyDescent="0.2">
      <c r="A407" s="46" t="s">
        <v>70</v>
      </c>
      <c r="I407" s="2">
        <v>9</v>
      </c>
      <c r="L407" s="45">
        <v>7</v>
      </c>
      <c r="M407" s="1"/>
      <c r="N407" s="1"/>
      <c r="P407" s="1"/>
      <c r="Q407" s="35">
        <v>9</v>
      </c>
      <c r="R407" s="36"/>
      <c r="S407" s="1"/>
    </row>
    <row r="408" spans="1:19" ht="12.75" customHeight="1" x14ac:dyDescent="0.2">
      <c r="A408" s="46" t="s">
        <v>71</v>
      </c>
      <c r="I408" s="2">
        <v>7</v>
      </c>
      <c r="L408" s="45">
        <v>4</v>
      </c>
      <c r="M408" s="1"/>
      <c r="N408" s="1"/>
      <c r="P408" s="1"/>
      <c r="Q408" s="35">
        <v>7</v>
      </c>
      <c r="R408" s="36"/>
      <c r="S408" s="1"/>
    </row>
    <row r="409" spans="1:19" ht="12.75" customHeight="1" x14ac:dyDescent="0.2">
      <c r="A409" s="46" t="s">
        <v>79</v>
      </c>
      <c r="I409" s="2">
        <v>2</v>
      </c>
      <c r="L409" s="45">
        <v>1</v>
      </c>
      <c r="M409" s="1"/>
      <c r="N409" s="1"/>
      <c r="P409" s="1"/>
      <c r="Q409" s="35">
        <v>5</v>
      </c>
      <c r="R409" s="36"/>
      <c r="S409" s="1"/>
    </row>
    <row r="410" spans="1:19" ht="12.75" customHeight="1" x14ac:dyDescent="0.2">
      <c r="A410" s="46" t="s">
        <v>82</v>
      </c>
      <c r="I410" s="2">
        <v>2</v>
      </c>
      <c r="L410" s="45">
        <v>2</v>
      </c>
      <c r="M410" s="1"/>
      <c r="N410" s="1"/>
      <c r="P410" s="1"/>
      <c r="Q410" s="35">
        <v>3</v>
      </c>
      <c r="R410" s="36"/>
      <c r="S410" s="1"/>
    </row>
    <row r="411" spans="1:19" ht="12.75" customHeight="1" x14ac:dyDescent="0.2">
      <c r="A411" s="46" t="s">
        <v>83</v>
      </c>
      <c r="I411" s="2">
        <v>1</v>
      </c>
      <c r="L411" s="45"/>
      <c r="M411" s="1"/>
      <c r="N411" s="1"/>
      <c r="P411" s="1"/>
      <c r="Q411" s="35">
        <v>1</v>
      </c>
      <c r="R411" s="36"/>
      <c r="S411" s="1"/>
    </row>
    <row r="412" spans="1:19" ht="12.75" customHeight="1" x14ac:dyDescent="0.2">
      <c r="A412" s="46"/>
      <c r="L412" s="45"/>
      <c r="M412" s="1"/>
      <c r="N412" s="1"/>
      <c r="P412" s="1"/>
      <c r="Q412" s="35"/>
      <c r="R412" s="36"/>
      <c r="S412" s="1"/>
    </row>
    <row r="413" spans="1:19" ht="12.75" customHeight="1" x14ac:dyDescent="0.2">
      <c r="L413" s="2">
        <f>SUM(L405:L411)</f>
        <v>61</v>
      </c>
      <c r="M413" s="1">
        <f>SUM(L405:L406)/B399</f>
        <v>0.61842105263157898</v>
      </c>
      <c r="N413" s="1">
        <f>L413/B399</f>
        <v>0.80263157894736847</v>
      </c>
      <c r="O413" s="1">
        <f>N413-M413</f>
        <v>0.18421052631578949</v>
      </c>
      <c r="P413" s="1"/>
    </row>
    <row r="414" spans="1:19" ht="12.75" customHeight="1" x14ac:dyDescent="0.3">
      <c r="A414" s="61" t="s">
        <v>87</v>
      </c>
      <c r="L414" s="1"/>
      <c r="M414" s="1"/>
      <c r="O414" s="1"/>
    </row>
    <row r="415" spans="1:19" ht="38.25" customHeight="1" x14ac:dyDescent="0.2">
      <c r="B415" s="358" t="s">
        <v>3</v>
      </c>
      <c r="C415" s="359"/>
      <c r="D415" s="359"/>
      <c r="E415" s="359"/>
      <c r="F415" s="359"/>
      <c r="G415" s="359"/>
      <c r="H415" s="359"/>
      <c r="I415" s="359"/>
      <c r="J415" s="359"/>
      <c r="M415" s="13" t="s">
        <v>11</v>
      </c>
      <c r="N415" s="13" t="s">
        <v>12</v>
      </c>
      <c r="O415" s="143" t="s">
        <v>13</v>
      </c>
      <c r="P415" s="10" t="s">
        <v>14</v>
      </c>
      <c r="Q415" s="12" t="s">
        <v>15</v>
      </c>
      <c r="R415" s="12" t="s">
        <v>16</v>
      </c>
      <c r="S415" s="13" t="s">
        <v>17</v>
      </c>
    </row>
    <row r="416" spans="1:19" ht="12.75" customHeight="1" x14ac:dyDescent="0.2">
      <c r="A416" s="168" t="s">
        <v>18</v>
      </c>
      <c r="B416" s="169">
        <v>1</v>
      </c>
      <c r="C416" s="169">
        <v>2</v>
      </c>
      <c r="D416" s="169">
        <v>3</v>
      </c>
      <c r="E416" s="169">
        <v>4</v>
      </c>
      <c r="F416" s="169">
        <v>5</v>
      </c>
      <c r="G416" s="169">
        <v>6</v>
      </c>
      <c r="H416" s="169">
        <v>7</v>
      </c>
      <c r="I416" s="169">
        <v>8</v>
      </c>
      <c r="J416" s="169">
        <v>9</v>
      </c>
      <c r="K416" s="304">
        <v>10</v>
      </c>
      <c r="L416" s="170" t="s">
        <v>19</v>
      </c>
      <c r="M416" s="1"/>
      <c r="N416" s="1"/>
      <c r="P416" s="23"/>
      <c r="Q416" s="24"/>
      <c r="R416" s="24"/>
      <c r="S416" s="1"/>
    </row>
    <row r="417" spans="1:19" ht="12.75" customHeight="1" x14ac:dyDescent="0.2">
      <c r="A417" s="46" t="s">
        <v>53</v>
      </c>
      <c r="B417" s="2">
        <v>76</v>
      </c>
      <c r="L417" s="45"/>
      <c r="M417" s="1"/>
      <c r="N417" s="1"/>
      <c r="P417" s="23"/>
      <c r="Q417" s="29">
        <f>B417</f>
        <v>76</v>
      </c>
      <c r="R417" s="24"/>
      <c r="S417" s="1"/>
    </row>
    <row r="418" spans="1:19" ht="12.75" customHeight="1" x14ac:dyDescent="0.2">
      <c r="A418" s="46" t="s">
        <v>54</v>
      </c>
      <c r="C418" s="2">
        <v>71</v>
      </c>
      <c r="L418" s="45"/>
      <c r="M418" s="1"/>
      <c r="N418" s="1"/>
      <c r="O418" s="1"/>
      <c r="P418" s="23">
        <f>C418/B417</f>
        <v>0.93421052631578949</v>
      </c>
      <c r="Q418" s="35">
        <v>71</v>
      </c>
      <c r="R418" s="36">
        <f t="shared" ref="R418:R424" si="82">Q418/Q417</f>
        <v>0.93421052631578949</v>
      </c>
      <c r="S418" s="1">
        <f t="shared" ref="S418:S424" si="83">100%-R418</f>
        <v>6.5789473684210509E-2</v>
      </c>
    </row>
    <row r="419" spans="1:19" ht="12.75" customHeight="1" x14ac:dyDescent="0.2">
      <c r="A419" s="46" t="s">
        <v>55</v>
      </c>
      <c r="D419" s="2">
        <v>65</v>
      </c>
      <c r="L419" s="45"/>
      <c r="P419" s="1">
        <f>D419/C418</f>
        <v>0.91549295774647887</v>
      </c>
      <c r="Q419" s="35">
        <v>68</v>
      </c>
      <c r="R419" s="36">
        <f t="shared" si="82"/>
        <v>0.95774647887323938</v>
      </c>
      <c r="S419" s="1">
        <f t="shared" si="83"/>
        <v>4.2253521126760618E-2</v>
      </c>
    </row>
    <row r="420" spans="1:19" ht="12.75" customHeight="1" x14ac:dyDescent="0.2">
      <c r="A420" s="46" t="s">
        <v>56</v>
      </c>
      <c r="E420" s="2">
        <v>59</v>
      </c>
      <c r="L420" s="45"/>
      <c r="M420" s="1"/>
      <c r="N420" s="1"/>
      <c r="P420" s="1">
        <f>E420/D419</f>
        <v>0.90769230769230769</v>
      </c>
      <c r="Q420" s="35">
        <v>65</v>
      </c>
      <c r="R420" s="36">
        <f t="shared" si="82"/>
        <v>0.95588235294117652</v>
      </c>
      <c r="S420" s="1">
        <f t="shared" si="83"/>
        <v>4.4117647058823484E-2</v>
      </c>
    </row>
    <row r="421" spans="1:19" ht="12.75" customHeight="1" x14ac:dyDescent="0.2">
      <c r="A421" s="46" t="s">
        <v>57</v>
      </c>
      <c r="F421" s="2">
        <v>53</v>
      </c>
      <c r="L421" s="45"/>
      <c r="M421" s="1"/>
      <c r="N421" s="1"/>
      <c r="P421" s="1">
        <f>F421/E420</f>
        <v>0.89830508474576276</v>
      </c>
      <c r="Q421" s="35">
        <v>62</v>
      </c>
      <c r="R421" s="36">
        <f t="shared" si="82"/>
        <v>0.9538461538461539</v>
      </c>
      <c r="S421" s="1">
        <f t="shared" si="83"/>
        <v>4.6153846153846101E-2</v>
      </c>
    </row>
    <row r="422" spans="1:19" ht="12.75" customHeight="1" x14ac:dyDescent="0.2">
      <c r="A422" s="46" t="s">
        <v>58</v>
      </c>
      <c r="G422" s="2">
        <v>50</v>
      </c>
      <c r="L422" s="45"/>
      <c r="M422" s="1"/>
      <c r="N422" s="1"/>
      <c r="P422" s="1">
        <f>G422/F421</f>
        <v>0.94339622641509435</v>
      </c>
      <c r="Q422" s="35">
        <v>60</v>
      </c>
      <c r="R422" s="36">
        <f t="shared" si="82"/>
        <v>0.967741935483871</v>
      </c>
      <c r="S422" s="1">
        <f t="shared" si="83"/>
        <v>3.2258064516129004E-2</v>
      </c>
    </row>
    <row r="423" spans="1:19" ht="12.75" customHeight="1" x14ac:dyDescent="0.2">
      <c r="A423" s="46" t="s">
        <v>59</v>
      </c>
      <c r="H423" s="2">
        <v>50</v>
      </c>
      <c r="L423" s="45">
        <v>1</v>
      </c>
      <c r="M423" s="1"/>
      <c r="N423" s="1"/>
      <c r="P423" s="1">
        <f>H423/G422</f>
        <v>1</v>
      </c>
      <c r="Q423" s="35">
        <v>60</v>
      </c>
      <c r="R423" s="36">
        <f t="shared" si="82"/>
        <v>1</v>
      </c>
      <c r="S423" s="1">
        <f t="shared" si="83"/>
        <v>0</v>
      </c>
    </row>
    <row r="424" spans="1:19" ht="12.75" customHeight="1" x14ac:dyDescent="0.2">
      <c r="A424" s="46" t="s">
        <v>70</v>
      </c>
      <c r="I424" s="2">
        <v>49</v>
      </c>
      <c r="L424" s="45">
        <v>48</v>
      </c>
      <c r="M424" s="1"/>
      <c r="N424" s="1"/>
      <c r="P424" s="1">
        <f>I424/H423</f>
        <v>0.98</v>
      </c>
      <c r="Q424" s="35">
        <v>60</v>
      </c>
      <c r="R424" s="36">
        <f t="shared" si="82"/>
        <v>1</v>
      </c>
      <c r="S424" s="1">
        <f t="shared" si="83"/>
        <v>0</v>
      </c>
    </row>
    <row r="425" spans="1:19" ht="12.75" customHeight="1" x14ac:dyDescent="0.2">
      <c r="A425" s="46" t="s">
        <v>71</v>
      </c>
      <c r="I425" s="2">
        <v>6</v>
      </c>
      <c r="L425" s="45">
        <v>5</v>
      </c>
      <c r="M425" s="1"/>
      <c r="N425" s="1"/>
      <c r="P425" s="1"/>
      <c r="Q425" s="35">
        <v>12</v>
      </c>
      <c r="R425" s="36"/>
      <c r="S425" s="1"/>
    </row>
    <row r="426" spans="1:19" ht="12.75" customHeight="1" x14ac:dyDescent="0.2">
      <c r="A426" s="46" t="s">
        <v>79</v>
      </c>
      <c r="I426" s="2">
        <v>4</v>
      </c>
      <c r="L426" s="45">
        <v>1</v>
      </c>
      <c r="M426" s="1"/>
      <c r="N426" s="1"/>
      <c r="P426" s="1"/>
      <c r="Q426" s="35">
        <v>4</v>
      </c>
      <c r="R426" s="36"/>
      <c r="S426" s="1"/>
    </row>
    <row r="427" spans="1:19" ht="12.75" customHeight="1" x14ac:dyDescent="0.2">
      <c r="A427" s="46" t="s">
        <v>82</v>
      </c>
      <c r="I427" s="2">
        <v>2</v>
      </c>
      <c r="L427" s="45"/>
      <c r="M427" s="1"/>
      <c r="N427" s="1"/>
      <c r="P427" s="1"/>
      <c r="Q427" s="35">
        <v>4</v>
      </c>
      <c r="R427" s="36"/>
      <c r="S427" s="1"/>
    </row>
    <row r="428" spans="1:19" ht="12.75" customHeight="1" x14ac:dyDescent="0.2">
      <c r="A428" s="46" t="s">
        <v>83</v>
      </c>
      <c r="I428" s="2">
        <v>2</v>
      </c>
      <c r="L428" s="45">
        <v>3</v>
      </c>
      <c r="M428" s="1"/>
      <c r="N428" s="1"/>
      <c r="P428" s="1"/>
      <c r="Q428" s="35">
        <v>4</v>
      </c>
      <c r="R428" s="36"/>
      <c r="S428" s="1"/>
    </row>
    <row r="429" spans="1:19" ht="12.75" customHeight="1" x14ac:dyDescent="0.2">
      <c r="L429" s="2">
        <f>SUM(L420:L428)</f>
        <v>58</v>
      </c>
      <c r="M429" s="1">
        <f>SUM(L423:L424)/B417</f>
        <v>0.64473684210526316</v>
      </c>
      <c r="N429" s="1">
        <f>L429/B417</f>
        <v>0.76315789473684215</v>
      </c>
      <c r="O429" s="1">
        <f>N429-M429</f>
        <v>0.11842105263157898</v>
      </c>
      <c r="P429" s="1"/>
    </row>
    <row r="430" spans="1:19" ht="12.75" customHeight="1" x14ac:dyDescent="0.3">
      <c r="A430" s="61" t="s">
        <v>88</v>
      </c>
      <c r="L430" s="1"/>
      <c r="M430" s="1"/>
      <c r="O430" s="1"/>
    </row>
    <row r="431" spans="1:19" ht="38.25" customHeight="1" x14ac:dyDescent="0.2">
      <c r="B431" s="358" t="s">
        <v>3</v>
      </c>
      <c r="C431" s="359"/>
      <c r="D431" s="359"/>
      <c r="E431" s="359"/>
      <c r="F431" s="359"/>
      <c r="G431" s="359"/>
      <c r="H431" s="359"/>
      <c r="I431" s="359"/>
      <c r="J431" s="359"/>
      <c r="M431" s="13" t="s">
        <v>11</v>
      </c>
      <c r="N431" s="13" t="s">
        <v>12</v>
      </c>
      <c r="O431" s="143" t="s">
        <v>13</v>
      </c>
      <c r="P431" s="10" t="s">
        <v>14</v>
      </c>
      <c r="Q431" s="12" t="s">
        <v>15</v>
      </c>
      <c r="R431" s="12" t="s">
        <v>16</v>
      </c>
      <c r="S431" s="13" t="s">
        <v>17</v>
      </c>
    </row>
    <row r="432" spans="1:19" ht="12.75" customHeight="1" x14ac:dyDescent="0.2">
      <c r="A432" s="168" t="s">
        <v>18</v>
      </c>
      <c r="B432" s="169">
        <v>1</v>
      </c>
      <c r="C432" s="169">
        <v>2</v>
      </c>
      <c r="D432" s="169">
        <v>3</v>
      </c>
      <c r="E432" s="169">
        <v>4</v>
      </c>
      <c r="F432" s="169">
        <v>5</v>
      </c>
      <c r="G432" s="169">
        <v>6</v>
      </c>
      <c r="H432" s="169">
        <v>7</v>
      </c>
      <c r="I432" s="169">
        <v>8</v>
      </c>
      <c r="J432" s="169">
        <v>9</v>
      </c>
      <c r="K432" s="304">
        <v>10</v>
      </c>
      <c r="L432" s="170" t="s">
        <v>19</v>
      </c>
      <c r="M432" s="1"/>
      <c r="N432" s="1"/>
      <c r="P432" s="23"/>
      <c r="Q432" s="24"/>
      <c r="R432" s="24"/>
      <c r="S432" s="1"/>
    </row>
    <row r="433" spans="1:19" ht="12.75" customHeight="1" x14ac:dyDescent="0.2">
      <c r="A433" s="46" t="s">
        <v>54</v>
      </c>
      <c r="B433" s="2">
        <v>79</v>
      </c>
      <c r="L433" s="45"/>
      <c r="M433" s="1"/>
      <c r="N433" s="1"/>
      <c r="P433" s="23"/>
      <c r="Q433" s="29">
        <f>B433</f>
        <v>79</v>
      </c>
      <c r="R433" s="24"/>
      <c r="S433" s="1"/>
    </row>
    <row r="434" spans="1:19" ht="12.75" customHeight="1" x14ac:dyDescent="0.2">
      <c r="A434" s="46" t="s">
        <v>55</v>
      </c>
      <c r="C434" s="2">
        <v>73</v>
      </c>
      <c r="L434" s="45"/>
      <c r="M434" s="1"/>
      <c r="N434" s="1"/>
      <c r="O434" s="1"/>
      <c r="P434" s="23">
        <f>C434/B433</f>
        <v>0.92405063291139244</v>
      </c>
      <c r="Q434" s="35">
        <v>73</v>
      </c>
      <c r="R434" s="36">
        <f t="shared" ref="R434:R440" si="84">Q434/Q433</f>
        <v>0.92405063291139244</v>
      </c>
      <c r="S434" s="1">
        <f t="shared" ref="S434:S440" si="85">100%-R434</f>
        <v>7.5949367088607556E-2</v>
      </c>
    </row>
    <row r="435" spans="1:19" ht="12.75" customHeight="1" x14ac:dyDescent="0.2">
      <c r="A435" s="46" t="s">
        <v>56</v>
      </c>
      <c r="D435" s="2">
        <v>67</v>
      </c>
      <c r="L435" s="45"/>
      <c r="P435" s="1">
        <f>D435/C434</f>
        <v>0.9178082191780822</v>
      </c>
      <c r="Q435" s="35">
        <v>70</v>
      </c>
      <c r="R435" s="36">
        <f t="shared" si="84"/>
        <v>0.95890410958904104</v>
      </c>
      <c r="S435" s="1">
        <f t="shared" si="85"/>
        <v>4.1095890410958957E-2</v>
      </c>
    </row>
    <row r="436" spans="1:19" ht="12.75" customHeight="1" x14ac:dyDescent="0.2">
      <c r="A436" s="46" t="s">
        <v>57</v>
      </c>
      <c r="E436" s="2">
        <v>61</v>
      </c>
      <c r="L436" s="45"/>
      <c r="M436" s="1"/>
      <c r="N436" s="1"/>
      <c r="P436" s="1">
        <f>E436/D435</f>
        <v>0.91044776119402981</v>
      </c>
      <c r="Q436" s="35">
        <v>68</v>
      </c>
      <c r="R436" s="36">
        <f t="shared" si="84"/>
        <v>0.97142857142857142</v>
      </c>
      <c r="S436" s="1">
        <f t="shared" si="85"/>
        <v>2.8571428571428581E-2</v>
      </c>
    </row>
    <row r="437" spans="1:19" ht="12.75" customHeight="1" x14ac:dyDescent="0.2">
      <c r="A437" s="46" t="s">
        <v>58</v>
      </c>
      <c r="F437" s="2">
        <v>55</v>
      </c>
      <c r="L437" s="45"/>
      <c r="M437" s="1"/>
      <c r="N437" s="1"/>
      <c r="P437" s="1">
        <f>F437/E436</f>
        <v>0.90163934426229508</v>
      </c>
      <c r="Q437" s="35">
        <v>66</v>
      </c>
      <c r="R437" s="36">
        <f t="shared" si="84"/>
        <v>0.97058823529411764</v>
      </c>
      <c r="S437" s="1">
        <f t="shared" si="85"/>
        <v>2.9411764705882359E-2</v>
      </c>
    </row>
    <row r="438" spans="1:19" ht="12.75" customHeight="1" x14ac:dyDescent="0.2">
      <c r="A438" s="46" t="s">
        <v>59</v>
      </c>
      <c r="G438" s="2">
        <v>53</v>
      </c>
      <c r="L438" s="45"/>
      <c r="M438" s="1"/>
      <c r="N438" s="1"/>
      <c r="P438" s="1">
        <f>G438/F437</f>
        <v>0.96363636363636362</v>
      </c>
      <c r="Q438" s="35">
        <v>63</v>
      </c>
      <c r="R438" s="36">
        <f t="shared" si="84"/>
        <v>0.95454545454545459</v>
      </c>
      <c r="S438" s="1">
        <f t="shared" si="85"/>
        <v>4.5454545454545414E-2</v>
      </c>
    </row>
    <row r="439" spans="1:19" ht="12.75" customHeight="1" x14ac:dyDescent="0.2">
      <c r="A439" s="46" t="s">
        <v>70</v>
      </c>
      <c r="H439" s="2">
        <v>53</v>
      </c>
      <c r="L439" s="45"/>
      <c r="M439" s="1"/>
      <c r="N439" s="1"/>
      <c r="P439" s="1">
        <f>H439/G438</f>
        <v>1</v>
      </c>
      <c r="Q439" s="35">
        <v>62</v>
      </c>
      <c r="R439" s="36">
        <f t="shared" si="84"/>
        <v>0.98412698412698407</v>
      </c>
      <c r="S439" s="1">
        <f t="shared" si="85"/>
        <v>1.5873015873015928E-2</v>
      </c>
    </row>
    <row r="440" spans="1:19" ht="12.75" customHeight="1" x14ac:dyDescent="0.2">
      <c r="A440" s="46" t="s">
        <v>71</v>
      </c>
      <c r="I440" s="2">
        <v>54</v>
      </c>
      <c r="L440" s="45">
        <v>46</v>
      </c>
      <c r="M440" s="1"/>
      <c r="N440" s="1"/>
      <c r="P440" s="1">
        <f>I440/H439</f>
        <v>1.0188679245283019</v>
      </c>
      <c r="Q440" s="35">
        <v>63</v>
      </c>
      <c r="R440" s="36">
        <f t="shared" si="84"/>
        <v>1.0161290322580645</v>
      </c>
      <c r="S440" s="1">
        <f t="shared" si="85"/>
        <v>-1.6129032258064502E-2</v>
      </c>
    </row>
    <row r="441" spans="1:19" ht="12.75" customHeight="1" x14ac:dyDescent="0.2">
      <c r="A441" s="46" t="s">
        <v>79</v>
      </c>
      <c r="I441" s="2">
        <v>7</v>
      </c>
      <c r="L441" s="45">
        <v>5</v>
      </c>
      <c r="M441" s="1"/>
      <c r="N441" s="1"/>
      <c r="P441" s="1"/>
      <c r="Q441" s="35">
        <v>14</v>
      </c>
      <c r="R441" s="36"/>
      <c r="S441" s="1"/>
    </row>
    <row r="442" spans="1:19" ht="12.75" customHeight="1" x14ac:dyDescent="0.2">
      <c r="A442" s="46" t="s">
        <v>82</v>
      </c>
      <c r="I442" s="2">
        <v>3</v>
      </c>
      <c r="L442" s="45">
        <v>3</v>
      </c>
      <c r="M442" s="1"/>
      <c r="N442" s="1"/>
      <c r="P442" s="1"/>
      <c r="Q442" s="35">
        <v>7</v>
      </c>
      <c r="R442" s="36"/>
      <c r="S442" s="1"/>
    </row>
    <row r="443" spans="1:19" ht="12.75" customHeight="1" x14ac:dyDescent="0.2">
      <c r="A443" s="46" t="s">
        <v>83</v>
      </c>
      <c r="I443" s="2">
        <v>3</v>
      </c>
      <c r="L443" s="45">
        <v>2</v>
      </c>
      <c r="M443" s="1"/>
      <c r="N443" s="1"/>
      <c r="P443" s="1"/>
      <c r="Q443" s="35">
        <v>5</v>
      </c>
      <c r="R443" s="36"/>
      <c r="S443" s="1"/>
    </row>
    <row r="444" spans="1:19" ht="12.75" customHeight="1" x14ac:dyDescent="0.2">
      <c r="A444" s="46" t="s">
        <v>85</v>
      </c>
      <c r="I444" s="2">
        <v>1</v>
      </c>
      <c r="L444" s="45">
        <v>1</v>
      </c>
      <c r="M444" s="1"/>
      <c r="N444" s="1"/>
      <c r="P444" s="1"/>
      <c r="Q444" s="35">
        <v>2</v>
      </c>
      <c r="R444" s="36"/>
      <c r="S444" s="1"/>
    </row>
    <row r="445" spans="1:19" ht="12.75" customHeight="1" x14ac:dyDescent="0.2">
      <c r="A445" s="46"/>
      <c r="L445" s="2">
        <f>SUM(L440:L444)</f>
        <v>57</v>
      </c>
      <c r="M445" s="1">
        <f>L440/B433</f>
        <v>0.58227848101265822</v>
      </c>
      <c r="N445" s="1">
        <f>L445/B433</f>
        <v>0.72151898734177211</v>
      </c>
      <c r="O445" s="1">
        <f>N445-M445</f>
        <v>0.13924050632911389</v>
      </c>
      <c r="P445" s="1"/>
      <c r="Q445" s="35"/>
      <c r="R445" s="36"/>
      <c r="S445" s="1"/>
    </row>
    <row r="446" spans="1:19" ht="12.75" customHeight="1" x14ac:dyDescent="0.2">
      <c r="M446" s="1"/>
      <c r="N446" s="1"/>
      <c r="P446" s="1"/>
    </row>
    <row r="447" spans="1:19" ht="12.75" customHeight="1" x14ac:dyDescent="0.3">
      <c r="A447" s="61" t="s">
        <v>90</v>
      </c>
      <c r="L447" s="1"/>
      <c r="M447" s="1"/>
      <c r="O447" s="1"/>
    </row>
    <row r="448" spans="1:19" ht="38.25" customHeight="1" x14ac:dyDescent="0.2">
      <c r="B448" s="358" t="s">
        <v>3</v>
      </c>
      <c r="C448" s="359"/>
      <c r="D448" s="359"/>
      <c r="E448" s="359"/>
      <c r="F448" s="359"/>
      <c r="G448" s="359"/>
      <c r="H448" s="359"/>
      <c r="I448" s="359"/>
      <c r="J448" s="359"/>
      <c r="M448" s="13" t="s">
        <v>11</v>
      </c>
      <c r="N448" s="13" t="s">
        <v>12</v>
      </c>
      <c r="O448" s="143" t="s">
        <v>13</v>
      </c>
      <c r="P448" s="10" t="s">
        <v>14</v>
      </c>
      <c r="Q448" s="12" t="s">
        <v>15</v>
      </c>
      <c r="R448" s="12" t="s">
        <v>16</v>
      </c>
      <c r="S448" s="13" t="s">
        <v>17</v>
      </c>
    </row>
    <row r="449" spans="1:23" ht="12.75" customHeight="1" x14ac:dyDescent="0.2">
      <c r="A449" s="168" t="s">
        <v>18</v>
      </c>
      <c r="B449" s="169">
        <v>1</v>
      </c>
      <c r="C449" s="169">
        <v>2</v>
      </c>
      <c r="D449" s="169">
        <v>3</v>
      </c>
      <c r="E449" s="169">
        <v>4</v>
      </c>
      <c r="F449" s="169">
        <v>5</v>
      </c>
      <c r="G449" s="169">
        <v>6</v>
      </c>
      <c r="H449" s="169">
        <v>7</v>
      </c>
      <c r="I449" s="169">
        <v>8</v>
      </c>
      <c r="J449" s="169">
        <v>9</v>
      </c>
      <c r="K449" s="304">
        <v>10</v>
      </c>
      <c r="L449" s="170" t="s">
        <v>19</v>
      </c>
      <c r="M449" s="1"/>
      <c r="N449" s="1"/>
      <c r="P449" s="23"/>
      <c r="Q449" s="24"/>
      <c r="R449" s="24"/>
      <c r="S449" s="1"/>
    </row>
    <row r="450" spans="1:23" ht="12.75" customHeight="1" x14ac:dyDescent="0.2">
      <c r="A450" s="46" t="s">
        <v>55</v>
      </c>
      <c r="B450" s="2">
        <v>74</v>
      </c>
      <c r="L450" s="45"/>
      <c r="M450" s="1"/>
      <c r="N450" s="1"/>
      <c r="P450" s="23"/>
      <c r="Q450" s="29">
        <f>B450</f>
        <v>74</v>
      </c>
      <c r="R450" s="24"/>
      <c r="S450" s="1"/>
    </row>
    <row r="451" spans="1:23" ht="12.75" customHeight="1" x14ac:dyDescent="0.2">
      <c r="A451" s="46" t="s">
        <v>56</v>
      </c>
      <c r="C451" s="2">
        <v>73</v>
      </c>
      <c r="L451" s="45"/>
      <c r="M451" s="1"/>
      <c r="N451" s="1"/>
      <c r="O451" s="1"/>
      <c r="P451" s="23">
        <f>C451/B450</f>
        <v>0.98648648648648651</v>
      </c>
      <c r="Q451" s="35">
        <v>73</v>
      </c>
      <c r="R451" s="36">
        <f t="shared" ref="R451:R457" si="86">Q451/Q450</f>
        <v>0.98648648648648651</v>
      </c>
      <c r="S451" s="1">
        <f t="shared" ref="S451:S457" si="87">100%-R451</f>
        <v>1.3513513513513487E-2</v>
      </c>
    </row>
    <row r="452" spans="1:23" ht="12.75" customHeight="1" x14ac:dyDescent="0.2">
      <c r="A452" s="46" t="s">
        <v>57</v>
      </c>
      <c r="D452" s="2">
        <v>66</v>
      </c>
      <c r="L452" s="45"/>
      <c r="P452" s="1">
        <f>D452/C451</f>
        <v>0.90410958904109584</v>
      </c>
      <c r="Q452" s="35">
        <v>68</v>
      </c>
      <c r="R452" s="36">
        <f t="shared" si="86"/>
        <v>0.93150684931506844</v>
      </c>
      <c r="S452" s="1">
        <f t="shared" si="87"/>
        <v>6.8493150684931559E-2</v>
      </c>
    </row>
    <row r="453" spans="1:23" ht="12.75" customHeight="1" x14ac:dyDescent="0.2">
      <c r="A453" s="46" t="s">
        <v>58</v>
      </c>
      <c r="E453" s="2">
        <v>63</v>
      </c>
      <c r="L453" s="45"/>
      <c r="M453" s="1"/>
      <c r="N453" s="1"/>
      <c r="P453" s="1">
        <f>E453/D452</f>
        <v>0.95454545454545459</v>
      </c>
      <c r="Q453" s="35">
        <v>66</v>
      </c>
      <c r="R453" s="36">
        <f t="shared" si="86"/>
        <v>0.97058823529411764</v>
      </c>
      <c r="S453" s="1">
        <f t="shared" si="87"/>
        <v>2.9411764705882359E-2</v>
      </c>
    </row>
    <row r="454" spans="1:23" ht="12.75" customHeight="1" x14ac:dyDescent="0.2">
      <c r="A454" s="46" t="s">
        <v>59</v>
      </c>
      <c r="F454" s="2">
        <v>54</v>
      </c>
      <c r="L454" s="45"/>
      <c r="M454" s="1"/>
      <c r="N454" s="1"/>
      <c r="P454" s="1">
        <f>F454/E453</f>
        <v>0.8571428571428571</v>
      </c>
      <c r="Q454" s="35">
        <v>61</v>
      </c>
      <c r="R454" s="36">
        <f t="shared" si="86"/>
        <v>0.9242424242424242</v>
      </c>
      <c r="S454" s="1">
        <f t="shared" si="87"/>
        <v>7.5757575757575801E-2</v>
      </c>
    </row>
    <row r="455" spans="1:23" ht="12.75" customHeight="1" x14ac:dyDescent="0.2">
      <c r="A455" s="46" t="s">
        <v>70</v>
      </c>
      <c r="G455" s="2">
        <v>52</v>
      </c>
      <c r="L455" s="45"/>
      <c r="M455" s="1"/>
      <c r="N455" s="1"/>
      <c r="P455" s="1">
        <f>G455/F454</f>
        <v>0.96296296296296291</v>
      </c>
      <c r="Q455" s="35">
        <v>60</v>
      </c>
      <c r="R455" s="36">
        <f t="shared" si="86"/>
        <v>0.98360655737704916</v>
      </c>
      <c r="S455" s="1">
        <f t="shared" si="87"/>
        <v>1.6393442622950838E-2</v>
      </c>
    </row>
    <row r="456" spans="1:23" ht="12.75" customHeight="1" x14ac:dyDescent="0.2">
      <c r="A456" s="2">
        <v>1002</v>
      </c>
      <c r="H456" s="2">
        <v>51</v>
      </c>
      <c r="L456" s="45"/>
      <c r="M456" s="1"/>
      <c r="N456" s="1"/>
      <c r="P456" s="1">
        <f>H456/G455</f>
        <v>0.98076923076923073</v>
      </c>
      <c r="Q456" s="35">
        <v>58</v>
      </c>
      <c r="R456" s="36">
        <f t="shared" si="86"/>
        <v>0.96666666666666667</v>
      </c>
      <c r="S456" s="1">
        <f t="shared" si="87"/>
        <v>3.3333333333333326E-2</v>
      </c>
    </row>
    <row r="457" spans="1:23" ht="12.75" customHeight="1" x14ac:dyDescent="0.2">
      <c r="A457" s="2">
        <v>1101</v>
      </c>
      <c r="I457" s="2">
        <v>49</v>
      </c>
      <c r="L457" s="45">
        <v>49</v>
      </c>
      <c r="M457" s="1"/>
      <c r="N457" s="1"/>
      <c r="P457" s="1">
        <f>I457/H456</f>
        <v>0.96078431372549022</v>
      </c>
      <c r="Q457" s="35">
        <v>58</v>
      </c>
      <c r="R457" s="36">
        <f t="shared" si="86"/>
        <v>1</v>
      </c>
      <c r="S457" s="1">
        <f t="shared" si="87"/>
        <v>0</v>
      </c>
    </row>
    <row r="458" spans="1:23" ht="12.75" customHeight="1" x14ac:dyDescent="0.2">
      <c r="A458" s="2">
        <v>1102</v>
      </c>
      <c r="I458" s="2">
        <v>4</v>
      </c>
      <c r="L458" s="45">
        <v>2</v>
      </c>
      <c r="M458" s="1"/>
      <c r="N458" s="1"/>
      <c r="P458" s="1"/>
      <c r="Q458" s="35">
        <v>9</v>
      </c>
      <c r="R458" s="36"/>
      <c r="S458" s="1"/>
    </row>
    <row r="459" spans="1:23" ht="12.75" customHeight="1" x14ac:dyDescent="0.2">
      <c r="A459" s="2">
        <v>1201</v>
      </c>
      <c r="I459" s="2">
        <v>3</v>
      </c>
      <c r="L459" s="45"/>
      <c r="M459" s="1"/>
      <c r="N459" s="1"/>
      <c r="P459" s="1"/>
      <c r="Q459" s="35">
        <v>5</v>
      </c>
      <c r="R459" s="36"/>
      <c r="S459" s="1"/>
    </row>
    <row r="460" spans="1:23" ht="12.75" customHeight="1" x14ac:dyDescent="0.2">
      <c r="A460" s="2">
        <v>1202</v>
      </c>
      <c r="I460" s="2">
        <v>3</v>
      </c>
      <c r="L460" s="45">
        <v>2</v>
      </c>
      <c r="M460" s="1"/>
      <c r="N460" s="1"/>
      <c r="P460" s="1"/>
      <c r="Q460" s="35">
        <v>5</v>
      </c>
      <c r="R460" s="36"/>
      <c r="S460" s="1"/>
      <c r="T460" s="2" t="s">
        <v>91</v>
      </c>
      <c r="U460" s="2">
        <v>51</v>
      </c>
      <c r="V460" s="2">
        <f>L462</f>
        <v>53</v>
      </c>
      <c r="W460" s="2" t="s">
        <v>19</v>
      </c>
    </row>
    <row r="461" spans="1:23" ht="12.75" customHeight="1" x14ac:dyDescent="0.2">
      <c r="A461" s="2">
        <v>1301</v>
      </c>
      <c r="I461" s="2">
        <v>1</v>
      </c>
      <c r="L461" s="45"/>
      <c r="M461" s="1"/>
      <c r="N461" s="1"/>
      <c r="P461" s="1"/>
      <c r="Q461" s="35">
        <v>1</v>
      </c>
      <c r="R461" s="36"/>
      <c r="S461" s="1"/>
      <c r="T461" s="2" t="s">
        <v>92</v>
      </c>
      <c r="U461" s="36">
        <f>U460/B450</f>
        <v>0.68918918918918914</v>
      </c>
      <c r="V461" s="36">
        <f>U460/V460</f>
        <v>0.96226415094339623</v>
      </c>
      <c r="W461" s="2" t="s">
        <v>93</v>
      </c>
    </row>
    <row r="462" spans="1:23" ht="12.75" customHeight="1" x14ac:dyDescent="0.2">
      <c r="L462" s="2">
        <f>SUM(L457:L460)</f>
        <v>53</v>
      </c>
      <c r="M462" s="1">
        <f>L457/B450</f>
        <v>0.66216216216216217</v>
      </c>
      <c r="N462" s="1">
        <f>L462/B450</f>
        <v>0.71621621621621623</v>
      </c>
      <c r="O462" s="1">
        <f>N462-M462</f>
        <v>5.4054054054054057E-2</v>
      </c>
      <c r="P462" s="1"/>
    </row>
    <row r="463" spans="1:23" ht="12.75" customHeight="1" x14ac:dyDescent="0.3">
      <c r="A463" s="61" t="s">
        <v>94</v>
      </c>
      <c r="L463" s="1"/>
      <c r="M463" s="1"/>
      <c r="O463" s="1"/>
    </row>
    <row r="464" spans="1:23" ht="38.25" customHeight="1" x14ac:dyDescent="0.2">
      <c r="B464" s="358" t="s">
        <v>3</v>
      </c>
      <c r="C464" s="359"/>
      <c r="D464" s="359"/>
      <c r="E464" s="359"/>
      <c r="F464" s="359"/>
      <c r="G464" s="359"/>
      <c r="H464" s="359"/>
      <c r="I464" s="359"/>
      <c r="J464" s="359"/>
      <c r="M464" s="13" t="s">
        <v>11</v>
      </c>
      <c r="N464" s="13" t="s">
        <v>12</v>
      </c>
      <c r="O464" s="143" t="s">
        <v>13</v>
      </c>
      <c r="P464" s="10" t="s">
        <v>14</v>
      </c>
      <c r="Q464" s="12" t="s">
        <v>15</v>
      </c>
      <c r="R464" s="12" t="s">
        <v>16</v>
      </c>
      <c r="S464" s="13" t="s">
        <v>17</v>
      </c>
    </row>
    <row r="465" spans="1:23" ht="12.75" customHeight="1" x14ac:dyDescent="0.2">
      <c r="A465" s="168" t="s">
        <v>18</v>
      </c>
      <c r="B465" s="169">
        <v>1</v>
      </c>
      <c r="C465" s="169">
        <v>2</v>
      </c>
      <c r="D465" s="169">
        <v>3</v>
      </c>
      <c r="E465" s="169">
        <v>4</v>
      </c>
      <c r="F465" s="169">
        <v>5</v>
      </c>
      <c r="G465" s="169">
        <v>6</v>
      </c>
      <c r="H465" s="169">
        <v>7</v>
      </c>
      <c r="I465" s="169">
        <v>8</v>
      </c>
      <c r="J465" s="169">
        <v>9</v>
      </c>
      <c r="K465" s="304">
        <v>10</v>
      </c>
      <c r="L465" s="170" t="s">
        <v>19</v>
      </c>
      <c r="M465" s="1"/>
      <c r="N465" s="1"/>
      <c r="P465" s="23"/>
      <c r="Q465" s="24"/>
      <c r="R465" s="24"/>
      <c r="S465" s="1"/>
    </row>
    <row r="466" spans="1:23" ht="12.75" customHeight="1" x14ac:dyDescent="0.2">
      <c r="A466" s="46" t="s">
        <v>56</v>
      </c>
      <c r="B466" s="2">
        <v>80</v>
      </c>
      <c r="L466" s="45"/>
      <c r="M466" s="1"/>
      <c r="N466" s="1"/>
      <c r="P466" s="23"/>
      <c r="Q466" s="29">
        <f>B466</f>
        <v>80</v>
      </c>
      <c r="R466" s="24"/>
      <c r="S466" s="1"/>
    </row>
    <row r="467" spans="1:23" ht="12.75" customHeight="1" x14ac:dyDescent="0.2">
      <c r="A467" s="46" t="s">
        <v>57</v>
      </c>
      <c r="C467" s="2">
        <v>75</v>
      </c>
      <c r="L467" s="45"/>
      <c r="M467" s="1"/>
      <c r="N467" s="1"/>
      <c r="O467" s="1"/>
      <c r="P467" s="23">
        <f>C467/B466</f>
        <v>0.9375</v>
      </c>
      <c r="Q467" s="35">
        <v>75</v>
      </c>
      <c r="R467" s="36">
        <f t="shared" ref="R467:R473" si="88">Q467/Q466</f>
        <v>0.9375</v>
      </c>
      <c r="S467" s="1">
        <f t="shared" ref="S467:S473" si="89">100%-R467</f>
        <v>6.25E-2</v>
      </c>
    </row>
    <row r="468" spans="1:23" ht="12.75" customHeight="1" x14ac:dyDescent="0.2">
      <c r="A468" s="46" t="s">
        <v>58</v>
      </c>
      <c r="D468" s="2">
        <v>66</v>
      </c>
      <c r="L468" s="45"/>
      <c r="P468" s="1">
        <f>D468/C467</f>
        <v>0.88</v>
      </c>
      <c r="Q468" s="35">
        <v>68</v>
      </c>
      <c r="R468" s="36">
        <f t="shared" si="88"/>
        <v>0.90666666666666662</v>
      </c>
      <c r="S468" s="1">
        <f t="shared" si="89"/>
        <v>9.3333333333333379E-2</v>
      </c>
    </row>
    <row r="469" spans="1:23" ht="12.75" customHeight="1" x14ac:dyDescent="0.2">
      <c r="A469" s="46" t="s">
        <v>59</v>
      </c>
      <c r="E469" s="2">
        <v>63</v>
      </c>
      <c r="L469" s="45"/>
      <c r="M469" s="1"/>
      <c r="N469" s="1"/>
      <c r="P469" s="1">
        <f>E469/D468</f>
        <v>0.95454545454545459</v>
      </c>
      <c r="Q469" s="35">
        <v>66</v>
      </c>
      <c r="R469" s="36">
        <f t="shared" si="88"/>
        <v>0.97058823529411764</v>
      </c>
      <c r="S469" s="1">
        <f t="shared" si="89"/>
        <v>2.9411764705882359E-2</v>
      </c>
    </row>
    <row r="470" spans="1:23" ht="12.75" customHeight="1" x14ac:dyDescent="0.2">
      <c r="A470" s="46" t="s">
        <v>70</v>
      </c>
      <c r="F470" s="2">
        <v>61</v>
      </c>
      <c r="L470" s="45"/>
      <c r="M470" s="1"/>
      <c r="N470" s="1"/>
      <c r="P470" s="1">
        <f>F470/E469</f>
        <v>0.96825396825396826</v>
      </c>
      <c r="Q470" s="35">
        <v>67</v>
      </c>
      <c r="R470" s="36">
        <f t="shared" si="88"/>
        <v>1.0151515151515151</v>
      </c>
      <c r="S470" s="1">
        <f t="shared" si="89"/>
        <v>-1.5151515151515138E-2</v>
      </c>
    </row>
    <row r="471" spans="1:23" ht="12.75" customHeight="1" x14ac:dyDescent="0.2">
      <c r="A471" s="46" t="s">
        <v>71</v>
      </c>
      <c r="G471" s="2">
        <v>55</v>
      </c>
      <c r="L471" s="45"/>
      <c r="M471" s="1"/>
      <c r="N471" s="1"/>
      <c r="P471" s="1">
        <f>G471/F470</f>
        <v>0.90163934426229508</v>
      </c>
      <c r="Q471" s="35">
        <v>66</v>
      </c>
      <c r="R471" s="36">
        <f t="shared" si="88"/>
        <v>0.9850746268656716</v>
      </c>
      <c r="S471" s="1">
        <f t="shared" si="89"/>
        <v>1.4925373134328401E-2</v>
      </c>
    </row>
    <row r="472" spans="1:23" ht="12.75" customHeight="1" x14ac:dyDescent="0.2">
      <c r="A472" s="46" t="s">
        <v>79</v>
      </c>
      <c r="H472" s="2">
        <v>53</v>
      </c>
      <c r="L472" s="45"/>
      <c r="M472" s="1"/>
      <c r="N472" s="1"/>
      <c r="P472" s="1">
        <f>H472/G471</f>
        <v>0.96363636363636362</v>
      </c>
      <c r="Q472" s="35">
        <v>65</v>
      </c>
      <c r="R472" s="36">
        <f t="shared" si="88"/>
        <v>0.98484848484848486</v>
      </c>
      <c r="S472" s="1">
        <f t="shared" si="89"/>
        <v>1.5151515151515138E-2</v>
      </c>
    </row>
    <row r="473" spans="1:23" ht="12.75" customHeight="1" x14ac:dyDescent="0.2">
      <c r="A473" s="46" t="s">
        <v>82</v>
      </c>
      <c r="I473" s="2">
        <v>46</v>
      </c>
      <c r="L473" s="45">
        <v>35</v>
      </c>
      <c r="M473" s="1"/>
      <c r="N473" s="1"/>
      <c r="P473" s="1">
        <f>I473/H472</f>
        <v>0.86792452830188682</v>
      </c>
      <c r="Q473" s="35">
        <v>62</v>
      </c>
      <c r="R473" s="36">
        <f t="shared" si="88"/>
        <v>0.9538461538461539</v>
      </c>
      <c r="S473" s="1">
        <f t="shared" si="89"/>
        <v>4.6153846153846101E-2</v>
      </c>
    </row>
    <row r="474" spans="1:23" ht="12.75" customHeight="1" x14ac:dyDescent="0.2">
      <c r="A474" s="46" t="s">
        <v>83</v>
      </c>
      <c r="I474" s="2">
        <v>12</v>
      </c>
      <c r="L474" s="45">
        <v>9</v>
      </c>
      <c r="M474" s="1"/>
      <c r="N474" s="1"/>
      <c r="P474" s="1"/>
      <c r="Q474" s="35">
        <v>27</v>
      </c>
      <c r="R474" s="36"/>
      <c r="S474" s="1"/>
    </row>
    <row r="475" spans="1:23" ht="12.75" customHeight="1" x14ac:dyDescent="0.2">
      <c r="A475" s="46" t="s">
        <v>85</v>
      </c>
      <c r="I475" s="2">
        <v>5</v>
      </c>
      <c r="L475" s="45">
        <v>5</v>
      </c>
      <c r="M475" s="1"/>
      <c r="N475" s="1"/>
      <c r="P475" s="1"/>
      <c r="Q475" s="35">
        <v>14</v>
      </c>
      <c r="R475" s="36"/>
      <c r="S475" s="1"/>
    </row>
    <row r="476" spans="1:23" ht="12.75" customHeight="1" x14ac:dyDescent="0.2">
      <c r="A476" s="46" t="s">
        <v>86</v>
      </c>
      <c r="I476" s="2">
        <v>11</v>
      </c>
      <c r="L476" s="45">
        <v>7</v>
      </c>
      <c r="M476" s="1"/>
      <c r="N476" s="1"/>
      <c r="P476" s="1"/>
      <c r="Q476" s="35">
        <v>11</v>
      </c>
      <c r="R476" s="36"/>
      <c r="S476" s="1"/>
      <c r="T476" s="2" t="s">
        <v>91</v>
      </c>
      <c r="U476" s="2">
        <v>57</v>
      </c>
      <c r="V476" s="2">
        <f>L478</f>
        <v>57</v>
      </c>
      <c r="W476" s="2" t="s">
        <v>19</v>
      </c>
    </row>
    <row r="477" spans="1:23" ht="12.75" customHeight="1" x14ac:dyDescent="0.2">
      <c r="A477" s="46" t="s">
        <v>89</v>
      </c>
      <c r="I477" s="2">
        <v>1</v>
      </c>
      <c r="L477" s="45">
        <v>1</v>
      </c>
      <c r="M477" s="1"/>
      <c r="N477" s="1"/>
      <c r="P477" s="1"/>
      <c r="Q477" s="35">
        <v>4</v>
      </c>
      <c r="R477" s="36"/>
      <c r="S477" s="1"/>
      <c r="T477" s="2" t="s">
        <v>92</v>
      </c>
      <c r="U477" s="36">
        <f>U476/B466</f>
        <v>0.71250000000000002</v>
      </c>
      <c r="V477" s="36">
        <f>U476/V476</f>
        <v>1</v>
      </c>
      <c r="W477" s="2" t="s">
        <v>93</v>
      </c>
    </row>
    <row r="478" spans="1:23" ht="12.75" customHeight="1" x14ac:dyDescent="0.2">
      <c r="L478" s="2">
        <f>SUM(L473:L477)</f>
        <v>57</v>
      </c>
      <c r="M478" s="1">
        <f>L473/B466</f>
        <v>0.4375</v>
      </c>
      <c r="N478" s="1">
        <f>L478/B466</f>
        <v>0.71250000000000002</v>
      </c>
      <c r="O478" s="1">
        <f>N478-M478</f>
        <v>0.27500000000000002</v>
      </c>
      <c r="P478" s="1"/>
    </row>
    <row r="479" spans="1:23" ht="12.75" customHeight="1" x14ac:dyDescent="0.3">
      <c r="A479" s="61" t="s">
        <v>96</v>
      </c>
      <c r="L479" s="1"/>
      <c r="M479" s="1"/>
      <c r="O479" s="1"/>
    </row>
    <row r="480" spans="1:23" ht="38.25" customHeight="1" x14ac:dyDescent="0.2">
      <c r="B480" s="358" t="s">
        <v>3</v>
      </c>
      <c r="C480" s="359"/>
      <c r="D480" s="359"/>
      <c r="E480" s="359"/>
      <c r="F480" s="359"/>
      <c r="G480" s="359"/>
      <c r="H480" s="359"/>
      <c r="I480" s="359"/>
      <c r="J480" s="359"/>
      <c r="M480" s="13" t="s">
        <v>11</v>
      </c>
      <c r="N480" s="13" t="s">
        <v>12</v>
      </c>
      <c r="O480" s="143" t="s">
        <v>13</v>
      </c>
      <c r="P480" s="10" t="s">
        <v>14</v>
      </c>
      <c r="Q480" s="12" t="s">
        <v>15</v>
      </c>
      <c r="R480" s="12" t="s">
        <v>16</v>
      </c>
      <c r="S480" s="13" t="s">
        <v>17</v>
      </c>
    </row>
    <row r="481" spans="1:23" ht="12.75" customHeight="1" x14ac:dyDescent="0.2">
      <c r="A481" s="168" t="s">
        <v>18</v>
      </c>
      <c r="B481" s="169">
        <v>1</v>
      </c>
      <c r="C481" s="169">
        <v>2</v>
      </c>
      <c r="D481" s="169">
        <v>3</v>
      </c>
      <c r="E481" s="169">
        <v>4</v>
      </c>
      <c r="F481" s="169">
        <v>5</v>
      </c>
      <c r="G481" s="169">
        <v>6</v>
      </c>
      <c r="H481" s="169">
        <v>7</v>
      </c>
      <c r="I481" s="169">
        <v>8</v>
      </c>
      <c r="J481" s="169">
        <v>9</v>
      </c>
      <c r="K481" s="304">
        <v>10</v>
      </c>
      <c r="L481" s="170" t="s">
        <v>19</v>
      </c>
      <c r="M481" s="1"/>
      <c r="N481" s="1"/>
      <c r="P481" s="23"/>
      <c r="Q481" s="24"/>
      <c r="R481" s="24"/>
      <c r="S481" s="1"/>
    </row>
    <row r="482" spans="1:23" ht="12.75" customHeight="1" x14ac:dyDescent="0.2">
      <c r="A482" s="46" t="s">
        <v>57</v>
      </c>
      <c r="B482" s="2">
        <v>79</v>
      </c>
      <c r="L482" s="45"/>
      <c r="M482" s="1"/>
      <c r="N482" s="1"/>
      <c r="P482" s="23"/>
      <c r="Q482" s="29">
        <f>B482</f>
        <v>79</v>
      </c>
      <c r="R482" s="24"/>
      <c r="S482" s="1"/>
    </row>
    <row r="483" spans="1:23" ht="12.75" customHeight="1" x14ac:dyDescent="0.2">
      <c r="A483" s="46" t="s">
        <v>58</v>
      </c>
      <c r="C483" s="2">
        <v>78</v>
      </c>
      <c r="L483" s="45"/>
      <c r="M483" s="1"/>
      <c r="N483" s="1"/>
      <c r="O483" s="1"/>
      <c r="P483" s="23">
        <f>C483/B482</f>
        <v>0.98734177215189878</v>
      </c>
      <c r="Q483" s="35">
        <v>78</v>
      </c>
      <c r="R483" s="36">
        <f t="shared" ref="R483:R489" si="90">Q483/Q482</f>
        <v>0.98734177215189878</v>
      </c>
      <c r="S483" s="1">
        <f t="shared" ref="S483:S489" si="91">100%-R483</f>
        <v>1.2658227848101222E-2</v>
      </c>
    </row>
    <row r="484" spans="1:23" ht="12.75" customHeight="1" x14ac:dyDescent="0.2">
      <c r="A484" s="46" t="s">
        <v>59</v>
      </c>
      <c r="D484" s="2">
        <v>73</v>
      </c>
      <c r="L484" s="45"/>
      <c r="P484" s="1">
        <f>D484/C483</f>
        <v>0.9358974358974359</v>
      </c>
      <c r="Q484" s="35">
        <v>75</v>
      </c>
      <c r="R484" s="36">
        <f t="shared" si="90"/>
        <v>0.96153846153846156</v>
      </c>
      <c r="S484" s="1">
        <f t="shared" si="91"/>
        <v>3.8461538461538436E-2</v>
      </c>
    </row>
    <row r="485" spans="1:23" ht="12.75" customHeight="1" x14ac:dyDescent="0.2">
      <c r="A485" s="46" t="s">
        <v>70</v>
      </c>
      <c r="E485" s="2">
        <v>70</v>
      </c>
      <c r="L485" s="45"/>
      <c r="M485" s="1"/>
      <c r="N485" s="1"/>
      <c r="P485" s="1">
        <f>E485/D484</f>
        <v>0.95890410958904104</v>
      </c>
      <c r="Q485" s="35">
        <v>73</v>
      </c>
      <c r="R485" s="36">
        <f t="shared" si="90"/>
        <v>0.97333333333333338</v>
      </c>
      <c r="S485" s="1">
        <f t="shared" si="91"/>
        <v>2.6666666666666616E-2</v>
      </c>
    </row>
    <row r="486" spans="1:23" ht="12.75" customHeight="1" x14ac:dyDescent="0.2">
      <c r="A486" s="2">
        <v>1002</v>
      </c>
      <c r="F486" s="2">
        <v>66</v>
      </c>
      <c r="L486" s="45"/>
      <c r="M486" s="1"/>
      <c r="N486" s="1"/>
      <c r="P486" s="1">
        <f>F486/E485</f>
        <v>0.94285714285714284</v>
      </c>
      <c r="Q486" s="35">
        <v>71</v>
      </c>
      <c r="R486" s="36">
        <f t="shared" si="90"/>
        <v>0.9726027397260274</v>
      </c>
      <c r="S486" s="1">
        <f t="shared" si="91"/>
        <v>2.7397260273972601E-2</v>
      </c>
    </row>
    <row r="487" spans="1:23" ht="12.75" customHeight="1" x14ac:dyDescent="0.2">
      <c r="A487" s="2">
        <v>1101</v>
      </c>
      <c r="G487" s="2">
        <v>58</v>
      </c>
      <c r="L487" s="45"/>
      <c r="M487" s="1"/>
      <c r="N487" s="1"/>
      <c r="P487" s="1">
        <f>G487/F486</f>
        <v>0.87878787878787878</v>
      </c>
      <c r="Q487" s="35">
        <v>69</v>
      </c>
      <c r="R487" s="36">
        <f t="shared" si="90"/>
        <v>0.971830985915493</v>
      </c>
      <c r="S487" s="1">
        <f t="shared" si="91"/>
        <v>2.8169014084507005E-2</v>
      </c>
    </row>
    <row r="488" spans="1:23" ht="12.75" customHeight="1" x14ac:dyDescent="0.2">
      <c r="A488" s="2">
        <v>1102</v>
      </c>
      <c r="H488" s="2">
        <v>57</v>
      </c>
      <c r="L488" s="45"/>
      <c r="M488" s="1"/>
      <c r="N488" s="1"/>
      <c r="P488" s="1">
        <f>H488/G487</f>
        <v>0.98275862068965514</v>
      </c>
      <c r="Q488" s="35">
        <v>68</v>
      </c>
      <c r="R488" s="36">
        <f t="shared" si="90"/>
        <v>0.98550724637681164</v>
      </c>
      <c r="S488" s="1">
        <f t="shared" si="91"/>
        <v>1.4492753623188359E-2</v>
      </c>
    </row>
    <row r="489" spans="1:23" ht="12.75" customHeight="1" x14ac:dyDescent="0.2">
      <c r="A489" s="2">
        <v>1201</v>
      </c>
      <c r="I489" s="2">
        <v>52</v>
      </c>
      <c r="L489" s="45">
        <v>41</v>
      </c>
      <c r="M489" s="1"/>
      <c r="N489" s="1"/>
      <c r="P489" s="1">
        <f>I489/H488</f>
        <v>0.91228070175438591</v>
      </c>
      <c r="Q489" s="35">
        <v>66</v>
      </c>
      <c r="R489" s="36">
        <f t="shared" si="90"/>
        <v>0.97058823529411764</v>
      </c>
      <c r="S489" s="1">
        <f t="shared" si="91"/>
        <v>2.9411764705882359E-2</v>
      </c>
    </row>
    <row r="490" spans="1:23" ht="12.75" customHeight="1" x14ac:dyDescent="0.2">
      <c r="A490" s="2">
        <v>1202</v>
      </c>
      <c r="I490" s="2">
        <v>13</v>
      </c>
      <c r="L490" s="45">
        <v>13</v>
      </c>
      <c r="M490" s="1"/>
      <c r="N490" s="1"/>
      <c r="P490" s="1"/>
      <c r="Q490" s="35">
        <v>23</v>
      </c>
      <c r="R490" s="36"/>
      <c r="S490" s="1"/>
    </row>
    <row r="491" spans="1:23" ht="12.75" customHeight="1" x14ac:dyDescent="0.2">
      <c r="A491" s="2">
        <v>1301</v>
      </c>
      <c r="I491" s="2">
        <v>9</v>
      </c>
      <c r="L491" s="45">
        <v>9</v>
      </c>
      <c r="M491" s="1"/>
      <c r="N491" s="1"/>
      <c r="P491" s="1"/>
      <c r="Q491" s="35">
        <v>10</v>
      </c>
      <c r="R491" s="36"/>
      <c r="S491" s="1"/>
    </row>
    <row r="492" spans="1:23" ht="12.75" customHeight="1" x14ac:dyDescent="0.2">
      <c r="A492" s="2">
        <v>1302</v>
      </c>
      <c r="I492" s="2">
        <v>2</v>
      </c>
      <c r="L492" s="45"/>
      <c r="M492" s="1"/>
      <c r="N492" s="1"/>
      <c r="P492" s="1"/>
      <c r="Q492" s="35">
        <v>2</v>
      </c>
      <c r="R492" s="36"/>
      <c r="S492" s="1"/>
    </row>
    <row r="493" spans="1:23" ht="12.75" customHeight="1" x14ac:dyDescent="0.2">
      <c r="A493" s="2">
        <v>1401</v>
      </c>
      <c r="I493" s="2">
        <v>2</v>
      </c>
      <c r="L493" s="45">
        <v>2</v>
      </c>
      <c r="M493" s="1"/>
      <c r="N493" s="1"/>
      <c r="P493" s="1"/>
      <c r="Q493" s="35">
        <v>2</v>
      </c>
      <c r="R493" s="36"/>
      <c r="S493" s="1"/>
      <c r="T493" s="2" t="s">
        <v>91</v>
      </c>
      <c r="U493" s="2">
        <v>63</v>
      </c>
      <c r="V493" s="2">
        <f>L495</f>
        <v>66</v>
      </c>
      <c r="W493" s="2" t="s">
        <v>19</v>
      </c>
    </row>
    <row r="494" spans="1:23" ht="12.75" customHeight="1" x14ac:dyDescent="0.2">
      <c r="A494" s="2">
        <v>1402</v>
      </c>
      <c r="I494" s="2">
        <v>1</v>
      </c>
      <c r="L494" s="45">
        <v>1</v>
      </c>
      <c r="M494" s="1"/>
      <c r="N494" s="1"/>
      <c r="P494" s="1"/>
      <c r="Q494" s="35">
        <v>1</v>
      </c>
      <c r="R494" s="36"/>
      <c r="S494" s="1"/>
      <c r="T494" s="2" t="s">
        <v>92</v>
      </c>
      <c r="U494" s="36">
        <f>U493/B482</f>
        <v>0.79746835443037978</v>
      </c>
      <c r="V494" s="36">
        <f>U493/V493</f>
        <v>0.95454545454545459</v>
      </c>
      <c r="W494" s="2" t="s">
        <v>93</v>
      </c>
    </row>
    <row r="495" spans="1:23" ht="12.75" customHeight="1" x14ac:dyDescent="0.2">
      <c r="L495" s="2">
        <f>SUM(L489:L494)</f>
        <v>66</v>
      </c>
      <c r="M495" s="1">
        <f>L489/B482</f>
        <v>0.51898734177215189</v>
      </c>
      <c r="N495" s="1">
        <f>L495/B482</f>
        <v>0.83544303797468356</v>
      </c>
      <c r="O495" s="1">
        <f>N495-M495</f>
        <v>0.31645569620253167</v>
      </c>
      <c r="P495" s="1"/>
    </row>
    <row r="496" spans="1:23" ht="12.75" customHeight="1" x14ac:dyDescent="0.3">
      <c r="A496" s="61" t="s">
        <v>99</v>
      </c>
      <c r="L496" s="1"/>
      <c r="M496" s="1"/>
      <c r="O496" s="1"/>
    </row>
    <row r="497" spans="1:23" ht="38.25" customHeight="1" x14ac:dyDescent="0.2">
      <c r="B497" s="358" t="s">
        <v>3</v>
      </c>
      <c r="C497" s="359"/>
      <c r="D497" s="359"/>
      <c r="E497" s="359"/>
      <c r="F497" s="359"/>
      <c r="G497" s="359"/>
      <c r="H497" s="359"/>
      <c r="I497" s="359"/>
      <c r="J497" s="359"/>
      <c r="M497" s="13" t="s">
        <v>11</v>
      </c>
      <c r="N497" s="13" t="s">
        <v>12</v>
      </c>
      <c r="O497" s="143" t="s">
        <v>13</v>
      </c>
      <c r="P497" s="10" t="s">
        <v>14</v>
      </c>
      <c r="Q497" s="12" t="s">
        <v>15</v>
      </c>
      <c r="R497" s="12" t="s">
        <v>16</v>
      </c>
      <c r="S497" s="13" t="s">
        <v>17</v>
      </c>
    </row>
    <row r="498" spans="1:23" ht="12.75" customHeight="1" x14ac:dyDescent="0.2">
      <c r="A498" s="168" t="s">
        <v>18</v>
      </c>
      <c r="B498" s="169">
        <v>1</v>
      </c>
      <c r="C498" s="169">
        <v>2</v>
      </c>
      <c r="D498" s="169">
        <v>3</v>
      </c>
      <c r="E498" s="169">
        <v>4</v>
      </c>
      <c r="F498" s="169">
        <v>5</v>
      </c>
      <c r="G498" s="169">
        <v>6</v>
      </c>
      <c r="H498" s="169">
        <v>7</v>
      </c>
      <c r="I498" s="169">
        <v>8</v>
      </c>
      <c r="J498" s="169">
        <v>9</v>
      </c>
      <c r="K498" s="304">
        <v>10</v>
      </c>
      <c r="L498" s="170" t="s">
        <v>19</v>
      </c>
      <c r="M498" s="1"/>
      <c r="N498" s="1"/>
      <c r="P498" s="23"/>
      <c r="Q498" s="24"/>
      <c r="R498" s="24"/>
      <c r="S498" s="1"/>
    </row>
    <row r="499" spans="1:23" ht="12.75" customHeight="1" x14ac:dyDescent="0.2">
      <c r="A499" s="46" t="s">
        <v>58</v>
      </c>
      <c r="B499" s="2">
        <v>78</v>
      </c>
      <c r="L499" s="45"/>
      <c r="M499" s="1"/>
      <c r="N499" s="1"/>
      <c r="P499" s="23"/>
      <c r="Q499" s="29">
        <f>B499</f>
        <v>78</v>
      </c>
      <c r="R499" s="24"/>
      <c r="S499" s="1"/>
    </row>
    <row r="500" spans="1:23" ht="12.75" customHeight="1" x14ac:dyDescent="0.2">
      <c r="A500" s="46" t="s">
        <v>59</v>
      </c>
      <c r="C500" s="2">
        <v>72</v>
      </c>
      <c r="L500" s="45"/>
      <c r="M500" s="1"/>
      <c r="N500" s="1"/>
      <c r="O500" s="1"/>
      <c r="P500" s="23">
        <f>C500/B499</f>
        <v>0.92307692307692313</v>
      </c>
      <c r="Q500" s="35">
        <v>72</v>
      </c>
      <c r="R500" s="36">
        <f t="shared" ref="R500:R506" si="92">Q500/Q499</f>
        <v>0.92307692307692313</v>
      </c>
      <c r="S500" s="1">
        <f t="shared" ref="S500:S506" si="93">100%-R500</f>
        <v>7.6923076923076872E-2</v>
      </c>
    </row>
    <row r="501" spans="1:23" ht="12.75" customHeight="1" x14ac:dyDescent="0.2">
      <c r="A501" s="46" t="s">
        <v>70</v>
      </c>
      <c r="D501" s="2">
        <v>67</v>
      </c>
      <c r="L501" s="45"/>
      <c r="P501" s="1">
        <f>D501/C500</f>
        <v>0.93055555555555558</v>
      </c>
      <c r="Q501" s="35">
        <v>69</v>
      </c>
      <c r="R501" s="36">
        <f t="shared" si="92"/>
        <v>0.95833333333333337</v>
      </c>
      <c r="S501" s="1">
        <f t="shared" si="93"/>
        <v>4.166666666666663E-2</v>
      </c>
    </row>
    <row r="502" spans="1:23" ht="12.75" customHeight="1" x14ac:dyDescent="0.2">
      <c r="A502" s="2">
        <v>1002</v>
      </c>
      <c r="E502" s="2">
        <v>61</v>
      </c>
      <c r="L502" s="45"/>
      <c r="M502" s="1"/>
      <c r="N502" s="1"/>
      <c r="P502" s="1">
        <f>E502/D501</f>
        <v>0.91044776119402981</v>
      </c>
      <c r="Q502" s="35">
        <v>65</v>
      </c>
      <c r="R502" s="36">
        <f t="shared" si="92"/>
        <v>0.94202898550724634</v>
      </c>
      <c r="S502" s="1">
        <f t="shared" si="93"/>
        <v>5.7971014492753659E-2</v>
      </c>
    </row>
    <row r="503" spans="1:23" ht="12.75" customHeight="1" x14ac:dyDescent="0.2">
      <c r="A503" s="2">
        <v>1101</v>
      </c>
      <c r="F503" s="2">
        <v>54</v>
      </c>
      <c r="L503" s="45"/>
      <c r="M503" s="1"/>
      <c r="N503" s="1"/>
      <c r="P503" s="1">
        <f>F503/E502</f>
        <v>0.88524590163934425</v>
      </c>
      <c r="Q503" s="35">
        <v>61</v>
      </c>
      <c r="R503" s="36">
        <f t="shared" si="92"/>
        <v>0.93846153846153846</v>
      </c>
      <c r="S503" s="1">
        <f t="shared" si="93"/>
        <v>6.1538461538461542E-2</v>
      </c>
    </row>
    <row r="504" spans="1:23" ht="12.75" customHeight="1" x14ac:dyDescent="0.2">
      <c r="A504" s="2">
        <v>1102</v>
      </c>
      <c r="G504" s="2">
        <v>51</v>
      </c>
      <c r="L504" s="45"/>
      <c r="M504" s="1"/>
      <c r="N504" s="1"/>
      <c r="P504" s="1">
        <f>G504/F503</f>
        <v>0.94444444444444442</v>
      </c>
      <c r="Q504" s="35">
        <v>59</v>
      </c>
      <c r="R504" s="36">
        <f t="shared" si="92"/>
        <v>0.96721311475409832</v>
      </c>
      <c r="S504" s="1">
        <f t="shared" si="93"/>
        <v>3.2786885245901676E-2</v>
      </c>
    </row>
    <row r="505" spans="1:23" ht="12.75" customHeight="1" x14ac:dyDescent="0.2">
      <c r="A505" s="2">
        <v>1201</v>
      </c>
      <c r="H505" s="2">
        <v>47</v>
      </c>
      <c r="L505" s="45"/>
      <c r="M505" s="1"/>
      <c r="N505" s="1"/>
      <c r="P505" s="1">
        <f>H505/G504</f>
        <v>0.92156862745098034</v>
      </c>
      <c r="Q505" s="35">
        <v>57</v>
      </c>
      <c r="R505" s="36">
        <f t="shared" si="92"/>
        <v>0.96610169491525422</v>
      </c>
      <c r="S505" s="1">
        <f t="shared" si="93"/>
        <v>3.3898305084745783E-2</v>
      </c>
    </row>
    <row r="506" spans="1:23" ht="12.75" customHeight="1" x14ac:dyDescent="0.2">
      <c r="A506" s="2">
        <v>1202</v>
      </c>
      <c r="I506" s="2">
        <v>44</v>
      </c>
      <c r="L506" s="45">
        <v>26</v>
      </c>
      <c r="M506" s="1"/>
      <c r="N506" s="1"/>
      <c r="P506" s="1">
        <f>I506/H505</f>
        <v>0.93617021276595747</v>
      </c>
      <c r="Q506" s="35">
        <v>54</v>
      </c>
      <c r="R506" s="36">
        <f t="shared" si="92"/>
        <v>0.94736842105263153</v>
      </c>
      <c r="S506" s="1">
        <f t="shared" si="93"/>
        <v>5.2631578947368474E-2</v>
      </c>
    </row>
    <row r="507" spans="1:23" ht="12.75" customHeight="1" x14ac:dyDescent="0.2">
      <c r="A507" s="2">
        <v>1301</v>
      </c>
      <c r="I507" s="2">
        <v>25</v>
      </c>
      <c r="L507" s="45">
        <v>16</v>
      </c>
      <c r="M507" s="1"/>
      <c r="N507" s="1"/>
      <c r="P507" s="1"/>
      <c r="Q507" s="35">
        <v>27</v>
      </c>
      <c r="R507" s="36"/>
      <c r="S507" s="1"/>
    </row>
    <row r="508" spans="1:23" ht="12.75" customHeight="1" x14ac:dyDescent="0.2">
      <c r="A508" s="2">
        <v>1302</v>
      </c>
      <c r="I508" s="2">
        <v>4</v>
      </c>
      <c r="L508" s="45">
        <v>6</v>
      </c>
      <c r="M508" s="1"/>
      <c r="N508" s="1"/>
      <c r="P508" s="1"/>
      <c r="Q508" s="35">
        <v>11</v>
      </c>
      <c r="R508" s="36"/>
      <c r="S508" s="1"/>
    </row>
    <row r="509" spans="1:23" ht="12.75" customHeight="1" x14ac:dyDescent="0.2">
      <c r="A509" s="2">
        <v>1401</v>
      </c>
      <c r="I509" s="2">
        <v>2</v>
      </c>
      <c r="L509" s="45">
        <v>6</v>
      </c>
      <c r="M509" s="1"/>
      <c r="N509" s="1"/>
      <c r="P509" s="1"/>
      <c r="Q509" s="35">
        <v>5</v>
      </c>
      <c r="R509" s="36"/>
      <c r="S509" s="1"/>
      <c r="T509" s="2" t="s">
        <v>91</v>
      </c>
      <c r="U509" s="2">
        <v>46</v>
      </c>
      <c r="V509" s="2">
        <f>L511</f>
        <v>55</v>
      </c>
      <c r="W509" s="2" t="s">
        <v>19</v>
      </c>
    </row>
    <row r="510" spans="1:23" ht="12.75" customHeight="1" x14ac:dyDescent="0.2">
      <c r="A510" s="2">
        <v>1402</v>
      </c>
      <c r="I510" s="2">
        <v>1</v>
      </c>
      <c r="L510" s="45">
        <v>1</v>
      </c>
      <c r="M510" s="1"/>
      <c r="N510" s="1"/>
      <c r="P510" s="1"/>
      <c r="Q510" s="35">
        <v>1</v>
      </c>
      <c r="R510" s="36"/>
      <c r="S510" s="1"/>
      <c r="T510" s="2" t="s">
        <v>92</v>
      </c>
      <c r="U510" s="36">
        <f>U509/B499</f>
        <v>0.58974358974358976</v>
      </c>
      <c r="V510" s="36">
        <f>U509/V509</f>
        <v>0.83636363636363631</v>
      </c>
      <c r="W510" s="2" t="s">
        <v>93</v>
      </c>
    </row>
    <row r="511" spans="1:23" ht="12.75" customHeight="1" x14ac:dyDescent="0.2">
      <c r="L511" s="2">
        <f>SUM(L506:L510)</f>
        <v>55</v>
      </c>
      <c r="M511" s="1">
        <f>L506/B499</f>
        <v>0.33333333333333331</v>
      </c>
      <c r="N511" s="1">
        <f>L511/B499</f>
        <v>0.70512820512820518</v>
      </c>
      <c r="O511" s="1">
        <f>N511-M511</f>
        <v>0.37179487179487186</v>
      </c>
      <c r="P511" s="1"/>
    </row>
    <row r="512" spans="1:23" ht="12.75" customHeight="1" x14ac:dyDescent="0.3">
      <c r="A512" s="61" t="s">
        <v>100</v>
      </c>
      <c r="L512" s="1"/>
      <c r="M512" s="1"/>
      <c r="O512" s="1"/>
    </row>
    <row r="513" spans="1:23" ht="38.25" customHeight="1" x14ac:dyDescent="0.2">
      <c r="B513" s="358" t="s">
        <v>3</v>
      </c>
      <c r="C513" s="359"/>
      <c r="D513" s="359"/>
      <c r="E513" s="359"/>
      <c r="F513" s="359"/>
      <c r="G513" s="359"/>
      <c r="H513" s="359"/>
      <c r="I513" s="359"/>
      <c r="J513" s="359"/>
      <c r="M513" s="13" t="s">
        <v>11</v>
      </c>
      <c r="N513" s="13" t="s">
        <v>12</v>
      </c>
      <c r="O513" s="143" t="s">
        <v>13</v>
      </c>
      <c r="P513" s="10" t="s">
        <v>14</v>
      </c>
      <c r="Q513" s="12" t="s">
        <v>15</v>
      </c>
      <c r="R513" s="12" t="s">
        <v>16</v>
      </c>
      <c r="S513" s="13" t="s">
        <v>17</v>
      </c>
    </row>
    <row r="514" spans="1:23" ht="12.75" customHeight="1" x14ac:dyDescent="0.2">
      <c r="A514" s="168" t="s">
        <v>18</v>
      </c>
      <c r="B514" s="169">
        <v>1</v>
      </c>
      <c r="C514" s="169">
        <v>2</v>
      </c>
      <c r="D514" s="169">
        <v>3</v>
      </c>
      <c r="E514" s="169">
        <v>4</v>
      </c>
      <c r="F514" s="169">
        <v>5</v>
      </c>
      <c r="G514" s="169">
        <v>6</v>
      </c>
      <c r="H514" s="169">
        <v>7</v>
      </c>
      <c r="I514" s="169">
        <v>8</v>
      </c>
      <c r="J514" s="169">
        <v>9</v>
      </c>
      <c r="K514" s="304">
        <v>10</v>
      </c>
      <c r="L514" s="170" t="s">
        <v>19</v>
      </c>
      <c r="M514" s="1"/>
      <c r="N514" s="1"/>
      <c r="P514" s="23"/>
      <c r="Q514" s="24"/>
      <c r="R514" s="24"/>
      <c r="S514" s="1"/>
    </row>
    <row r="515" spans="1:23" ht="12.75" customHeight="1" x14ac:dyDescent="0.2">
      <c r="A515" s="46" t="s">
        <v>59</v>
      </c>
      <c r="B515" s="2">
        <v>77</v>
      </c>
      <c r="L515" s="45"/>
      <c r="M515" s="1"/>
      <c r="N515" s="1"/>
      <c r="P515" s="23"/>
      <c r="Q515" s="29">
        <f>B515</f>
        <v>77</v>
      </c>
      <c r="R515" s="24"/>
      <c r="S515" s="1"/>
    </row>
    <row r="516" spans="1:23" ht="12.75" customHeight="1" x14ac:dyDescent="0.2">
      <c r="A516" s="46" t="s">
        <v>70</v>
      </c>
      <c r="C516" s="2">
        <v>75</v>
      </c>
      <c r="L516" s="45"/>
      <c r="M516" s="1"/>
      <c r="N516" s="1"/>
      <c r="O516" s="1"/>
      <c r="P516" s="23">
        <f>C516/B515</f>
        <v>0.97402597402597402</v>
      </c>
      <c r="Q516" s="35">
        <v>75</v>
      </c>
      <c r="R516" s="36">
        <f t="shared" ref="R516:R522" si="94">Q516/Q515</f>
        <v>0.97402597402597402</v>
      </c>
      <c r="S516" s="1">
        <f t="shared" ref="S516:S522" si="95">100%-R516</f>
        <v>2.5974025974025983E-2</v>
      </c>
    </row>
    <row r="517" spans="1:23" ht="12.75" customHeight="1" x14ac:dyDescent="0.2">
      <c r="A517" s="2">
        <v>1002</v>
      </c>
      <c r="D517" s="2">
        <v>71</v>
      </c>
      <c r="L517" s="45"/>
      <c r="M517" s="1"/>
      <c r="N517" s="1"/>
      <c r="P517" s="1">
        <f>D517/C516</f>
        <v>0.94666666666666666</v>
      </c>
      <c r="Q517" s="35">
        <v>71</v>
      </c>
      <c r="R517" s="36">
        <f t="shared" si="94"/>
        <v>0.94666666666666666</v>
      </c>
      <c r="S517" s="1">
        <f t="shared" si="95"/>
        <v>5.3333333333333344E-2</v>
      </c>
    </row>
    <row r="518" spans="1:23" ht="12.75" customHeight="1" x14ac:dyDescent="0.2">
      <c r="A518" s="2">
        <v>1101</v>
      </c>
      <c r="E518" s="2">
        <v>66</v>
      </c>
      <c r="L518" s="45"/>
      <c r="M518" s="1"/>
      <c r="N518" s="1"/>
      <c r="P518" s="1">
        <f>E518/D517</f>
        <v>0.92957746478873238</v>
      </c>
      <c r="Q518" s="35">
        <v>70</v>
      </c>
      <c r="R518" s="36">
        <f t="shared" si="94"/>
        <v>0.9859154929577465</v>
      </c>
      <c r="S518" s="1">
        <f t="shared" si="95"/>
        <v>1.4084507042253502E-2</v>
      </c>
    </row>
    <row r="519" spans="1:23" ht="12.75" customHeight="1" x14ac:dyDescent="0.2">
      <c r="A519" s="2">
        <v>1102</v>
      </c>
      <c r="F519" s="2">
        <v>63</v>
      </c>
      <c r="L519" s="45"/>
      <c r="M519" s="1"/>
      <c r="N519" s="1"/>
      <c r="P519" s="1">
        <f>F519/E518</f>
        <v>0.95454545454545459</v>
      </c>
      <c r="Q519" s="35">
        <v>67</v>
      </c>
      <c r="R519" s="36">
        <f t="shared" si="94"/>
        <v>0.95714285714285718</v>
      </c>
      <c r="S519" s="1">
        <f t="shared" si="95"/>
        <v>4.2857142857142816E-2</v>
      </c>
    </row>
    <row r="520" spans="1:23" ht="12.75" customHeight="1" x14ac:dyDescent="0.2">
      <c r="A520" s="2">
        <v>1201</v>
      </c>
      <c r="G520" s="2">
        <v>62</v>
      </c>
      <c r="L520" s="45"/>
      <c r="M520" s="1"/>
      <c r="N520" s="1"/>
      <c r="P520" s="1">
        <f>G520/F519</f>
        <v>0.98412698412698407</v>
      </c>
      <c r="Q520" s="35">
        <v>67</v>
      </c>
      <c r="R520" s="36">
        <f t="shared" si="94"/>
        <v>1</v>
      </c>
      <c r="S520" s="1">
        <f t="shared" si="95"/>
        <v>0</v>
      </c>
    </row>
    <row r="521" spans="1:23" ht="12.75" customHeight="1" x14ac:dyDescent="0.2">
      <c r="A521" s="2">
        <v>1202</v>
      </c>
      <c r="H521" s="2">
        <v>55</v>
      </c>
      <c r="L521" s="45"/>
      <c r="M521" s="1"/>
      <c r="N521" s="1"/>
      <c r="P521" s="1">
        <f>H521/G520</f>
        <v>0.88709677419354838</v>
      </c>
      <c r="Q521" s="35">
        <v>66</v>
      </c>
      <c r="R521" s="36">
        <f t="shared" si="94"/>
        <v>0.9850746268656716</v>
      </c>
      <c r="S521" s="1">
        <f t="shared" si="95"/>
        <v>1.4925373134328401E-2</v>
      </c>
    </row>
    <row r="522" spans="1:23" ht="12.75" customHeight="1" x14ac:dyDescent="0.2">
      <c r="A522" s="2">
        <v>1301</v>
      </c>
      <c r="I522" s="2">
        <v>49</v>
      </c>
      <c r="L522" s="45">
        <v>33</v>
      </c>
      <c r="M522" s="1"/>
      <c r="N522" s="1"/>
      <c r="P522" s="1">
        <f>I522/H521</f>
        <v>0.89090909090909087</v>
      </c>
      <c r="Q522" s="35">
        <v>66</v>
      </c>
      <c r="R522" s="36">
        <f t="shared" si="94"/>
        <v>1</v>
      </c>
      <c r="S522" s="1">
        <f t="shared" si="95"/>
        <v>0</v>
      </c>
    </row>
    <row r="523" spans="1:23" ht="12.75" customHeight="1" x14ac:dyDescent="0.2">
      <c r="A523" s="2">
        <v>1302</v>
      </c>
      <c r="I523" s="2">
        <v>25</v>
      </c>
      <c r="L523" s="45">
        <v>24</v>
      </c>
      <c r="M523" s="1"/>
      <c r="N523" s="1"/>
      <c r="P523" s="1"/>
      <c r="Q523" s="35">
        <v>33</v>
      </c>
      <c r="R523" s="36"/>
      <c r="S523" s="1"/>
    </row>
    <row r="524" spans="1:23" ht="12.75" customHeight="1" x14ac:dyDescent="0.2">
      <c r="A524" s="2">
        <v>1401</v>
      </c>
      <c r="I524" s="2">
        <v>6</v>
      </c>
      <c r="L524" s="45">
        <v>15</v>
      </c>
      <c r="M524" s="1"/>
      <c r="N524" s="1"/>
      <c r="P524" s="1"/>
      <c r="Q524" s="35">
        <v>9</v>
      </c>
      <c r="R524" s="36"/>
      <c r="S524" s="1"/>
    </row>
    <row r="525" spans="1:23" ht="12.75" customHeight="1" x14ac:dyDescent="0.2">
      <c r="A525" s="2">
        <v>1402</v>
      </c>
      <c r="I525" s="2">
        <v>1</v>
      </c>
      <c r="L525" s="45"/>
      <c r="M525" s="1"/>
      <c r="N525" s="1"/>
      <c r="P525" s="1"/>
      <c r="Q525" s="35">
        <v>1</v>
      </c>
      <c r="R525" s="36"/>
      <c r="S525" s="1"/>
      <c r="T525" s="2" t="s">
        <v>91</v>
      </c>
      <c r="U525" s="2">
        <v>65</v>
      </c>
      <c r="V525" s="2">
        <f>L530</f>
        <v>73</v>
      </c>
      <c r="W525" s="2" t="s">
        <v>19</v>
      </c>
    </row>
    <row r="526" spans="1:23" ht="12.75" customHeight="1" x14ac:dyDescent="0.2">
      <c r="A526" s="2">
        <v>1501</v>
      </c>
      <c r="I526" s="2">
        <v>1</v>
      </c>
      <c r="L526" s="45"/>
      <c r="M526" s="1"/>
      <c r="N526" s="1"/>
      <c r="P526" s="1"/>
      <c r="Q526" s="35">
        <v>1</v>
      </c>
      <c r="R526" s="36"/>
      <c r="S526" s="1"/>
      <c r="T526" s="2" t="s">
        <v>92</v>
      </c>
      <c r="U526" s="36">
        <f>U525/B515</f>
        <v>0.8441558441558441</v>
      </c>
      <c r="V526" s="36">
        <f>U525/V525</f>
        <v>0.8904109589041096</v>
      </c>
      <c r="W526" s="2" t="s">
        <v>93</v>
      </c>
    </row>
    <row r="527" spans="1:23" ht="12.75" customHeight="1" x14ac:dyDescent="0.2">
      <c r="A527" s="2">
        <v>1502</v>
      </c>
      <c r="I527" s="2">
        <v>1</v>
      </c>
      <c r="L527" s="45"/>
      <c r="M527" s="1"/>
      <c r="N527" s="1"/>
      <c r="P527" s="1"/>
      <c r="Q527" s="35">
        <v>1</v>
      </c>
      <c r="R527" s="36"/>
      <c r="S527" s="1"/>
      <c r="T527" s="2"/>
      <c r="U527" s="36"/>
      <c r="V527" s="36"/>
      <c r="W527" s="2"/>
    </row>
    <row r="528" spans="1:23" ht="12.75" customHeight="1" x14ac:dyDescent="0.2">
      <c r="A528" s="2">
        <v>1601</v>
      </c>
      <c r="I528" s="2">
        <v>1</v>
      </c>
      <c r="L528" s="45">
        <v>1</v>
      </c>
      <c r="M528" s="1"/>
      <c r="N528" s="1"/>
      <c r="P528" s="1"/>
      <c r="Q528" s="35">
        <v>1</v>
      </c>
      <c r="R528" s="36"/>
      <c r="S528" s="1"/>
      <c r="T528" s="2"/>
      <c r="U528" s="36"/>
      <c r="V528" s="36"/>
      <c r="W528" s="2"/>
    </row>
    <row r="529" spans="1:23" ht="12.75" customHeight="1" x14ac:dyDescent="0.2">
      <c r="L529" s="45"/>
      <c r="M529" s="1"/>
      <c r="N529" s="1"/>
      <c r="P529" s="1"/>
      <c r="Q529" s="35"/>
      <c r="R529" s="36"/>
      <c r="S529" s="1"/>
      <c r="T529" s="2"/>
      <c r="U529" s="36"/>
      <c r="V529" s="36"/>
      <c r="W529" s="2"/>
    </row>
    <row r="530" spans="1:23" ht="12.75" customHeight="1" x14ac:dyDescent="0.2">
      <c r="L530" s="2">
        <f>SUM(L522:L528)</f>
        <v>73</v>
      </c>
      <c r="M530" s="1">
        <f>L522/B515</f>
        <v>0.42857142857142855</v>
      </c>
      <c r="N530" s="1">
        <f>L530/B515</f>
        <v>0.94805194805194803</v>
      </c>
      <c r="O530" s="1">
        <f>N530-M530</f>
        <v>0.51948051948051943</v>
      </c>
      <c r="P530" s="1"/>
      <c r="T530" s="2"/>
      <c r="U530" s="2"/>
      <c r="V530" s="2"/>
      <c r="W530" s="2"/>
    </row>
    <row r="531" spans="1:23" ht="12.75" customHeight="1" x14ac:dyDescent="0.2">
      <c r="M531" s="1"/>
      <c r="N531" s="1"/>
      <c r="O531" s="1"/>
      <c r="P531" s="1"/>
      <c r="T531" s="2"/>
      <c r="U531" s="2"/>
      <c r="V531" s="2"/>
      <c r="W531" s="2"/>
    </row>
    <row r="532" spans="1:23" ht="12.75" customHeight="1" x14ac:dyDescent="0.2">
      <c r="M532" s="1"/>
      <c r="N532" s="1"/>
      <c r="O532" s="1"/>
      <c r="P532" s="1"/>
      <c r="T532" s="2"/>
      <c r="U532" s="2"/>
      <c r="V532" s="2"/>
      <c r="W532" s="2"/>
    </row>
    <row r="533" spans="1:23" ht="26.25" customHeight="1" x14ac:dyDescent="0.4">
      <c r="A533" s="3"/>
      <c r="B533" s="382" t="s">
        <v>101</v>
      </c>
      <c r="C533" s="367"/>
      <c r="D533" s="367"/>
      <c r="E533" s="367"/>
      <c r="F533" s="367"/>
      <c r="G533" s="367"/>
      <c r="H533" s="367"/>
      <c r="I533" s="367"/>
      <c r="J533" s="367"/>
      <c r="K533" s="225" t="s">
        <v>70</v>
      </c>
      <c r="L533" s="1"/>
      <c r="M533" s="1"/>
      <c r="N533" s="2"/>
      <c r="O533" s="1"/>
      <c r="P533" s="2"/>
      <c r="Q533" s="2"/>
      <c r="R533" s="2"/>
      <c r="T533" s="2"/>
      <c r="U533" s="2"/>
      <c r="V533" s="2"/>
      <c r="W533" s="2"/>
    </row>
    <row r="534" spans="1:23" ht="20.25" customHeight="1" x14ac:dyDescent="0.2">
      <c r="A534" s="376" t="s">
        <v>18</v>
      </c>
      <c r="B534" s="344" t="s">
        <v>102</v>
      </c>
      <c r="C534" s="345"/>
      <c r="D534" s="345"/>
      <c r="E534" s="345"/>
      <c r="F534" s="345"/>
      <c r="G534" s="345"/>
      <c r="H534" s="345"/>
      <c r="I534" s="345"/>
      <c r="J534" s="377"/>
      <c r="K534" s="383" t="s">
        <v>19</v>
      </c>
      <c r="L534" s="339" t="s">
        <v>11</v>
      </c>
      <c r="M534" s="339" t="s">
        <v>12</v>
      </c>
      <c r="N534" s="339" t="s">
        <v>13</v>
      </c>
      <c r="O534" s="339" t="s">
        <v>14</v>
      </c>
      <c r="P534" s="339" t="s">
        <v>15</v>
      </c>
      <c r="Q534" s="339" t="s">
        <v>16</v>
      </c>
      <c r="R534" s="339" t="s">
        <v>103</v>
      </c>
      <c r="T534" s="2"/>
      <c r="U534" s="2"/>
      <c r="V534" s="2"/>
      <c r="W534" s="2"/>
    </row>
    <row r="535" spans="1:23" ht="15.75" customHeight="1" x14ac:dyDescent="0.25">
      <c r="A535" s="338"/>
      <c r="B535" s="84" t="s">
        <v>104</v>
      </c>
      <c r="C535" s="84" t="s">
        <v>105</v>
      </c>
      <c r="D535" s="84" t="s">
        <v>106</v>
      </c>
      <c r="E535" s="84" t="s">
        <v>107</v>
      </c>
      <c r="F535" s="84" t="s">
        <v>108</v>
      </c>
      <c r="G535" s="84" t="s">
        <v>109</v>
      </c>
      <c r="H535" s="84" t="s">
        <v>110</v>
      </c>
      <c r="I535" s="84" t="s">
        <v>73</v>
      </c>
      <c r="J535" s="84" t="s">
        <v>74</v>
      </c>
      <c r="K535" s="349"/>
      <c r="L535" s="338"/>
      <c r="M535" s="338"/>
      <c r="N535" s="338"/>
      <c r="O535" s="338"/>
      <c r="P535" s="338"/>
      <c r="Q535" s="338"/>
      <c r="R535" s="338"/>
      <c r="T535" s="2"/>
      <c r="U535" s="2"/>
      <c r="V535" s="2"/>
      <c r="W535" s="2"/>
    </row>
    <row r="536" spans="1:23" ht="15.75" customHeight="1" x14ac:dyDescent="0.25">
      <c r="A536" s="84">
        <v>1001</v>
      </c>
      <c r="B536" s="87">
        <v>79</v>
      </c>
      <c r="C536" s="87"/>
      <c r="D536" s="87"/>
      <c r="E536" s="87"/>
      <c r="F536" s="87"/>
      <c r="G536" s="87"/>
      <c r="H536" s="87"/>
      <c r="I536" s="87"/>
      <c r="J536" s="302"/>
      <c r="K536" s="129"/>
      <c r="L536" s="262"/>
      <c r="M536" s="263"/>
      <c r="N536" s="264"/>
      <c r="O536" s="278"/>
      <c r="P536" s="92">
        <f>B536</f>
        <v>79</v>
      </c>
      <c r="Q536" s="279"/>
      <c r="R536" s="278"/>
      <c r="T536" s="2"/>
      <c r="U536" s="2"/>
      <c r="V536" s="2"/>
      <c r="W536" s="2"/>
    </row>
    <row r="537" spans="1:23" ht="15.75" customHeight="1" x14ac:dyDescent="0.25">
      <c r="A537" s="84">
        <v>1002</v>
      </c>
      <c r="B537" s="87"/>
      <c r="C537" s="87">
        <v>74</v>
      </c>
      <c r="D537" s="87"/>
      <c r="E537" s="87"/>
      <c r="F537" s="87"/>
      <c r="G537" s="87"/>
      <c r="H537" s="87"/>
      <c r="I537" s="87"/>
      <c r="J537" s="302"/>
      <c r="K537" s="129"/>
      <c r="L537" s="265"/>
      <c r="M537" s="101"/>
      <c r="N537" s="266"/>
      <c r="O537" s="96">
        <f>IF(C537=0,"",C537/B536)</f>
        <v>0.93670886075949367</v>
      </c>
      <c r="P537" s="97">
        <v>74</v>
      </c>
      <c r="Q537" s="280">
        <f t="shared" ref="Q537:Q543" si="96">IF(P537=0,"",P537/P536)</f>
        <v>0.93670886075949367</v>
      </c>
      <c r="R537" s="280">
        <f t="shared" ref="R537:R543" si="97">IF(P537=0,"",100%-Q537)</f>
        <v>6.3291139240506333E-2</v>
      </c>
      <c r="T537" s="2"/>
      <c r="U537" s="2"/>
      <c r="V537" s="2"/>
      <c r="W537" s="2"/>
    </row>
    <row r="538" spans="1:23" ht="15.75" customHeight="1" x14ac:dyDescent="0.25">
      <c r="A538" s="84">
        <v>1101</v>
      </c>
      <c r="B538" s="87"/>
      <c r="C538" s="87"/>
      <c r="D538" s="87">
        <v>64</v>
      </c>
      <c r="E538" s="87"/>
      <c r="F538" s="87"/>
      <c r="G538" s="87"/>
      <c r="H538" s="87"/>
      <c r="I538" s="87"/>
      <c r="J538" s="302"/>
      <c r="K538" s="129"/>
      <c r="L538" s="265"/>
      <c r="M538" s="101"/>
      <c r="N538" s="266"/>
      <c r="O538" s="96">
        <f>IF(D538=0,"",D538/C537)</f>
        <v>0.86486486486486491</v>
      </c>
      <c r="P538" s="97">
        <v>68</v>
      </c>
      <c r="Q538" s="280">
        <f t="shared" si="96"/>
        <v>0.91891891891891897</v>
      </c>
      <c r="R538" s="280">
        <f t="shared" si="97"/>
        <v>8.108108108108103E-2</v>
      </c>
      <c r="S538" s="14">
        <f>P538/P536</f>
        <v>0.86075949367088611</v>
      </c>
      <c r="T538" s="2"/>
      <c r="U538" s="2"/>
      <c r="V538" s="2"/>
      <c r="W538" s="2"/>
    </row>
    <row r="539" spans="1:23" ht="15.75" customHeight="1" x14ac:dyDescent="0.25">
      <c r="A539" s="84">
        <v>1102</v>
      </c>
      <c r="B539" s="87"/>
      <c r="C539" s="87"/>
      <c r="D539" s="87"/>
      <c r="E539" s="87">
        <v>62</v>
      </c>
      <c r="F539" s="87"/>
      <c r="G539" s="87"/>
      <c r="H539" s="87"/>
      <c r="I539" s="87"/>
      <c r="J539" s="302"/>
      <c r="K539" s="129"/>
      <c r="L539" s="265"/>
      <c r="M539" s="101"/>
      <c r="N539" s="266"/>
      <c r="O539" s="96">
        <f>IF(E539=0,"",E539/D538)</f>
        <v>0.96875</v>
      </c>
      <c r="P539" s="97">
        <v>67</v>
      </c>
      <c r="Q539" s="280">
        <f t="shared" si="96"/>
        <v>0.98529411764705888</v>
      </c>
      <c r="R539" s="280">
        <f t="shared" si="97"/>
        <v>1.4705882352941124E-2</v>
      </c>
      <c r="T539" s="2"/>
      <c r="U539" s="2"/>
      <c r="V539" s="2"/>
      <c r="W539" s="2"/>
    </row>
    <row r="540" spans="1:23" ht="15.75" customHeight="1" x14ac:dyDescent="0.25">
      <c r="A540" s="84">
        <v>1201</v>
      </c>
      <c r="B540" s="87"/>
      <c r="C540" s="87"/>
      <c r="D540" s="87"/>
      <c r="E540" s="87"/>
      <c r="F540" s="87">
        <v>56</v>
      </c>
      <c r="G540" s="87"/>
      <c r="H540" s="87"/>
      <c r="I540" s="87"/>
      <c r="J540" s="302"/>
      <c r="K540" s="129"/>
      <c r="L540" s="265"/>
      <c r="M540" s="101"/>
      <c r="N540" s="266"/>
      <c r="O540" s="96">
        <f>IF(F540=0,"",F540/E539)</f>
        <v>0.90322580645161288</v>
      </c>
      <c r="P540" s="97">
        <v>67</v>
      </c>
      <c r="Q540" s="280">
        <f t="shared" si="96"/>
        <v>1</v>
      </c>
      <c r="R540" s="280">
        <f t="shared" si="97"/>
        <v>0</v>
      </c>
      <c r="T540" s="2"/>
      <c r="U540" s="2"/>
      <c r="V540" s="2"/>
      <c r="W540" s="2"/>
    </row>
    <row r="541" spans="1:23" ht="15.75" customHeight="1" x14ac:dyDescent="0.25">
      <c r="A541" s="84" t="s">
        <v>85</v>
      </c>
      <c r="B541" s="87"/>
      <c r="C541" s="87"/>
      <c r="D541" s="87"/>
      <c r="E541" s="87"/>
      <c r="F541" s="87"/>
      <c r="G541" s="87">
        <v>52</v>
      </c>
      <c r="H541" s="87"/>
      <c r="I541" s="87"/>
      <c r="J541" s="302"/>
      <c r="K541" s="129"/>
      <c r="L541" s="265"/>
      <c r="M541" s="101"/>
      <c r="N541" s="266"/>
      <c r="O541" s="96">
        <f>IF(G541=0,"",G541/F540)</f>
        <v>0.9285714285714286</v>
      </c>
      <c r="P541" s="97">
        <v>67</v>
      </c>
      <c r="Q541" s="280">
        <f t="shared" si="96"/>
        <v>1</v>
      </c>
      <c r="R541" s="280">
        <f t="shared" si="97"/>
        <v>0</v>
      </c>
      <c r="T541" s="2"/>
      <c r="U541" s="2"/>
      <c r="V541" s="2"/>
      <c r="W541" s="2"/>
    </row>
    <row r="542" spans="1:23" ht="15.75" customHeight="1" x14ac:dyDescent="0.25">
      <c r="A542" s="84">
        <v>1301</v>
      </c>
      <c r="B542" s="87"/>
      <c r="C542" s="87"/>
      <c r="D542" s="87"/>
      <c r="E542" s="87"/>
      <c r="F542" s="87"/>
      <c r="G542" s="87"/>
      <c r="H542" s="87">
        <v>47</v>
      </c>
      <c r="I542" s="87"/>
      <c r="J542" s="302"/>
      <c r="K542" s="129">
        <v>1</v>
      </c>
      <c r="L542" s="265"/>
      <c r="M542" s="101"/>
      <c r="N542" s="266"/>
      <c r="O542" s="96">
        <f>IF(H542=0,"",H542/G541)</f>
        <v>0.90384615384615385</v>
      </c>
      <c r="P542" s="97">
        <v>64</v>
      </c>
      <c r="Q542" s="280">
        <f t="shared" si="96"/>
        <v>0.95522388059701491</v>
      </c>
      <c r="R542" s="280">
        <f t="shared" si="97"/>
        <v>4.4776119402985093E-2</v>
      </c>
      <c r="T542" s="2"/>
      <c r="U542" s="2"/>
      <c r="V542" s="2"/>
      <c r="W542" s="2"/>
    </row>
    <row r="543" spans="1:23" ht="15.75" customHeight="1" x14ac:dyDescent="0.25">
      <c r="A543" s="84">
        <v>1302</v>
      </c>
      <c r="B543" s="87"/>
      <c r="C543" s="87"/>
      <c r="D543" s="87"/>
      <c r="E543" s="87"/>
      <c r="F543" s="87"/>
      <c r="G543" s="87"/>
      <c r="H543" s="87"/>
      <c r="I543" s="87">
        <v>42</v>
      </c>
      <c r="J543" s="302"/>
      <c r="K543" s="129">
        <v>28</v>
      </c>
      <c r="L543" s="265"/>
      <c r="M543" s="101"/>
      <c r="N543" s="266"/>
      <c r="O543" s="96">
        <f>IF(I543=0,"",I543/H542)</f>
        <v>0.8936170212765957</v>
      </c>
      <c r="P543" s="97">
        <v>64</v>
      </c>
      <c r="Q543" s="280">
        <f t="shared" si="96"/>
        <v>1</v>
      </c>
      <c r="R543" s="280">
        <f t="shared" si="97"/>
        <v>0</v>
      </c>
      <c r="T543" s="2"/>
      <c r="U543" s="2"/>
      <c r="V543" s="2"/>
      <c r="W543" s="2"/>
    </row>
    <row r="544" spans="1:23" ht="15.75" customHeight="1" x14ac:dyDescent="0.25">
      <c r="A544" s="84">
        <v>1401</v>
      </c>
      <c r="B544" s="87"/>
      <c r="C544" s="87"/>
      <c r="D544" s="87"/>
      <c r="E544" s="87"/>
      <c r="F544" s="87"/>
      <c r="G544" s="87"/>
      <c r="H544" s="87"/>
      <c r="I544" s="87">
        <v>25</v>
      </c>
      <c r="J544" s="302"/>
      <c r="K544" s="129">
        <v>40</v>
      </c>
      <c r="L544" s="265"/>
      <c r="M544" s="101"/>
      <c r="N544" s="101"/>
      <c r="O544" s="215"/>
      <c r="P544" s="97">
        <v>60</v>
      </c>
      <c r="Q544" s="285"/>
      <c r="R544" s="215"/>
      <c r="T544" s="2"/>
      <c r="U544" s="2"/>
      <c r="V544" s="2"/>
      <c r="W544" s="2"/>
    </row>
    <row r="545" spans="1:23" ht="15.75" customHeight="1" x14ac:dyDescent="0.25">
      <c r="A545" s="84">
        <v>1402</v>
      </c>
      <c r="B545" s="87"/>
      <c r="C545" s="87"/>
      <c r="D545" s="87"/>
      <c r="E545" s="87"/>
      <c r="F545" s="87"/>
      <c r="G545" s="87"/>
      <c r="H545" s="87"/>
      <c r="I545" s="87">
        <v>5</v>
      </c>
      <c r="J545" s="302"/>
      <c r="K545" s="129">
        <v>3</v>
      </c>
      <c r="L545" s="265"/>
      <c r="M545" s="101"/>
      <c r="N545" s="256"/>
      <c r="O545" s="215"/>
      <c r="P545" s="97">
        <v>11</v>
      </c>
      <c r="Q545" s="285"/>
      <c r="R545" s="215"/>
      <c r="T545" s="2"/>
      <c r="U545" s="2"/>
      <c r="V545" s="2"/>
      <c r="W545" s="2"/>
    </row>
    <row r="546" spans="1:23" ht="15.75" customHeight="1" x14ac:dyDescent="0.25">
      <c r="A546" s="84">
        <v>1501</v>
      </c>
      <c r="B546" s="87"/>
      <c r="C546" s="87"/>
      <c r="D546" s="87"/>
      <c r="E546" s="87"/>
      <c r="F546" s="87"/>
      <c r="G546" s="87"/>
      <c r="H546" s="87"/>
      <c r="I546" s="87">
        <v>2</v>
      </c>
      <c r="J546" s="302"/>
      <c r="K546" s="129">
        <v>2</v>
      </c>
      <c r="L546" s="265"/>
      <c r="M546" s="101"/>
      <c r="N546" s="256"/>
      <c r="O546" s="215"/>
      <c r="P546" s="106">
        <v>2</v>
      </c>
      <c r="Q546" s="285"/>
      <c r="R546" s="215"/>
      <c r="T546" s="2"/>
      <c r="U546" s="2"/>
      <c r="V546" s="2"/>
      <c r="W546" s="2"/>
    </row>
    <row r="547" spans="1:23" ht="15.75" customHeight="1" x14ac:dyDescent="0.25">
      <c r="A547" s="84">
        <v>1502</v>
      </c>
      <c r="B547" s="87"/>
      <c r="C547" s="87"/>
      <c r="D547" s="87"/>
      <c r="E547" s="87"/>
      <c r="F547" s="87"/>
      <c r="G547" s="87"/>
      <c r="H547" s="87"/>
      <c r="I547" s="87">
        <v>4</v>
      </c>
      <c r="J547" s="302"/>
      <c r="K547" s="129">
        <v>3</v>
      </c>
      <c r="L547" s="265"/>
      <c r="M547" s="101"/>
      <c r="N547" s="256"/>
      <c r="O547" s="215"/>
      <c r="P547" s="106">
        <v>4</v>
      </c>
      <c r="Q547" s="285"/>
      <c r="R547" s="215"/>
      <c r="T547" s="2"/>
      <c r="U547" s="2"/>
      <c r="V547" s="2"/>
      <c r="W547" s="2"/>
    </row>
    <row r="548" spans="1:23" ht="15.75" customHeight="1" x14ac:dyDescent="0.25">
      <c r="A548" s="84">
        <v>1601</v>
      </c>
      <c r="B548" s="87"/>
      <c r="C548" s="87"/>
      <c r="D548" s="87"/>
      <c r="E548" s="87"/>
      <c r="F548" s="87"/>
      <c r="G548" s="87"/>
      <c r="H548" s="87"/>
      <c r="I548" s="87"/>
      <c r="J548" s="302"/>
      <c r="K548" s="129"/>
      <c r="L548" s="265"/>
      <c r="M548" s="101"/>
      <c r="N548" s="256"/>
      <c r="O548" s="215"/>
      <c r="P548" s="106"/>
      <c r="Q548" s="285"/>
      <c r="R548" s="215"/>
      <c r="T548" s="2"/>
      <c r="U548" s="2"/>
      <c r="V548" s="2"/>
      <c r="W548" s="2"/>
    </row>
    <row r="549" spans="1:23" ht="15.75" customHeight="1" x14ac:dyDescent="0.25">
      <c r="A549" s="84">
        <v>1602</v>
      </c>
      <c r="B549" s="87"/>
      <c r="C549" s="87"/>
      <c r="D549" s="87"/>
      <c r="E549" s="87"/>
      <c r="F549" s="87"/>
      <c r="G549" s="87"/>
      <c r="H549" s="87"/>
      <c r="I549" s="87"/>
      <c r="J549" s="302"/>
      <c r="K549" s="129"/>
      <c r="L549" s="265"/>
      <c r="M549" s="101"/>
      <c r="N549" s="256"/>
      <c r="O549" s="101"/>
      <c r="P549" s="256"/>
      <c r="Q549" s="286"/>
      <c r="R549" s="215"/>
      <c r="T549" s="2"/>
      <c r="U549" s="2"/>
      <c r="V549" s="2"/>
      <c r="W549" s="2"/>
    </row>
    <row r="550" spans="1:23" ht="15.75" customHeight="1" x14ac:dyDescent="0.25">
      <c r="A550" s="84">
        <v>1701</v>
      </c>
      <c r="B550" s="87"/>
      <c r="C550" s="87"/>
      <c r="D550" s="87"/>
      <c r="E550" s="87"/>
      <c r="F550" s="87"/>
      <c r="G550" s="87"/>
      <c r="H550" s="87"/>
      <c r="I550" s="87"/>
      <c r="J550" s="302"/>
      <c r="K550" s="129"/>
      <c r="L550" s="265"/>
      <c r="M550" s="101"/>
      <c r="N550" s="256"/>
      <c r="O550" s="111" t="s">
        <v>91</v>
      </c>
      <c r="P550" s="112">
        <v>55</v>
      </c>
      <c r="Q550" s="113">
        <f>K553</f>
        <v>77</v>
      </c>
      <c r="R550" s="114" t="s">
        <v>19</v>
      </c>
      <c r="T550" s="2"/>
      <c r="U550" s="2"/>
      <c r="V550" s="2"/>
      <c r="W550" s="2"/>
    </row>
    <row r="551" spans="1:23" ht="15.75" customHeight="1" x14ac:dyDescent="0.25">
      <c r="A551" s="84">
        <v>1702</v>
      </c>
      <c r="B551" s="87"/>
      <c r="C551" s="87"/>
      <c r="D551" s="87"/>
      <c r="E551" s="87"/>
      <c r="F551" s="87"/>
      <c r="G551" s="87"/>
      <c r="H551" s="87"/>
      <c r="I551" s="87"/>
      <c r="J551" s="302"/>
      <c r="K551" s="129"/>
      <c r="L551" s="265"/>
      <c r="M551" s="101"/>
      <c r="N551" s="256"/>
      <c r="O551" s="115" t="s">
        <v>92</v>
      </c>
      <c r="P551" s="116">
        <f>IF(P550/B536=0,"",P550/B536)</f>
        <v>0.69620253164556967</v>
      </c>
      <c r="Q551" s="117">
        <f>IF(P550/Q550=0,"",P550/Q550)</f>
        <v>0.7142857142857143</v>
      </c>
      <c r="R551" s="118" t="s">
        <v>93</v>
      </c>
      <c r="T551" s="2"/>
      <c r="U551" s="2"/>
      <c r="V551" s="2"/>
      <c r="W551" s="2"/>
    </row>
    <row r="552" spans="1:23" ht="15.75" customHeight="1" x14ac:dyDescent="0.25">
      <c r="A552" s="84">
        <v>1801</v>
      </c>
      <c r="B552" s="251"/>
      <c r="C552" s="251"/>
      <c r="D552" s="251"/>
      <c r="E552" s="251"/>
      <c r="F552" s="251"/>
      <c r="G552" s="251"/>
      <c r="H552" s="251"/>
      <c r="I552" s="251"/>
      <c r="J552" s="307"/>
      <c r="K552" s="129"/>
      <c r="L552" s="267"/>
      <c r="M552" s="268"/>
      <c r="N552" s="269"/>
      <c r="O552" s="120"/>
      <c r="P552" s="121"/>
      <c r="Q552" s="121"/>
      <c r="R552" s="122"/>
      <c r="T552" s="2"/>
      <c r="U552" s="2"/>
      <c r="V552" s="2"/>
      <c r="W552" s="2"/>
    </row>
    <row r="553" spans="1:23" ht="18" x14ac:dyDescent="0.25">
      <c r="A553" s="46"/>
      <c r="B553" s="340" t="s">
        <v>111</v>
      </c>
      <c r="C553" s="340"/>
      <c r="D553" s="340"/>
      <c r="E553" s="340"/>
      <c r="F553" s="340"/>
      <c r="G553" s="340"/>
      <c r="H553" s="340"/>
      <c r="I553" s="340"/>
      <c r="J553" s="340"/>
      <c r="K553" s="226">
        <f>SUM(K536:K549)</f>
        <v>77</v>
      </c>
      <c r="L553" s="124">
        <f>IF(SUM(K542:K543)=0,"",SUM(K542:K543)/B536)</f>
        <v>0.36708860759493672</v>
      </c>
      <c r="M553" s="124">
        <f>IF(K553=0,"",K553/B536)</f>
        <v>0.97468354430379744</v>
      </c>
      <c r="N553" s="124">
        <f>IF(K544=0,"",M553-L553)</f>
        <v>0.60759493670886067</v>
      </c>
      <c r="O553" s="1"/>
      <c r="P553" s="2"/>
      <c r="Q553" s="36"/>
      <c r="R553" s="1"/>
      <c r="T553" s="2"/>
      <c r="U553" s="2"/>
      <c r="V553" s="2"/>
      <c r="W553" s="2"/>
    </row>
    <row r="554" spans="1:23" ht="12.75" customHeight="1" x14ac:dyDescent="0.2">
      <c r="M554" s="1"/>
      <c r="N554" s="1"/>
      <c r="O554" s="1"/>
      <c r="P554" s="1"/>
      <c r="T554" s="2"/>
      <c r="U554" s="2"/>
      <c r="V554" s="2"/>
      <c r="W554" s="2"/>
    </row>
    <row r="555" spans="1:23" ht="12.75" customHeight="1" x14ac:dyDescent="0.2">
      <c r="M555" s="1"/>
      <c r="N555" s="1"/>
      <c r="O555" s="1"/>
      <c r="P555" s="1"/>
    </row>
    <row r="556" spans="1:23" ht="26.25" customHeight="1" x14ac:dyDescent="0.4">
      <c r="A556" s="3"/>
      <c r="B556" s="382" t="s">
        <v>101</v>
      </c>
      <c r="C556" s="367"/>
      <c r="D556" s="367"/>
      <c r="E556" s="367"/>
      <c r="F556" s="367"/>
      <c r="G556" s="367"/>
      <c r="H556" s="367"/>
      <c r="I556" s="367"/>
      <c r="J556" s="367"/>
      <c r="K556" s="225" t="s">
        <v>71</v>
      </c>
      <c r="L556" s="1"/>
      <c r="M556" s="1"/>
      <c r="N556" s="2"/>
      <c r="O556" s="1"/>
      <c r="P556" s="2"/>
      <c r="Q556" s="2"/>
      <c r="R556" s="2"/>
    </row>
    <row r="557" spans="1:23" ht="20.25" customHeight="1" x14ac:dyDescent="0.2">
      <c r="A557" s="376" t="s">
        <v>18</v>
      </c>
      <c r="B557" s="344" t="s">
        <v>102</v>
      </c>
      <c r="C557" s="345"/>
      <c r="D557" s="345"/>
      <c r="E557" s="345"/>
      <c r="F557" s="345"/>
      <c r="G557" s="345"/>
      <c r="H557" s="345"/>
      <c r="I557" s="345"/>
      <c r="J557" s="377"/>
      <c r="K557" s="383" t="s">
        <v>19</v>
      </c>
      <c r="L557" s="339" t="s">
        <v>11</v>
      </c>
      <c r="M557" s="339" t="s">
        <v>12</v>
      </c>
      <c r="N557" s="339" t="s">
        <v>13</v>
      </c>
      <c r="O557" s="339" t="s">
        <v>14</v>
      </c>
      <c r="P557" s="339" t="s">
        <v>15</v>
      </c>
      <c r="Q557" s="339" t="s">
        <v>16</v>
      </c>
      <c r="R557" s="339" t="s">
        <v>103</v>
      </c>
    </row>
    <row r="558" spans="1:23" ht="15.75" customHeight="1" x14ac:dyDescent="0.25">
      <c r="A558" s="338"/>
      <c r="B558" s="84" t="s">
        <v>104</v>
      </c>
      <c r="C558" s="84" t="s">
        <v>105</v>
      </c>
      <c r="D558" s="84" t="s">
        <v>106</v>
      </c>
      <c r="E558" s="84" t="s">
        <v>107</v>
      </c>
      <c r="F558" s="84" t="s">
        <v>108</v>
      </c>
      <c r="G558" s="84" t="s">
        <v>109</v>
      </c>
      <c r="H558" s="84" t="s">
        <v>110</v>
      </c>
      <c r="I558" s="84" t="s">
        <v>73</v>
      </c>
      <c r="J558" s="84" t="s">
        <v>74</v>
      </c>
      <c r="K558" s="349"/>
      <c r="L558" s="338"/>
      <c r="M558" s="338"/>
      <c r="N558" s="338"/>
      <c r="O558" s="338"/>
      <c r="P558" s="338"/>
      <c r="Q558" s="338"/>
      <c r="R558" s="338"/>
    </row>
    <row r="559" spans="1:23" ht="15.75" customHeight="1" x14ac:dyDescent="0.25">
      <c r="A559" s="84" t="s">
        <v>71</v>
      </c>
      <c r="B559" s="87">
        <v>76</v>
      </c>
      <c r="C559" s="87"/>
      <c r="D559" s="87"/>
      <c r="E559" s="87"/>
      <c r="F559" s="87"/>
      <c r="G559" s="87"/>
      <c r="H559" s="87"/>
      <c r="I559" s="87"/>
      <c r="J559" s="302"/>
      <c r="K559" s="129"/>
      <c r="L559" s="262"/>
      <c r="M559" s="263"/>
      <c r="N559" s="264"/>
      <c r="O559" s="278"/>
      <c r="P559" s="92">
        <f>B559</f>
        <v>76</v>
      </c>
      <c r="Q559" s="279"/>
      <c r="R559" s="278"/>
    </row>
    <row r="560" spans="1:23" ht="15.75" customHeight="1" x14ac:dyDescent="0.25">
      <c r="A560" s="84">
        <v>1101</v>
      </c>
      <c r="B560" s="87"/>
      <c r="C560" s="87">
        <v>73</v>
      </c>
      <c r="D560" s="87"/>
      <c r="E560" s="87"/>
      <c r="F560" s="87"/>
      <c r="G560" s="87"/>
      <c r="H560" s="87"/>
      <c r="I560" s="87"/>
      <c r="J560" s="302"/>
      <c r="K560" s="129"/>
      <c r="L560" s="265"/>
      <c r="M560" s="101"/>
      <c r="N560" s="266"/>
      <c r="O560" s="96">
        <f>IF(C560=0,"",C560/B559)</f>
        <v>0.96052631578947367</v>
      </c>
      <c r="P560" s="97">
        <v>73</v>
      </c>
      <c r="Q560" s="280">
        <f t="shared" ref="Q560:Q566" si="98">IF(P560=0,"",P560/P559)</f>
        <v>0.96052631578947367</v>
      </c>
      <c r="R560" s="280">
        <f t="shared" ref="R560:R566" si="99">IF(P560=0,"",100%-Q560)</f>
        <v>3.9473684210526327E-2</v>
      </c>
    </row>
    <row r="561" spans="1:19" ht="15.75" customHeight="1" x14ac:dyDescent="0.25">
      <c r="A561" s="84">
        <v>1102</v>
      </c>
      <c r="B561" s="87"/>
      <c r="C561" s="87"/>
      <c r="D561" s="87">
        <v>66</v>
      </c>
      <c r="E561" s="87"/>
      <c r="F561" s="87"/>
      <c r="G561" s="87"/>
      <c r="H561" s="87"/>
      <c r="I561" s="87"/>
      <c r="J561" s="302"/>
      <c r="K561" s="129"/>
      <c r="L561" s="265"/>
      <c r="M561" s="101"/>
      <c r="N561" s="266"/>
      <c r="O561" s="96">
        <f>IF(D561=0,"",D561/C560)</f>
        <v>0.90410958904109584</v>
      </c>
      <c r="P561" s="97">
        <v>70</v>
      </c>
      <c r="Q561" s="280">
        <f t="shared" si="98"/>
        <v>0.95890410958904104</v>
      </c>
      <c r="R561" s="280">
        <f t="shared" si="99"/>
        <v>4.1095890410958957E-2</v>
      </c>
      <c r="S561" s="14">
        <f>P561/P559</f>
        <v>0.92105263157894735</v>
      </c>
    </row>
    <row r="562" spans="1:19" ht="15.75" customHeight="1" x14ac:dyDescent="0.25">
      <c r="A562" s="84">
        <v>1201</v>
      </c>
      <c r="B562" s="87"/>
      <c r="C562" s="87"/>
      <c r="D562" s="87"/>
      <c r="E562" s="87">
        <v>62</v>
      </c>
      <c r="F562" s="87"/>
      <c r="G562" s="87"/>
      <c r="H562" s="87"/>
      <c r="I562" s="87"/>
      <c r="J562" s="302"/>
      <c r="K562" s="129"/>
      <c r="L562" s="265"/>
      <c r="M562" s="101"/>
      <c r="N562" s="266"/>
      <c r="O562" s="96">
        <f>IF(E562=0,"",E562/D561)</f>
        <v>0.93939393939393945</v>
      </c>
      <c r="P562" s="97">
        <v>70</v>
      </c>
      <c r="Q562" s="280">
        <f t="shared" si="98"/>
        <v>1</v>
      </c>
      <c r="R562" s="280">
        <f t="shared" si="99"/>
        <v>0</v>
      </c>
    </row>
    <row r="563" spans="1:19" ht="15.75" customHeight="1" x14ac:dyDescent="0.25">
      <c r="A563" s="84">
        <v>1202</v>
      </c>
      <c r="B563" s="87"/>
      <c r="C563" s="87"/>
      <c r="D563" s="87"/>
      <c r="E563" s="87"/>
      <c r="F563" s="87">
        <v>58</v>
      </c>
      <c r="G563" s="87"/>
      <c r="H563" s="87"/>
      <c r="I563" s="87"/>
      <c r="J563" s="302"/>
      <c r="K563" s="129"/>
      <c r="L563" s="265"/>
      <c r="M563" s="101"/>
      <c r="N563" s="266"/>
      <c r="O563" s="96">
        <f>IF(F563=0,"",F563/E562)</f>
        <v>0.93548387096774188</v>
      </c>
      <c r="P563" s="97">
        <v>66</v>
      </c>
      <c r="Q563" s="280">
        <f t="shared" si="98"/>
        <v>0.94285714285714284</v>
      </c>
      <c r="R563" s="280">
        <f t="shared" si="99"/>
        <v>5.7142857142857162E-2</v>
      </c>
    </row>
    <row r="564" spans="1:19" ht="15.75" customHeight="1" x14ac:dyDescent="0.25">
      <c r="A564" s="84">
        <v>1301</v>
      </c>
      <c r="B564" s="87"/>
      <c r="C564" s="87"/>
      <c r="D564" s="87"/>
      <c r="E564" s="87"/>
      <c r="F564" s="87"/>
      <c r="G564" s="87">
        <v>54</v>
      </c>
      <c r="H564" s="87"/>
      <c r="I564" s="87"/>
      <c r="J564" s="302"/>
      <c r="K564" s="129"/>
      <c r="L564" s="265"/>
      <c r="M564" s="101"/>
      <c r="N564" s="266"/>
      <c r="O564" s="96">
        <f>IF(G564=0,"",G564/F563)</f>
        <v>0.93103448275862066</v>
      </c>
      <c r="P564" s="97">
        <v>66</v>
      </c>
      <c r="Q564" s="280">
        <f t="shared" si="98"/>
        <v>1</v>
      </c>
      <c r="R564" s="280">
        <f t="shared" si="99"/>
        <v>0</v>
      </c>
    </row>
    <row r="565" spans="1:19" ht="15.75" customHeight="1" x14ac:dyDescent="0.25">
      <c r="A565" s="84">
        <v>1302</v>
      </c>
      <c r="B565" s="87"/>
      <c r="C565" s="87"/>
      <c r="D565" s="87"/>
      <c r="E565" s="87"/>
      <c r="F565" s="87"/>
      <c r="G565" s="87"/>
      <c r="H565" s="87">
        <v>50</v>
      </c>
      <c r="I565" s="87"/>
      <c r="J565" s="302"/>
      <c r="K565" s="129"/>
      <c r="L565" s="265"/>
      <c r="M565" s="101"/>
      <c r="N565" s="266"/>
      <c r="O565" s="96">
        <f>IF(H565=0,"",H565/G564)</f>
        <v>0.92592592592592593</v>
      </c>
      <c r="P565" s="97">
        <v>65</v>
      </c>
      <c r="Q565" s="280">
        <f t="shared" si="98"/>
        <v>0.98484848484848486</v>
      </c>
      <c r="R565" s="280">
        <f t="shared" si="99"/>
        <v>1.5151515151515138E-2</v>
      </c>
    </row>
    <row r="566" spans="1:19" ht="15.75" customHeight="1" x14ac:dyDescent="0.25">
      <c r="A566" s="84">
        <v>1401</v>
      </c>
      <c r="B566" s="87"/>
      <c r="C566" s="87"/>
      <c r="D566" s="87"/>
      <c r="E566" s="87"/>
      <c r="F566" s="87"/>
      <c r="G566" s="87"/>
      <c r="H566" s="87"/>
      <c r="I566" s="87">
        <v>45</v>
      </c>
      <c r="J566" s="302"/>
      <c r="K566" s="129">
        <v>36</v>
      </c>
      <c r="L566" s="265"/>
      <c r="M566" s="101"/>
      <c r="N566" s="266"/>
      <c r="O566" s="96">
        <f>IF(I566=0,"",I566/H565)</f>
        <v>0.9</v>
      </c>
      <c r="P566" s="97">
        <v>64</v>
      </c>
      <c r="Q566" s="280">
        <f t="shared" si="98"/>
        <v>0.98461538461538467</v>
      </c>
      <c r="R566" s="280">
        <f t="shared" si="99"/>
        <v>1.538461538461533E-2</v>
      </c>
    </row>
    <row r="567" spans="1:19" ht="15.75" customHeight="1" x14ac:dyDescent="0.25">
      <c r="A567" s="84">
        <v>1402</v>
      </c>
      <c r="B567" s="87"/>
      <c r="C567" s="87"/>
      <c r="D567" s="87"/>
      <c r="E567" s="87"/>
      <c r="F567" s="87"/>
      <c r="G567" s="87"/>
      <c r="H567" s="87"/>
      <c r="I567" s="87">
        <v>20</v>
      </c>
      <c r="J567" s="302"/>
      <c r="K567" s="129">
        <v>14</v>
      </c>
      <c r="L567" s="265"/>
      <c r="M567" s="101"/>
      <c r="N567" s="101"/>
      <c r="O567" s="215"/>
      <c r="P567" s="97">
        <v>26</v>
      </c>
      <c r="Q567" s="285"/>
      <c r="R567" s="215"/>
    </row>
    <row r="568" spans="1:19" ht="15.75" customHeight="1" x14ac:dyDescent="0.25">
      <c r="A568" s="84">
        <v>1501</v>
      </c>
      <c r="B568" s="87"/>
      <c r="C568" s="87"/>
      <c r="D568" s="87"/>
      <c r="E568" s="87"/>
      <c r="F568" s="87"/>
      <c r="G568" s="87"/>
      <c r="H568" s="87"/>
      <c r="I568" s="87">
        <v>3</v>
      </c>
      <c r="J568" s="302"/>
      <c r="K568" s="129">
        <v>6</v>
      </c>
      <c r="L568" s="265"/>
      <c r="M568" s="101"/>
      <c r="N568" s="256"/>
      <c r="O568" s="215"/>
      <c r="P568" s="97">
        <v>7</v>
      </c>
      <c r="Q568" s="285"/>
      <c r="R568" s="215"/>
    </row>
    <row r="569" spans="1:19" ht="15.75" customHeight="1" x14ac:dyDescent="0.25">
      <c r="A569" s="84">
        <v>1502</v>
      </c>
      <c r="B569" s="87"/>
      <c r="C569" s="87"/>
      <c r="D569" s="87"/>
      <c r="E569" s="87"/>
      <c r="F569" s="87"/>
      <c r="G569" s="87"/>
      <c r="H569" s="87"/>
      <c r="I569" s="87">
        <v>5</v>
      </c>
      <c r="J569" s="302"/>
      <c r="K569" s="129">
        <v>1</v>
      </c>
      <c r="L569" s="265"/>
      <c r="M569" s="101"/>
      <c r="N569" s="256"/>
      <c r="O569" s="215"/>
      <c r="P569" s="106">
        <v>5</v>
      </c>
      <c r="Q569" s="285"/>
      <c r="R569" s="215"/>
    </row>
    <row r="570" spans="1:19" ht="15.75" customHeight="1" x14ac:dyDescent="0.25">
      <c r="A570" s="84">
        <v>1601</v>
      </c>
      <c r="B570" s="87"/>
      <c r="C570" s="87"/>
      <c r="D570" s="87"/>
      <c r="E570" s="87"/>
      <c r="F570" s="87"/>
      <c r="G570" s="87"/>
      <c r="H570" s="87"/>
      <c r="I570" s="87">
        <v>1</v>
      </c>
      <c r="J570" s="302"/>
      <c r="K570" s="129">
        <v>1</v>
      </c>
      <c r="L570" s="265"/>
      <c r="M570" s="101"/>
      <c r="N570" s="256"/>
      <c r="O570" s="215"/>
      <c r="P570" s="106">
        <v>1</v>
      </c>
      <c r="Q570" s="285"/>
      <c r="R570" s="215"/>
    </row>
    <row r="571" spans="1:19" ht="15.75" customHeight="1" x14ac:dyDescent="0.25">
      <c r="A571" s="84">
        <v>1602</v>
      </c>
      <c r="B571" s="87"/>
      <c r="C571" s="87"/>
      <c r="D571" s="87"/>
      <c r="E571" s="87"/>
      <c r="F571" s="87"/>
      <c r="G571" s="87"/>
      <c r="H571" s="87"/>
      <c r="I571" s="87"/>
      <c r="J571" s="302"/>
      <c r="K571" s="129"/>
      <c r="L571" s="265"/>
      <c r="M571" s="101"/>
      <c r="N571" s="256"/>
      <c r="O571" s="215"/>
      <c r="P571" s="106"/>
      <c r="Q571" s="285"/>
      <c r="R571" s="215"/>
    </row>
    <row r="572" spans="1:19" ht="15.75" customHeight="1" x14ac:dyDescent="0.25">
      <c r="A572" s="84">
        <v>1701</v>
      </c>
      <c r="B572" s="87"/>
      <c r="C572" s="87"/>
      <c r="D572" s="87"/>
      <c r="E572" s="87"/>
      <c r="F572" s="87"/>
      <c r="G572" s="87"/>
      <c r="H572" s="87"/>
      <c r="I572" s="87"/>
      <c r="J572" s="302"/>
      <c r="K572" s="129"/>
      <c r="L572" s="265"/>
      <c r="M572" s="101"/>
      <c r="N572" s="256"/>
      <c r="O572" s="101"/>
      <c r="P572" s="256"/>
      <c r="Q572" s="286"/>
      <c r="R572" s="215"/>
    </row>
    <row r="573" spans="1:19" ht="15.75" customHeight="1" x14ac:dyDescent="0.25">
      <c r="A573" s="84">
        <v>1702</v>
      </c>
      <c r="B573" s="87"/>
      <c r="C573" s="87"/>
      <c r="D573" s="87"/>
      <c r="E573" s="87"/>
      <c r="F573" s="87"/>
      <c r="G573" s="87"/>
      <c r="H573" s="87"/>
      <c r="I573" s="87"/>
      <c r="J573" s="302"/>
      <c r="K573" s="129"/>
      <c r="L573" s="265"/>
      <c r="M573" s="101"/>
      <c r="N573" s="256"/>
      <c r="O573" s="111" t="s">
        <v>91</v>
      </c>
      <c r="P573" s="112">
        <v>55</v>
      </c>
      <c r="Q573" s="113">
        <f>K576</f>
        <v>58</v>
      </c>
      <c r="R573" s="114" t="s">
        <v>19</v>
      </c>
    </row>
    <row r="574" spans="1:19" ht="15.75" customHeight="1" x14ac:dyDescent="0.25">
      <c r="A574" s="84">
        <v>1801</v>
      </c>
      <c r="B574" s="87"/>
      <c r="C574" s="87"/>
      <c r="D574" s="87"/>
      <c r="E574" s="87"/>
      <c r="F574" s="87"/>
      <c r="G574" s="87"/>
      <c r="H574" s="87"/>
      <c r="I574" s="87"/>
      <c r="J574" s="302"/>
      <c r="K574" s="129"/>
      <c r="L574" s="265"/>
      <c r="M574" s="101"/>
      <c r="N574" s="256"/>
      <c r="O574" s="115" t="s">
        <v>92</v>
      </c>
      <c r="P574" s="116">
        <f>IF(P573/B559=0,"",P573/B559)</f>
        <v>0.72368421052631582</v>
      </c>
      <c r="Q574" s="117">
        <f>IF(P573/Q573=0,"",P573/Q573)</f>
        <v>0.94827586206896552</v>
      </c>
      <c r="R574" s="118" t="s">
        <v>93</v>
      </c>
    </row>
    <row r="575" spans="1:19" ht="15.75" customHeight="1" x14ac:dyDescent="0.25">
      <c r="A575" s="84">
        <v>1802</v>
      </c>
      <c r="B575" s="87"/>
      <c r="C575" s="87"/>
      <c r="D575" s="87"/>
      <c r="E575" s="87"/>
      <c r="F575" s="87"/>
      <c r="G575" s="87"/>
      <c r="H575" s="87"/>
      <c r="I575" s="87"/>
      <c r="J575" s="302"/>
      <c r="K575" s="129"/>
      <c r="L575" s="267"/>
      <c r="M575" s="268"/>
      <c r="N575" s="269"/>
      <c r="O575" s="120"/>
      <c r="P575" s="121"/>
      <c r="Q575" s="121"/>
      <c r="R575" s="122"/>
    </row>
    <row r="576" spans="1:19" ht="18" customHeight="1" x14ac:dyDescent="0.25">
      <c r="A576" s="46"/>
      <c r="B576" s="340" t="s">
        <v>111</v>
      </c>
      <c r="C576" s="340"/>
      <c r="D576" s="340"/>
      <c r="E576" s="340"/>
      <c r="F576" s="340"/>
      <c r="G576" s="340"/>
      <c r="H576" s="340"/>
      <c r="I576" s="340"/>
      <c r="J576" s="340"/>
      <c r="K576" s="123">
        <f>SUM(K559:K572)</f>
        <v>58</v>
      </c>
      <c r="L576" s="124">
        <f>IF(K566=0,"",K566/B559)</f>
        <v>0.47368421052631576</v>
      </c>
      <c r="M576" s="124">
        <f>IF(K576=0,"",K576/B559)</f>
        <v>0.76315789473684215</v>
      </c>
      <c r="N576" s="124">
        <f>IF(K567=0,"",M576-L576)</f>
        <v>0.28947368421052638</v>
      </c>
      <c r="O576" s="1"/>
      <c r="P576" s="2"/>
      <c r="Q576" s="36"/>
      <c r="R576" s="1"/>
    </row>
    <row r="577" spans="1:19" ht="12.75" customHeight="1" x14ac:dyDescent="0.2">
      <c r="M577" s="1"/>
      <c r="N577" s="1"/>
      <c r="O577" s="1"/>
      <c r="P577" s="1"/>
    </row>
    <row r="578" spans="1:19" ht="12.75" customHeight="1" x14ac:dyDescent="0.2">
      <c r="M578" s="1"/>
      <c r="N578" s="1"/>
      <c r="O578" s="1"/>
      <c r="P578" s="1"/>
    </row>
    <row r="579" spans="1:19" ht="26.25" customHeight="1" x14ac:dyDescent="0.4">
      <c r="A579" s="3"/>
      <c r="B579" s="382" t="s">
        <v>101</v>
      </c>
      <c r="C579" s="367"/>
      <c r="D579" s="367"/>
      <c r="E579" s="367"/>
      <c r="F579" s="367"/>
      <c r="G579" s="367"/>
      <c r="H579" s="367"/>
      <c r="I579" s="367"/>
      <c r="J579" s="367"/>
      <c r="K579" s="225" t="s">
        <v>79</v>
      </c>
      <c r="L579" s="1"/>
      <c r="M579" s="1"/>
      <c r="N579" s="2"/>
      <c r="O579" s="1"/>
      <c r="P579" s="2"/>
      <c r="Q579" s="2"/>
      <c r="R579" s="2"/>
    </row>
    <row r="580" spans="1:19" ht="20.25" customHeight="1" x14ac:dyDescent="0.2">
      <c r="A580" s="376" t="s">
        <v>18</v>
      </c>
      <c r="B580" s="344" t="s">
        <v>102</v>
      </c>
      <c r="C580" s="345"/>
      <c r="D580" s="345"/>
      <c r="E580" s="345"/>
      <c r="F580" s="345"/>
      <c r="G580" s="345"/>
      <c r="H580" s="345"/>
      <c r="I580" s="345"/>
      <c r="J580" s="377"/>
      <c r="K580" s="383" t="s">
        <v>19</v>
      </c>
      <c r="L580" s="339" t="s">
        <v>11</v>
      </c>
      <c r="M580" s="339" t="s">
        <v>12</v>
      </c>
      <c r="N580" s="339" t="s">
        <v>13</v>
      </c>
      <c r="O580" s="339" t="s">
        <v>14</v>
      </c>
      <c r="P580" s="339" t="s">
        <v>15</v>
      </c>
      <c r="Q580" s="339" t="s">
        <v>16</v>
      </c>
      <c r="R580" s="339" t="s">
        <v>103</v>
      </c>
    </row>
    <row r="581" spans="1:19" ht="15.75" customHeight="1" x14ac:dyDescent="0.25">
      <c r="A581" s="338"/>
      <c r="B581" s="84" t="s">
        <v>104</v>
      </c>
      <c r="C581" s="84" t="s">
        <v>105</v>
      </c>
      <c r="D581" s="84" t="s">
        <v>106</v>
      </c>
      <c r="E581" s="84" t="s">
        <v>107</v>
      </c>
      <c r="F581" s="84" t="s">
        <v>108</v>
      </c>
      <c r="G581" s="84" t="s">
        <v>109</v>
      </c>
      <c r="H581" s="84" t="s">
        <v>110</v>
      </c>
      <c r="I581" s="84" t="s">
        <v>73</v>
      </c>
      <c r="J581" s="84" t="s">
        <v>74</v>
      </c>
      <c r="K581" s="349"/>
      <c r="L581" s="338"/>
      <c r="M581" s="338"/>
      <c r="N581" s="338"/>
      <c r="O581" s="338"/>
      <c r="P581" s="338"/>
      <c r="Q581" s="338"/>
      <c r="R581" s="338"/>
    </row>
    <row r="582" spans="1:19" ht="15.75" customHeight="1" x14ac:dyDescent="0.25">
      <c r="A582" s="84">
        <v>1101</v>
      </c>
      <c r="B582" s="87">
        <v>120</v>
      </c>
      <c r="C582" s="87"/>
      <c r="D582" s="87"/>
      <c r="E582" s="87"/>
      <c r="F582" s="87"/>
      <c r="G582" s="87"/>
      <c r="H582" s="87"/>
      <c r="I582" s="87"/>
      <c r="J582" s="302"/>
      <c r="K582" s="129"/>
      <c r="L582" s="262"/>
      <c r="M582" s="263"/>
      <c r="N582" s="264"/>
      <c r="O582" s="278"/>
      <c r="P582" s="92">
        <f>B582</f>
        <v>120</v>
      </c>
      <c r="Q582" s="279"/>
      <c r="R582" s="278"/>
    </row>
    <row r="583" spans="1:19" ht="15.75" customHeight="1" x14ac:dyDescent="0.25">
      <c r="A583" s="84">
        <v>1102</v>
      </c>
      <c r="B583" s="87"/>
      <c r="C583" s="87">
        <v>115</v>
      </c>
      <c r="D583" s="87"/>
      <c r="E583" s="87"/>
      <c r="F583" s="87"/>
      <c r="G583" s="87"/>
      <c r="H583" s="87"/>
      <c r="I583" s="87"/>
      <c r="J583" s="302"/>
      <c r="K583" s="129"/>
      <c r="L583" s="265"/>
      <c r="M583" s="101"/>
      <c r="N583" s="266"/>
      <c r="O583" s="96">
        <f>IF(C583=0,"",C583/B582)</f>
        <v>0.95833333333333337</v>
      </c>
      <c r="P583" s="97">
        <v>115</v>
      </c>
      <c r="Q583" s="280">
        <f t="shared" ref="Q583:Q589" si="100">IF(P583=0,"",P583/P582)</f>
        <v>0.95833333333333337</v>
      </c>
      <c r="R583" s="280">
        <f t="shared" ref="R583:R589" si="101">IF(P583=0,"",100%-Q583)</f>
        <v>4.166666666666663E-2</v>
      </c>
    </row>
    <row r="584" spans="1:19" ht="15.75" customHeight="1" x14ac:dyDescent="0.25">
      <c r="A584" s="84">
        <v>1201</v>
      </c>
      <c r="B584" s="87"/>
      <c r="C584" s="87"/>
      <c r="D584" s="87">
        <v>107</v>
      </c>
      <c r="E584" s="87"/>
      <c r="F584" s="87"/>
      <c r="G584" s="87"/>
      <c r="H584" s="87"/>
      <c r="I584" s="87"/>
      <c r="J584" s="302"/>
      <c r="K584" s="129"/>
      <c r="L584" s="265"/>
      <c r="M584" s="101"/>
      <c r="N584" s="266"/>
      <c r="O584" s="96">
        <f>IF(D584=0,"",D584/C583)</f>
        <v>0.93043478260869561</v>
      </c>
      <c r="P584" s="97">
        <v>111</v>
      </c>
      <c r="Q584" s="280">
        <f t="shared" si="100"/>
        <v>0.9652173913043478</v>
      </c>
      <c r="R584" s="280">
        <f t="shared" si="101"/>
        <v>3.4782608695652195E-2</v>
      </c>
      <c r="S584" s="14">
        <f>P584/P582</f>
        <v>0.92500000000000004</v>
      </c>
    </row>
    <row r="585" spans="1:19" ht="15.75" customHeight="1" x14ac:dyDescent="0.25">
      <c r="A585" s="84" t="s">
        <v>85</v>
      </c>
      <c r="B585" s="87"/>
      <c r="C585" s="87"/>
      <c r="D585" s="87"/>
      <c r="E585" s="87">
        <v>95</v>
      </c>
      <c r="F585" s="87"/>
      <c r="G585" s="87"/>
      <c r="H585" s="87"/>
      <c r="I585" s="87"/>
      <c r="J585" s="302"/>
      <c r="K585" s="129"/>
      <c r="L585" s="265"/>
      <c r="M585" s="101"/>
      <c r="N585" s="266"/>
      <c r="O585" s="96">
        <f>IF(E585=0,"",E585/D584)</f>
        <v>0.88785046728971961</v>
      </c>
      <c r="P585" s="97">
        <v>104</v>
      </c>
      <c r="Q585" s="280">
        <f t="shared" si="100"/>
        <v>0.93693693693693691</v>
      </c>
      <c r="R585" s="280">
        <f t="shared" si="101"/>
        <v>6.3063063063063085E-2</v>
      </c>
    </row>
    <row r="586" spans="1:19" ht="15.75" customHeight="1" x14ac:dyDescent="0.25">
      <c r="A586" s="84">
        <v>1301</v>
      </c>
      <c r="B586" s="87"/>
      <c r="C586" s="87"/>
      <c r="D586" s="87"/>
      <c r="E586" s="87"/>
      <c r="F586" s="87">
        <v>89</v>
      </c>
      <c r="G586" s="87"/>
      <c r="H586" s="87"/>
      <c r="I586" s="87"/>
      <c r="J586" s="302"/>
      <c r="K586" s="129"/>
      <c r="L586" s="265"/>
      <c r="M586" s="101"/>
      <c r="N586" s="266"/>
      <c r="O586" s="96">
        <f>IF(F586=0,"",F586/E585)</f>
        <v>0.93684210526315792</v>
      </c>
      <c r="P586" s="97">
        <v>103</v>
      </c>
      <c r="Q586" s="280">
        <f t="shared" si="100"/>
        <v>0.99038461538461542</v>
      </c>
      <c r="R586" s="280">
        <f t="shared" si="101"/>
        <v>9.6153846153845812E-3</v>
      </c>
    </row>
    <row r="587" spans="1:19" ht="15.75" customHeight="1" x14ac:dyDescent="0.25">
      <c r="A587" s="84">
        <v>1302</v>
      </c>
      <c r="B587" s="87"/>
      <c r="C587" s="87"/>
      <c r="D587" s="87"/>
      <c r="E587" s="87"/>
      <c r="F587" s="87"/>
      <c r="G587" s="87">
        <v>86</v>
      </c>
      <c r="H587" s="87"/>
      <c r="I587" s="87"/>
      <c r="J587" s="302"/>
      <c r="K587" s="129"/>
      <c r="L587" s="265"/>
      <c r="M587" s="101"/>
      <c r="N587" s="266"/>
      <c r="O587" s="96">
        <f>IF(G587=0,"",G587/F586)</f>
        <v>0.9662921348314607</v>
      </c>
      <c r="P587" s="97">
        <v>102</v>
      </c>
      <c r="Q587" s="280">
        <f t="shared" si="100"/>
        <v>0.99029126213592233</v>
      </c>
      <c r="R587" s="280">
        <f t="shared" si="101"/>
        <v>9.7087378640776656E-3</v>
      </c>
    </row>
    <row r="588" spans="1:19" ht="15.75" customHeight="1" x14ac:dyDescent="0.25">
      <c r="A588" s="84">
        <v>1401</v>
      </c>
      <c r="B588" s="87"/>
      <c r="C588" s="87"/>
      <c r="D588" s="87"/>
      <c r="E588" s="87"/>
      <c r="F588" s="87"/>
      <c r="G588" s="87"/>
      <c r="H588" s="87">
        <v>83</v>
      </c>
      <c r="I588" s="87"/>
      <c r="J588" s="302"/>
      <c r="K588" s="129"/>
      <c r="L588" s="265"/>
      <c r="M588" s="101"/>
      <c r="N588" s="266"/>
      <c r="O588" s="96">
        <f>IF(H588=0,"",H588/G587)</f>
        <v>0.96511627906976749</v>
      </c>
      <c r="P588" s="97">
        <v>100</v>
      </c>
      <c r="Q588" s="280">
        <f t="shared" si="100"/>
        <v>0.98039215686274506</v>
      </c>
      <c r="R588" s="280">
        <f t="shared" si="101"/>
        <v>1.9607843137254943E-2</v>
      </c>
    </row>
    <row r="589" spans="1:19" ht="15.75" customHeight="1" x14ac:dyDescent="0.25">
      <c r="A589" s="84">
        <v>1402</v>
      </c>
      <c r="B589" s="87"/>
      <c r="C589" s="87"/>
      <c r="D589" s="87"/>
      <c r="E589" s="87"/>
      <c r="F589" s="87"/>
      <c r="G589" s="87"/>
      <c r="H589" s="87"/>
      <c r="I589" s="87">
        <v>80</v>
      </c>
      <c r="J589" s="302"/>
      <c r="K589" s="129">
        <v>63</v>
      </c>
      <c r="L589" s="265"/>
      <c r="M589" s="101"/>
      <c r="N589" s="266"/>
      <c r="O589" s="96">
        <f>IF(I589=0,"",I589/H588)</f>
        <v>0.96385542168674698</v>
      </c>
      <c r="P589" s="97">
        <v>99</v>
      </c>
      <c r="Q589" s="280">
        <f t="shared" si="100"/>
        <v>0.99</v>
      </c>
      <c r="R589" s="280">
        <f t="shared" si="101"/>
        <v>1.0000000000000009E-2</v>
      </c>
    </row>
    <row r="590" spans="1:19" ht="15.75" customHeight="1" x14ac:dyDescent="0.25">
      <c r="A590" s="84">
        <v>1501</v>
      </c>
      <c r="B590" s="87"/>
      <c r="C590" s="87"/>
      <c r="D590" s="87"/>
      <c r="E590" s="87"/>
      <c r="F590" s="87"/>
      <c r="G590" s="87"/>
      <c r="H590" s="87"/>
      <c r="I590" s="87">
        <v>11</v>
      </c>
      <c r="J590" s="302"/>
      <c r="K590" s="129">
        <v>16</v>
      </c>
      <c r="L590" s="265"/>
      <c r="M590" s="101"/>
      <c r="N590" s="101"/>
      <c r="O590" s="215"/>
      <c r="P590" s="97">
        <v>22</v>
      </c>
      <c r="Q590" s="285"/>
      <c r="R590" s="215"/>
    </row>
    <row r="591" spans="1:19" ht="15.75" customHeight="1" x14ac:dyDescent="0.25">
      <c r="A591" s="84">
        <v>1502</v>
      </c>
      <c r="B591" s="87"/>
      <c r="C591" s="87"/>
      <c r="D591" s="87"/>
      <c r="E591" s="87"/>
      <c r="F591" s="87"/>
      <c r="G591" s="87"/>
      <c r="H591" s="87"/>
      <c r="I591" s="87">
        <v>5</v>
      </c>
      <c r="J591" s="302"/>
      <c r="K591" s="129">
        <v>3</v>
      </c>
      <c r="L591" s="265"/>
      <c r="M591" s="101"/>
      <c r="N591" s="256"/>
      <c r="O591" s="215"/>
      <c r="P591" s="97">
        <v>18</v>
      </c>
      <c r="Q591" s="285"/>
      <c r="R591" s="215"/>
    </row>
    <row r="592" spans="1:19" ht="15.75" customHeight="1" x14ac:dyDescent="0.25">
      <c r="A592" s="84">
        <v>1601</v>
      </c>
      <c r="B592" s="87"/>
      <c r="C592" s="87"/>
      <c r="D592" s="87"/>
      <c r="E592" s="87"/>
      <c r="F592" s="87"/>
      <c r="G592" s="87"/>
      <c r="H592" s="87"/>
      <c r="I592" s="87">
        <v>11</v>
      </c>
      <c r="J592" s="302"/>
      <c r="K592" s="129">
        <v>5</v>
      </c>
      <c r="L592" s="265"/>
      <c r="M592" s="101"/>
      <c r="N592" s="256"/>
      <c r="O592" s="215"/>
      <c r="P592" s="106">
        <v>13</v>
      </c>
      <c r="Q592" s="285"/>
      <c r="R592" s="215"/>
    </row>
    <row r="593" spans="1:19" ht="15.75" customHeight="1" x14ac:dyDescent="0.25">
      <c r="A593" s="84">
        <v>1602</v>
      </c>
      <c r="B593" s="87"/>
      <c r="C593" s="87"/>
      <c r="D593" s="87"/>
      <c r="E593" s="87"/>
      <c r="F593" s="87"/>
      <c r="G593" s="87"/>
      <c r="H593" s="87"/>
      <c r="I593" s="87">
        <v>7</v>
      </c>
      <c r="J593" s="302"/>
      <c r="K593" s="129">
        <v>2</v>
      </c>
      <c r="L593" s="265"/>
      <c r="M593" s="101"/>
      <c r="N593" s="256"/>
      <c r="O593" s="215"/>
      <c r="P593" s="106">
        <v>7</v>
      </c>
      <c r="Q593" s="285"/>
      <c r="R593" s="215"/>
    </row>
    <row r="594" spans="1:19" ht="15.75" customHeight="1" x14ac:dyDescent="0.25">
      <c r="A594" s="84">
        <v>1701</v>
      </c>
      <c r="B594" s="87"/>
      <c r="C594" s="87"/>
      <c r="D594" s="87"/>
      <c r="E594" s="87"/>
      <c r="F594" s="87"/>
      <c r="G594" s="87"/>
      <c r="H594" s="87"/>
      <c r="I594" s="87">
        <v>2</v>
      </c>
      <c r="J594" s="302"/>
      <c r="K594" s="129">
        <v>2</v>
      </c>
      <c r="L594" s="265"/>
      <c r="M594" s="101"/>
      <c r="N594" s="256"/>
      <c r="O594" s="215"/>
      <c r="P594" s="106">
        <v>2</v>
      </c>
      <c r="Q594" s="285"/>
      <c r="R594" s="215"/>
    </row>
    <row r="595" spans="1:19" ht="15.75" customHeight="1" x14ac:dyDescent="0.25">
      <c r="A595" s="84">
        <v>1702</v>
      </c>
      <c r="B595" s="87"/>
      <c r="C595" s="87"/>
      <c r="D595" s="87"/>
      <c r="E595" s="87"/>
      <c r="F595" s="87"/>
      <c r="G595" s="87"/>
      <c r="H595" s="87"/>
      <c r="I595" s="87"/>
      <c r="J595" s="302"/>
      <c r="K595" s="129"/>
      <c r="L595" s="265"/>
      <c r="M595" s="101"/>
      <c r="N595" s="256"/>
      <c r="O595" s="101"/>
      <c r="P595" s="256"/>
      <c r="Q595" s="286"/>
      <c r="R595" s="215"/>
    </row>
    <row r="596" spans="1:19" ht="15.75" customHeight="1" x14ac:dyDescent="0.25">
      <c r="A596" s="84">
        <v>1801</v>
      </c>
      <c r="B596" s="87"/>
      <c r="C596" s="87"/>
      <c r="D596" s="87"/>
      <c r="E596" s="87"/>
      <c r="F596" s="87"/>
      <c r="G596" s="87"/>
      <c r="H596" s="87"/>
      <c r="I596" s="87"/>
      <c r="J596" s="302"/>
      <c r="K596" s="129"/>
      <c r="L596" s="265"/>
      <c r="M596" s="101"/>
      <c r="N596" s="256"/>
      <c r="O596" s="111" t="s">
        <v>91</v>
      </c>
      <c r="P596" s="112">
        <v>85</v>
      </c>
      <c r="Q596" s="113">
        <f>K599</f>
        <v>91</v>
      </c>
      <c r="R596" s="114" t="s">
        <v>19</v>
      </c>
    </row>
    <row r="597" spans="1:19" ht="15.75" customHeight="1" x14ac:dyDescent="0.25">
      <c r="A597" s="84">
        <v>1802</v>
      </c>
      <c r="B597" s="87"/>
      <c r="C597" s="87"/>
      <c r="D597" s="87"/>
      <c r="E597" s="87"/>
      <c r="F597" s="87"/>
      <c r="G597" s="87"/>
      <c r="H597" s="87"/>
      <c r="I597" s="87"/>
      <c r="J597" s="302"/>
      <c r="K597" s="129"/>
      <c r="L597" s="265"/>
      <c r="M597" s="101"/>
      <c r="N597" s="256"/>
      <c r="O597" s="115" t="s">
        <v>92</v>
      </c>
      <c r="P597" s="116">
        <f>IF(P596/B582=0,"",P596/B582)</f>
        <v>0.70833333333333337</v>
      </c>
      <c r="Q597" s="117">
        <f>IF(P596/Q596=0,"",P596/Q596)</f>
        <v>0.93406593406593408</v>
      </c>
      <c r="R597" s="118" t="s">
        <v>93</v>
      </c>
    </row>
    <row r="598" spans="1:19" ht="15.75" customHeight="1" x14ac:dyDescent="0.25">
      <c r="A598" s="84">
        <v>1901</v>
      </c>
      <c r="B598" s="87"/>
      <c r="C598" s="87"/>
      <c r="D598" s="87"/>
      <c r="E598" s="87"/>
      <c r="F598" s="87"/>
      <c r="G598" s="87"/>
      <c r="H598" s="87"/>
      <c r="I598" s="87"/>
      <c r="J598" s="302"/>
      <c r="K598" s="129"/>
      <c r="L598" s="267"/>
      <c r="M598" s="268"/>
      <c r="N598" s="269"/>
      <c r="O598" s="120"/>
      <c r="P598" s="121"/>
      <c r="Q598" s="121"/>
      <c r="R598" s="122"/>
    </row>
    <row r="599" spans="1:19" ht="18" customHeight="1" x14ac:dyDescent="0.25">
      <c r="A599" s="46"/>
      <c r="B599" s="340" t="s">
        <v>111</v>
      </c>
      <c r="C599" s="340"/>
      <c r="D599" s="340"/>
      <c r="E599" s="340"/>
      <c r="F599" s="340"/>
      <c r="G599" s="340"/>
      <c r="H599" s="340"/>
      <c r="I599" s="340"/>
      <c r="J599" s="340"/>
      <c r="K599" s="123">
        <f>SUM(K582:K595)</f>
        <v>91</v>
      </c>
      <c r="L599" s="124">
        <f>IF(K589=0,"",K589/B582)</f>
        <v>0.52500000000000002</v>
      </c>
      <c r="M599" s="124">
        <f>IF(K599=0,"",K599/B582)</f>
        <v>0.7583333333333333</v>
      </c>
      <c r="N599" s="124">
        <f>IF(K590=0,"",M599-L599)</f>
        <v>0.23333333333333328</v>
      </c>
      <c r="O599" s="1"/>
      <c r="P599" s="2"/>
      <c r="Q599" s="36"/>
      <c r="R599" s="1"/>
    </row>
    <row r="600" spans="1:19" ht="12.75" customHeight="1" x14ac:dyDescent="0.2">
      <c r="M600" s="1"/>
      <c r="N600" s="1"/>
      <c r="O600" s="1"/>
      <c r="P600" s="1"/>
    </row>
    <row r="601" spans="1:19" ht="12.75" customHeight="1" x14ac:dyDescent="0.2">
      <c r="M601" s="1"/>
      <c r="N601" s="1"/>
      <c r="O601" s="1"/>
      <c r="P601" s="1"/>
    </row>
    <row r="602" spans="1:19" ht="26.25" customHeight="1" x14ac:dyDescent="0.4">
      <c r="A602" s="3"/>
      <c r="B602" s="382" t="s">
        <v>101</v>
      </c>
      <c r="C602" s="367"/>
      <c r="D602" s="367"/>
      <c r="E602" s="367"/>
      <c r="F602" s="367"/>
      <c r="G602" s="367"/>
      <c r="H602" s="367"/>
      <c r="I602" s="367"/>
      <c r="J602" s="367"/>
      <c r="K602" s="225" t="s">
        <v>82</v>
      </c>
      <c r="L602" s="1"/>
      <c r="M602" s="1"/>
      <c r="N602" s="2"/>
      <c r="O602" s="1"/>
      <c r="P602" s="2"/>
      <c r="Q602" s="2"/>
      <c r="R602" s="2"/>
    </row>
    <row r="603" spans="1:19" ht="20.25" customHeight="1" x14ac:dyDescent="0.2">
      <c r="A603" s="376" t="s">
        <v>18</v>
      </c>
      <c r="B603" s="344" t="s">
        <v>102</v>
      </c>
      <c r="C603" s="345"/>
      <c r="D603" s="345"/>
      <c r="E603" s="345"/>
      <c r="F603" s="345"/>
      <c r="G603" s="345"/>
      <c r="H603" s="345"/>
      <c r="I603" s="345"/>
      <c r="J603" s="377"/>
      <c r="K603" s="383" t="s">
        <v>19</v>
      </c>
      <c r="L603" s="339" t="s">
        <v>11</v>
      </c>
      <c r="M603" s="339" t="s">
        <v>12</v>
      </c>
      <c r="N603" s="339" t="s">
        <v>13</v>
      </c>
      <c r="O603" s="339" t="s">
        <v>14</v>
      </c>
      <c r="P603" s="339" t="s">
        <v>15</v>
      </c>
      <c r="Q603" s="339" t="s">
        <v>16</v>
      </c>
      <c r="R603" s="339" t="s">
        <v>103</v>
      </c>
    </row>
    <row r="604" spans="1:19" ht="15.75" customHeight="1" x14ac:dyDescent="0.25">
      <c r="A604" s="338"/>
      <c r="B604" s="84" t="s">
        <v>104</v>
      </c>
      <c r="C604" s="84" t="s">
        <v>105</v>
      </c>
      <c r="D604" s="84" t="s">
        <v>106</v>
      </c>
      <c r="E604" s="84" t="s">
        <v>107</v>
      </c>
      <c r="F604" s="84" t="s">
        <v>108</v>
      </c>
      <c r="G604" s="84" t="s">
        <v>109</v>
      </c>
      <c r="H604" s="84" t="s">
        <v>110</v>
      </c>
      <c r="I604" s="84" t="s">
        <v>73</v>
      </c>
      <c r="J604" s="84" t="s">
        <v>74</v>
      </c>
      <c r="K604" s="349"/>
      <c r="L604" s="338"/>
      <c r="M604" s="338"/>
      <c r="N604" s="338"/>
      <c r="O604" s="338"/>
      <c r="P604" s="338"/>
      <c r="Q604" s="338"/>
      <c r="R604" s="338"/>
    </row>
    <row r="605" spans="1:19" ht="15.75" customHeight="1" x14ac:dyDescent="0.25">
      <c r="A605" s="84">
        <v>1102</v>
      </c>
      <c r="B605" s="87">
        <v>114</v>
      </c>
      <c r="C605" s="87"/>
      <c r="D605" s="87"/>
      <c r="E605" s="87"/>
      <c r="F605" s="87"/>
      <c r="G605" s="87"/>
      <c r="H605" s="87"/>
      <c r="I605" s="87"/>
      <c r="J605" s="302"/>
      <c r="K605" s="129"/>
      <c r="L605" s="262"/>
      <c r="M605" s="263"/>
      <c r="N605" s="264"/>
      <c r="O605" s="278"/>
      <c r="P605" s="92">
        <f>B605</f>
        <v>114</v>
      </c>
      <c r="Q605" s="279"/>
      <c r="R605" s="278"/>
    </row>
    <row r="606" spans="1:19" ht="15.75" customHeight="1" x14ac:dyDescent="0.25">
      <c r="A606" s="84">
        <v>1201</v>
      </c>
      <c r="B606" s="87"/>
      <c r="C606" s="87">
        <v>109</v>
      </c>
      <c r="D606" s="87"/>
      <c r="E606" s="87"/>
      <c r="F606" s="87"/>
      <c r="G606" s="87"/>
      <c r="H606" s="87"/>
      <c r="I606" s="87"/>
      <c r="J606" s="302"/>
      <c r="K606" s="129"/>
      <c r="L606" s="265"/>
      <c r="M606" s="101"/>
      <c r="N606" s="266"/>
      <c r="O606" s="96">
        <f>IF(C606=0,"",C606/B605)</f>
        <v>0.95614035087719296</v>
      </c>
      <c r="P606" s="97">
        <v>109</v>
      </c>
      <c r="Q606" s="280">
        <f t="shared" ref="Q606:Q612" si="102">IF(P606=0,"",P606/P605)</f>
        <v>0.95614035087719296</v>
      </c>
      <c r="R606" s="280">
        <f t="shared" ref="R606:R612" si="103">IF(P606=0,"",100%-Q606)</f>
        <v>4.3859649122807043E-2</v>
      </c>
    </row>
    <row r="607" spans="1:19" ht="15.75" customHeight="1" x14ac:dyDescent="0.25">
      <c r="A607" s="84" t="s">
        <v>85</v>
      </c>
      <c r="B607" s="87"/>
      <c r="C607" s="87"/>
      <c r="D607" s="87">
        <v>100</v>
      </c>
      <c r="E607" s="87"/>
      <c r="F607" s="87"/>
      <c r="G607" s="87"/>
      <c r="H607" s="87"/>
      <c r="I607" s="87"/>
      <c r="J607" s="302"/>
      <c r="K607" s="129"/>
      <c r="L607" s="265"/>
      <c r="M607" s="101"/>
      <c r="N607" s="266"/>
      <c r="O607" s="96">
        <f>IF(D607=0,"",D607/C606)</f>
        <v>0.91743119266055051</v>
      </c>
      <c r="P607" s="97">
        <v>102</v>
      </c>
      <c r="Q607" s="280">
        <f t="shared" si="102"/>
        <v>0.93577981651376152</v>
      </c>
      <c r="R607" s="280">
        <f t="shared" si="103"/>
        <v>6.422018348623848E-2</v>
      </c>
      <c r="S607" s="14">
        <f>P607/P605</f>
        <v>0.89473684210526316</v>
      </c>
    </row>
    <row r="608" spans="1:19" ht="15.75" customHeight="1" x14ac:dyDescent="0.25">
      <c r="A608" s="84">
        <v>1301</v>
      </c>
      <c r="B608" s="87"/>
      <c r="C608" s="87"/>
      <c r="D608" s="87"/>
      <c r="E608" s="87">
        <v>93</v>
      </c>
      <c r="F608" s="87"/>
      <c r="G608" s="87"/>
      <c r="H608" s="87"/>
      <c r="I608" s="87"/>
      <c r="J608" s="302"/>
      <c r="K608" s="129"/>
      <c r="L608" s="265"/>
      <c r="M608" s="101"/>
      <c r="N608" s="266"/>
      <c r="O608" s="96">
        <f>IF(E608=0,"",E608/D607)</f>
        <v>0.93</v>
      </c>
      <c r="P608" s="97">
        <v>97</v>
      </c>
      <c r="Q608" s="280">
        <f t="shared" si="102"/>
        <v>0.9509803921568627</v>
      </c>
      <c r="R608" s="280">
        <f t="shared" si="103"/>
        <v>4.9019607843137303E-2</v>
      </c>
    </row>
    <row r="609" spans="1:18" ht="15.75" customHeight="1" x14ac:dyDescent="0.25">
      <c r="A609" s="84">
        <v>1302</v>
      </c>
      <c r="B609" s="87"/>
      <c r="C609" s="87"/>
      <c r="D609" s="87"/>
      <c r="E609" s="87"/>
      <c r="F609" s="87">
        <v>89</v>
      </c>
      <c r="G609" s="87"/>
      <c r="H609" s="87"/>
      <c r="I609" s="87"/>
      <c r="J609" s="302"/>
      <c r="K609" s="129"/>
      <c r="L609" s="265"/>
      <c r="M609" s="101"/>
      <c r="N609" s="266"/>
      <c r="O609" s="96">
        <f>IF(F609=0,"",F609/E608)</f>
        <v>0.956989247311828</v>
      </c>
      <c r="P609" s="97">
        <v>97</v>
      </c>
      <c r="Q609" s="280">
        <f t="shared" si="102"/>
        <v>1</v>
      </c>
      <c r="R609" s="280">
        <f t="shared" si="103"/>
        <v>0</v>
      </c>
    </row>
    <row r="610" spans="1:18" ht="15.75" customHeight="1" x14ac:dyDescent="0.25">
      <c r="A610" s="84">
        <v>1401</v>
      </c>
      <c r="B610" s="87"/>
      <c r="C610" s="87"/>
      <c r="D610" s="87"/>
      <c r="E610" s="87"/>
      <c r="F610" s="87"/>
      <c r="G610" s="87">
        <v>85</v>
      </c>
      <c r="H610" s="87"/>
      <c r="I610" s="87"/>
      <c r="J610" s="302"/>
      <c r="K610" s="129"/>
      <c r="L610" s="265"/>
      <c r="M610" s="101"/>
      <c r="N610" s="266"/>
      <c r="O610" s="96">
        <f>IF(G610=0,"",G610/F609)</f>
        <v>0.9550561797752809</v>
      </c>
      <c r="P610" s="97">
        <v>95</v>
      </c>
      <c r="Q610" s="280">
        <f t="shared" si="102"/>
        <v>0.97938144329896903</v>
      </c>
      <c r="R610" s="280">
        <f t="shared" si="103"/>
        <v>2.0618556701030966E-2</v>
      </c>
    </row>
    <row r="611" spans="1:18" ht="15.75" customHeight="1" x14ac:dyDescent="0.25">
      <c r="A611" s="84">
        <v>1402</v>
      </c>
      <c r="B611" s="87"/>
      <c r="C611" s="87"/>
      <c r="D611" s="87"/>
      <c r="E611" s="87"/>
      <c r="F611" s="87"/>
      <c r="G611" s="87"/>
      <c r="H611" s="87">
        <v>76</v>
      </c>
      <c r="I611" s="87"/>
      <c r="J611" s="302"/>
      <c r="K611" s="129"/>
      <c r="L611" s="265"/>
      <c r="M611" s="101"/>
      <c r="N611" s="266"/>
      <c r="O611" s="96">
        <f>IF(H611=0,"",H611/G610)</f>
        <v>0.89411764705882357</v>
      </c>
      <c r="P611" s="97">
        <v>91</v>
      </c>
      <c r="Q611" s="280">
        <f t="shared" si="102"/>
        <v>0.95789473684210524</v>
      </c>
      <c r="R611" s="280">
        <f t="shared" si="103"/>
        <v>4.2105263157894757E-2</v>
      </c>
    </row>
    <row r="612" spans="1:18" ht="15.75" customHeight="1" x14ac:dyDescent="0.25">
      <c r="A612" s="84">
        <v>1501</v>
      </c>
      <c r="B612" s="87"/>
      <c r="C612" s="87"/>
      <c r="D612" s="87"/>
      <c r="E612" s="87"/>
      <c r="F612" s="87"/>
      <c r="G612" s="87"/>
      <c r="H612" s="87"/>
      <c r="I612" s="87">
        <v>71</v>
      </c>
      <c r="J612" s="302"/>
      <c r="K612" s="129">
        <v>41</v>
      </c>
      <c r="L612" s="265"/>
      <c r="M612" s="101"/>
      <c r="N612" s="266"/>
      <c r="O612" s="96">
        <f>IF(I612=0,"",I612/H611)</f>
        <v>0.93421052631578949</v>
      </c>
      <c r="P612" s="97">
        <v>86</v>
      </c>
      <c r="Q612" s="280">
        <f t="shared" si="102"/>
        <v>0.94505494505494503</v>
      </c>
      <c r="R612" s="280">
        <f t="shared" si="103"/>
        <v>5.4945054945054972E-2</v>
      </c>
    </row>
    <row r="613" spans="1:18" ht="15.75" customHeight="1" x14ac:dyDescent="0.25">
      <c r="A613" s="84">
        <v>1502</v>
      </c>
      <c r="B613" s="87"/>
      <c r="C613" s="87"/>
      <c r="D613" s="87"/>
      <c r="E613" s="87"/>
      <c r="F613" s="87"/>
      <c r="G613" s="87"/>
      <c r="H613" s="87"/>
      <c r="I613" s="87">
        <v>32</v>
      </c>
      <c r="J613" s="302"/>
      <c r="K613" s="129">
        <v>28</v>
      </c>
      <c r="L613" s="265"/>
      <c r="M613" s="101"/>
      <c r="N613" s="101"/>
      <c r="O613" s="215"/>
      <c r="P613" s="97">
        <v>50</v>
      </c>
      <c r="Q613" s="285"/>
      <c r="R613" s="215"/>
    </row>
    <row r="614" spans="1:18" ht="15.75" customHeight="1" x14ac:dyDescent="0.25">
      <c r="A614" s="84">
        <v>1601</v>
      </c>
      <c r="B614" s="87"/>
      <c r="C614" s="87"/>
      <c r="D614" s="87"/>
      <c r="E614" s="87"/>
      <c r="F614" s="87"/>
      <c r="G614" s="87"/>
      <c r="H614" s="87"/>
      <c r="I614" s="87">
        <v>9</v>
      </c>
      <c r="J614" s="302"/>
      <c r="K614" s="129">
        <v>7</v>
      </c>
      <c r="L614" s="265"/>
      <c r="M614" s="101"/>
      <c r="N614" s="256"/>
      <c r="O614" s="215"/>
      <c r="P614" s="97">
        <v>14</v>
      </c>
      <c r="Q614" s="285"/>
      <c r="R614" s="215"/>
    </row>
    <row r="615" spans="1:18" ht="15.75" customHeight="1" x14ac:dyDescent="0.25">
      <c r="A615" s="84">
        <v>1602</v>
      </c>
      <c r="B615" s="87"/>
      <c r="C615" s="87"/>
      <c r="D615" s="87"/>
      <c r="E615" s="87"/>
      <c r="F615" s="87"/>
      <c r="G615" s="87"/>
      <c r="H615" s="87"/>
      <c r="I615" s="87">
        <v>1</v>
      </c>
      <c r="J615" s="302"/>
      <c r="K615" s="129">
        <v>3</v>
      </c>
      <c r="L615" s="265"/>
      <c r="M615" s="101"/>
      <c r="N615" s="256"/>
      <c r="O615" s="215"/>
      <c r="P615" s="106">
        <v>8</v>
      </c>
      <c r="Q615" s="285"/>
      <c r="R615" s="215"/>
    </row>
    <row r="616" spans="1:18" ht="15.75" customHeight="1" x14ac:dyDescent="0.25">
      <c r="A616" s="84">
        <v>1701</v>
      </c>
      <c r="B616" s="87"/>
      <c r="C616" s="87"/>
      <c r="D616" s="87"/>
      <c r="E616" s="87"/>
      <c r="F616" s="87"/>
      <c r="G616" s="87"/>
      <c r="H616" s="87"/>
      <c r="I616" s="87">
        <v>1</v>
      </c>
      <c r="J616" s="302"/>
      <c r="K616" s="129">
        <v>3</v>
      </c>
      <c r="L616" s="265"/>
      <c r="M616" s="101"/>
      <c r="N616" s="256"/>
      <c r="O616" s="215"/>
      <c r="P616" s="106">
        <v>2</v>
      </c>
      <c r="Q616" s="285"/>
      <c r="R616" s="215"/>
    </row>
    <row r="617" spans="1:18" ht="15.75" customHeight="1" x14ac:dyDescent="0.25">
      <c r="A617" s="84">
        <v>1702</v>
      </c>
      <c r="B617" s="87"/>
      <c r="C617" s="87"/>
      <c r="D617" s="87"/>
      <c r="E617" s="87"/>
      <c r="F617" s="87"/>
      <c r="G617" s="87"/>
      <c r="H617" s="87"/>
      <c r="I617" s="87"/>
      <c r="J617" s="302"/>
      <c r="K617" s="129"/>
      <c r="L617" s="265"/>
      <c r="M617" s="101"/>
      <c r="N617" s="256"/>
      <c r="O617" s="215"/>
      <c r="P617" s="106"/>
      <c r="Q617" s="285"/>
      <c r="R617" s="215"/>
    </row>
    <row r="618" spans="1:18" ht="15.75" customHeight="1" x14ac:dyDescent="0.25">
      <c r="A618" s="84">
        <v>1801</v>
      </c>
      <c r="B618" s="87"/>
      <c r="C618" s="87"/>
      <c r="D618" s="87"/>
      <c r="E618" s="87"/>
      <c r="F618" s="87"/>
      <c r="G618" s="87"/>
      <c r="H618" s="87"/>
      <c r="I618" s="87"/>
      <c r="J618" s="302"/>
      <c r="K618" s="129"/>
      <c r="L618" s="265"/>
      <c r="M618" s="101"/>
      <c r="N618" s="256"/>
      <c r="O618" s="101"/>
      <c r="P618" s="256"/>
      <c r="Q618" s="286"/>
      <c r="R618" s="215"/>
    </row>
    <row r="619" spans="1:18" ht="15.75" customHeight="1" x14ac:dyDescent="0.25">
      <c r="A619" s="84">
        <v>1802</v>
      </c>
      <c r="B619" s="87"/>
      <c r="C619" s="87"/>
      <c r="D619" s="87"/>
      <c r="E619" s="87"/>
      <c r="F619" s="87"/>
      <c r="G619" s="87"/>
      <c r="H619" s="87"/>
      <c r="I619" s="87"/>
      <c r="J619" s="302"/>
      <c r="K619" s="129"/>
      <c r="L619" s="265"/>
      <c r="M619" s="101"/>
      <c r="N619" s="256"/>
      <c r="O619" s="111" t="s">
        <v>91</v>
      </c>
      <c r="P619" s="112">
        <v>79</v>
      </c>
      <c r="Q619" s="113">
        <f>K622</f>
        <v>82</v>
      </c>
      <c r="R619" s="114" t="s">
        <v>19</v>
      </c>
    </row>
    <row r="620" spans="1:18" ht="15.75" customHeight="1" x14ac:dyDescent="0.25">
      <c r="A620" s="84">
        <v>1901</v>
      </c>
      <c r="B620" s="87"/>
      <c r="C620" s="87"/>
      <c r="D620" s="87"/>
      <c r="E620" s="87"/>
      <c r="F620" s="87"/>
      <c r="G620" s="87"/>
      <c r="H620" s="87"/>
      <c r="I620" s="87"/>
      <c r="J620" s="302"/>
      <c r="K620" s="129"/>
      <c r="L620" s="265"/>
      <c r="M620" s="101"/>
      <c r="N620" s="256"/>
      <c r="O620" s="115" t="s">
        <v>92</v>
      </c>
      <c r="P620" s="116">
        <f>IF(P619/B605=0,"",P619/B605)</f>
        <v>0.69298245614035092</v>
      </c>
      <c r="Q620" s="117">
        <f>IF(P619/Q619=0,"",P619/Q619)</f>
        <v>0.96341463414634143</v>
      </c>
      <c r="R620" s="118" t="s">
        <v>93</v>
      </c>
    </row>
    <row r="621" spans="1:18" ht="15.75" customHeight="1" x14ac:dyDescent="0.25">
      <c r="A621" s="84">
        <v>1902</v>
      </c>
      <c r="B621" s="87"/>
      <c r="C621" s="87"/>
      <c r="D621" s="87"/>
      <c r="E621" s="87"/>
      <c r="F621" s="87"/>
      <c r="G621" s="87"/>
      <c r="H621" s="87"/>
      <c r="I621" s="87"/>
      <c r="J621" s="302"/>
      <c r="K621" s="129"/>
      <c r="L621" s="267"/>
      <c r="M621" s="268"/>
      <c r="N621" s="269"/>
      <c r="O621" s="120"/>
      <c r="P621" s="121"/>
      <c r="Q621" s="121"/>
      <c r="R621" s="122"/>
    </row>
    <row r="622" spans="1:18" ht="18" customHeight="1" x14ac:dyDescent="0.25">
      <c r="A622" s="46"/>
      <c r="B622" s="340" t="s">
        <v>111</v>
      </c>
      <c r="C622" s="340"/>
      <c r="D622" s="340"/>
      <c r="E622" s="340"/>
      <c r="F622" s="340"/>
      <c r="G622" s="340"/>
      <c r="H622" s="340"/>
      <c r="I622" s="340"/>
      <c r="J622" s="340"/>
      <c r="K622" s="123">
        <f>SUM(K605:K618)</f>
        <v>82</v>
      </c>
      <c r="L622" s="124">
        <f>IF(K612=0,"",K612/B605)</f>
        <v>0.35964912280701755</v>
      </c>
      <c r="M622" s="124">
        <f>IF(K622=0,"",K622/B605)</f>
        <v>0.7192982456140351</v>
      </c>
      <c r="N622" s="124">
        <f>IF(K613=0,"",M622-L622)</f>
        <v>0.35964912280701755</v>
      </c>
      <c r="O622" s="1"/>
      <c r="P622" s="2"/>
      <c r="Q622" s="36"/>
      <c r="R622" s="1"/>
    </row>
    <row r="623" spans="1:18" ht="12.75" customHeight="1" x14ac:dyDescent="0.2">
      <c r="M623" s="1"/>
      <c r="N623" s="1"/>
      <c r="O623" s="1"/>
      <c r="P623" s="1"/>
    </row>
    <row r="624" spans="1:18" ht="12.75" customHeight="1" x14ac:dyDescent="0.2">
      <c r="M624" s="1"/>
      <c r="N624" s="1"/>
      <c r="O624" s="1"/>
      <c r="P624" s="1"/>
    </row>
    <row r="625" spans="1:19" ht="26.25" customHeight="1" x14ac:dyDescent="0.4">
      <c r="A625" s="3"/>
      <c r="B625" s="382" t="s">
        <v>101</v>
      </c>
      <c r="C625" s="367"/>
      <c r="D625" s="367"/>
      <c r="E625" s="367"/>
      <c r="F625" s="367"/>
      <c r="G625" s="367"/>
      <c r="H625" s="367"/>
      <c r="I625" s="367"/>
      <c r="J625" s="367"/>
      <c r="K625" s="225" t="s">
        <v>83</v>
      </c>
      <c r="L625" s="1"/>
      <c r="M625" s="1"/>
      <c r="N625" s="2"/>
      <c r="O625" s="1"/>
      <c r="P625" s="2"/>
      <c r="Q625" s="2"/>
      <c r="R625" s="2"/>
    </row>
    <row r="626" spans="1:19" ht="20.25" x14ac:dyDescent="0.2">
      <c r="A626" s="376" t="s">
        <v>18</v>
      </c>
      <c r="B626" s="344" t="s">
        <v>102</v>
      </c>
      <c r="C626" s="345"/>
      <c r="D626" s="345"/>
      <c r="E626" s="345"/>
      <c r="F626" s="345"/>
      <c r="G626" s="345"/>
      <c r="H626" s="345"/>
      <c r="I626" s="345"/>
      <c r="J626" s="377"/>
      <c r="K626" s="383" t="s">
        <v>19</v>
      </c>
      <c r="L626" s="339" t="s">
        <v>11</v>
      </c>
      <c r="M626" s="339" t="s">
        <v>12</v>
      </c>
      <c r="N626" s="339" t="s">
        <v>13</v>
      </c>
      <c r="O626" s="339" t="s">
        <v>14</v>
      </c>
      <c r="P626" s="339" t="s">
        <v>15</v>
      </c>
      <c r="Q626" s="339" t="s">
        <v>16</v>
      </c>
      <c r="R626" s="339" t="s">
        <v>103</v>
      </c>
    </row>
    <row r="627" spans="1:19" ht="15.75" x14ac:dyDescent="0.25">
      <c r="A627" s="338"/>
      <c r="B627" s="84" t="s">
        <v>104</v>
      </c>
      <c r="C627" s="84" t="s">
        <v>105</v>
      </c>
      <c r="D627" s="84" t="s">
        <v>106</v>
      </c>
      <c r="E627" s="84" t="s">
        <v>107</v>
      </c>
      <c r="F627" s="84" t="s">
        <v>108</v>
      </c>
      <c r="G627" s="84" t="s">
        <v>109</v>
      </c>
      <c r="H627" s="84" t="s">
        <v>110</v>
      </c>
      <c r="I627" s="84" t="s">
        <v>73</v>
      </c>
      <c r="J627" s="84" t="s">
        <v>74</v>
      </c>
      <c r="K627" s="349"/>
      <c r="L627" s="338"/>
      <c r="M627" s="338"/>
      <c r="N627" s="338"/>
      <c r="O627" s="338"/>
      <c r="P627" s="338"/>
      <c r="Q627" s="338"/>
      <c r="R627" s="338"/>
    </row>
    <row r="628" spans="1:19" ht="15.75" customHeight="1" x14ac:dyDescent="0.25">
      <c r="A628" s="84">
        <v>1201</v>
      </c>
      <c r="B628" s="87">
        <v>118</v>
      </c>
      <c r="C628" s="87"/>
      <c r="D628" s="87"/>
      <c r="E628" s="87"/>
      <c r="F628" s="87"/>
      <c r="G628" s="87"/>
      <c r="H628" s="87"/>
      <c r="I628" s="87"/>
      <c r="J628" s="302"/>
      <c r="K628" s="129"/>
      <c r="L628" s="262"/>
      <c r="M628" s="263"/>
      <c r="N628" s="264"/>
      <c r="O628" s="278"/>
      <c r="P628" s="92">
        <f>B628</f>
        <v>118</v>
      </c>
      <c r="Q628" s="279"/>
      <c r="R628" s="278"/>
    </row>
    <row r="629" spans="1:19" ht="15.75" customHeight="1" x14ac:dyDescent="0.25">
      <c r="A629" s="84" t="s">
        <v>85</v>
      </c>
      <c r="B629" s="87"/>
      <c r="C629" s="87">
        <v>103</v>
      </c>
      <c r="D629" s="87"/>
      <c r="E629" s="87"/>
      <c r="F629" s="87"/>
      <c r="G629" s="87"/>
      <c r="H629" s="87"/>
      <c r="I629" s="87"/>
      <c r="J629" s="302"/>
      <c r="K629" s="129"/>
      <c r="L629" s="265"/>
      <c r="M629" s="101"/>
      <c r="N629" s="266"/>
      <c r="O629" s="96">
        <f>IF(C629=0,"",C629/B628)</f>
        <v>0.8728813559322034</v>
      </c>
      <c r="P629" s="97">
        <v>103</v>
      </c>
      <c r="Q629" s="280">
        <f t="shared" ref="Q629:Q635" si="104">IF(P629=0,"",P629/P628)</f>
        <v>0.8728813559322034</v>
      </c>
      <c r="R629" s="280">
        <f t="shared" ref="R629:R635" si="105">IF(P629=0,"",100%-Q629)</f>
        <v>0.1271186440677966</v>
      </c>
    </row>
    <row r="630" spans="1:19" ht="15.75" customHeight="1" x14ac:dyDescent="0.25">
      <c r="A630" s="84">
        <v>1301</v>
      </c>
      <c r="B630" s="87"/>
      <c r="C630" s="87"/>
      <c r="D630" s="87">
        <v>98</v>
      </c>
      <c r="E630" s="87"/>
      <c r="F630" s="87"/>
      <c r="G630" s="87"/>
      <c r="H630" s="87"/>
      <c r="I630" s="87"/>
      <c r="J630" s="302"/>
      <c r="K630" s="129"/>
      <c r="L630" s="265"/>
      <c r="M630" s="101"/>
      <c r="N630" s="266"/>
      <c r="O630" s="96">
        <f>IF(D630=0,"",D630/C629)</f>
        <v>0.95145631067961167</v>
      </c>
      <c r="P630" s="97">
        <v>102</v>
      </c>
      <c r="Q630" s="280">
        <f t="shared" si="104"/>
        <v>0.99029126213592233</v>
      </c>
      <c r="R630" s="280">
        <f t="shared" si="105"/>
        <v>9.7087378640776656E-3</v>
      </c>
      <c r="S630" s="14">
        <f>P630/P628</f>
        <v>0.86440677966101698</v>
      </c>
    </row>
    <row r="631" spans="1:19" ht="15.75" customHeight="1" x14ac:dyDescent="0.25">
      <c r="A631" s="84">
        <v>1302</v>
      </c>
      <c r="B631" s="87"/>
      <c r="C631" s="87"/>
      <c r="D631" s="87"/>
      <c r="E631" s="87">
        <v>92</v>
      </c>
      <c r="F631" s="87"/>
      <c r="G631" s="87"/>
      <c r="H631" s="87"/>
      <c r="I631" s="87"/>
      <c r="J631" s="302"/>
      <c r="K631" s="129"/>
      <c r="L631" s="265"/>
      <c r="M631" s="101"/>
      <c r="N631" s="266"/>
      <c r="O631" s="96">
        <f>IF(E631=0,"",E631/D630)</f>
        <v>0.93877551020408168</v>
      </c>
      <c r="P631" s="97">
        <v>102</v>
      </c>
      <c r="Q631" s="280">
        <f t="shared" si="104"/>
        <v>1</v>
      </c>
      <c r="R631" s="280">
        <f t="shared" si="105"/>
        <v>0</v>
      </c>
    </row>
    <row r="632" spans="1:19" ht="15.75" customHeight="1" x14ac:dyDescent="0.25">
      <c r="A632" s="84">
        <v>1401</v>
      </c>
      <c r="B632" s="87"/>
      <c r="C632" s="87"/>
      <c r="D632" s="87"/>
      <c r="E632" s="87"/>
      <c r="F632" s="87">
        <v>82</v>
      </c>
      <c r="G632" s="87"/>
      <c r="H632" s="87"/>
      <c r="I632" s="87"/>
      <c r="J632" s="302"/>
      <c r="K632" s="129"/>
      <c r="L632" s="265"/>
      <c r="M632" s="101"/>
      <c r="N632" s="266"/>
      <c r="O632" s="96">
        <f>IF(F632=0,"",F632/E631)</f>
        <v>0.89130434782608692</v>
      </c>
      <c r="P632" s="97">
        <v>100</v>
      </c>
      <c r="Q632" s="280">
        <f t="shared" si="104"/>
        <v>0.98039215686274506</v>
      </c>
      <c r="R632" s="280">
        <f t="shared" si="105"/>
        <v>1.9607843137254943E-2</v>
      </c>
    </row>
    <row r="633" spans="1:19" ht="15.75" customHeight="1" x14ac:dyDescent="0.25">
      <c r="A633" s="84">
        <v>1402</v>
      </c>
      <c r="B633" s="87"/>
      <c r="C633" s="87"/>
      <c r="D633" s="87"/>
      <c r="E633" s="87"/>
      <c r="F633" s="87"/>
      <c r="G633" s="87">
        <v>79</v>
      </c>
      <c r="H633" s="87"/>
      <c r="I633" s="87"/>
      <c r="J633" s="302"/>
      <c r="K633" s="129"/>
      <c r="L633" s="265"/>
      <c r="M633" s="101"/>
      <c r="N633" s="266"/>
      <c r="O633" s="96">
        <f>IF(G633=0,"",G633/F632)</f>
        <v>0.96341463414634143</v>
      </c>
      <c r="P633" s="97">
        <v>100</v>
      </c>
      <c r="Q633" s="280">
        <f t="shared" si="104"/>
        <v>1</v>
      </c>
      <c r="R633" s="280">
        <f t="shared" si="105"/>
        <v>0</v>
      </c>
    </row>
    <row r="634" spans="1:19" ht="15.75" customHeight="1" x14ac:dyDescent="0.25">
      <c r="A634" s="84">
        <v>1501</v>
      </c>
      <c r="B634" s="87"/>
      <c r="C634" s="87"/>
      <c r="D634" s="87"/>
      <c r="E634" s="87"/>
      <c r="F634" s="87"/>
      <c r="G634" s="87"/>
      <c r="H634" s="87">
        <v>79</v>
      </c>
      <c r="I634" s="87"/>
      <c r="J634" s="302"/>
      <c r="K634" s="129"/>
      <c r="L634" s="265"/>
      <c r="M634" s="101"/>
      <c r="N634" s="266"/>
      <c r="O634" s="96">
        <f>IF(H634=0,"",H634/G633)</f>
        <v>1</v>
      </c>
      <c r="P634" s="97">
        <v>97</v>
      </c>
      <c r="Q634" s="280">
        <f t="shared" si="104"/>
        <v>0.97</v>
      </c>
      <c r="R634" s="280">
        <f t="shared" si="105"/>
        <v>3.0000000000000027E-2</v>
      </c>
    </row>
    <row r="635" spans="1:19" ht="15.75" customHeight="1" x14ac:dyDescent="0.25">
      <c r="A635" s="84">
        <v>1502</v>
      </c>
      <c r="B635" s="87"/>
      <c r="C635" s="87"/>
      <c r="D635" s="87"/>
      <c r="E635" s="87"/>
      <c r="F635" s="87"/>
      <c r="G635" s="87"/>
      <c r="H635" s="87"/>
      <c r="I635" s="87">
        <v>73</v>
      </c>
      <c r="J635" s="302"/>
      <c r="K635" s="129">
        <v>42</v>
      </c>
      <c r="L635" s="265"/>
      <c r="M635" s="101"/>
      <c r="N635" s="266"/>
      <c r="O635" s="96">
        <f>IF(I635=0,"",I635/H634)</f>
        <v>0.92405063291139244</v>
      </c>
      <c r="P635" s="97">
        <v>95</v>
      </c>
      <c r="Q635" s="280">
        <f t="shared" si="104"/>
        <v>0.97938144329896903</v>
      </c>
      <c r="R635" s="280">
        <f t="shared" si="105"/>
        <v>2.0618556701030966E-2</v>
      </c>
    </row>
    <row r="636" spans="1:19" ht="15.75" customHeight="1" x14ac:dyDescent="0.25">
      <c r="A636" s="84">
        <v>1601</v>
      </c>
      <c r="B636" s="87"/>
      <c r="C636" s="87"/>
      <c r="D636" s="87"/>
      <c r="E636" s="87"/>
      <c r="F636" s="87"/>
      <c r="G636" s="87"/>
      <c r="H636" s="87"/>
      <c r="I636" s="87">
        <v>37</v>
      </c>
      <c r="J636" s="302"/>
      <c r="K636" s="129">
        <v>27</v>
      </c>
      <c r="L636" s="265"/>
      <c r="M636" s="101"/>
      <c r="N636" s="101"/>
      <c r="O636" s="215"/>
      <c r="P636" s="97">
        <v>46</v>
      </c>
      <c r="Q636" s="285"/>
      <c r="R636" s="215"/>
    </row>
    <row r="637" spans="1:19" ht="15.75" customHeight="1" x14ac:dyDescent="0.25">
      <c r="A637" s="84">
        <v>1602</v>
      </c>
      <c r="B637" s="87"/>
      <c r="C637" s="87"/>
      <c r="D637" s="87"/>
      <c r="E637" s="87"/>
      <c r="F637" s="87"/>
      <c r="G637" s="87"/>
      <c r="H637" s="87"/>
      <c r="I637" s="87">
        <v>17</v>
      </c>
      <c r="J637" s="302"/>
      <c r="K637" s="129">
        <v>9</v>
      </c>
      <c r="L637" s="265"/>
      <c r="M637" s="101"/>
      <c r="N637" s="256"/>
      <c r="O637" s="215"/>
      <c r="P637" s="97">
        <v>18</v>
      </c>
      <c r="Q637" s="285"/>
      <c r="R637" s="215"/>
    </row>
    <row r="638" spans="1:19" ht="15.75" customHeight="1" x14ac:dyDescent="0.25">
      <c r="A638" s="84">
        <v>1701</v>
      </c>
      <c r="B638" s="87"/>
      <c r="C638" s="87"/>
      <c r="D638" s="87"/>
      <c r="E638" s="87"/>
      <c r="F638" s="87"/>
      <c r="G638" s="87"/>
      <c r="H638" s="87"/>
      <c r="I638" s="87">
        <v>5</v>
      </c>
      <c r="J638" s="302"/>
      <c r="K638" s="129">
        <v>4</v>
      </c>
      <c r="L638" s="265"/>
      <c r="M638" s="101"/>
      <c r="N638" s="256"/>
      <c r="O638" s="215"/>
      <c r="P638" s="106">
        <v>5</v>
      </c>
      <c r="Q638" s="285"/>
      <c r="R638" s="215"/>
    </row>
    <row r="639" spans="1:19" ht="15.75" customHeight="1" x14ac:dyDescent="0.25">
      <c r="A639" s="84">
        <v>1702</v>
      </c>
      <c r="B639" s="87"/>
      <c r="C639" s="87"/>
      <c r="D639" s="87"/>
      <c r="E639" s="87"/>
      <c r="F639" s="87"/>
      <c r="G639" s="87"/>
      <c r="H639" s="87"/>
      <c r="I639" s="87">
        <v>3</v>
      </c>
      <c r="J639" s="302"/>
      <c r="K639" s="129">
        <v>3</v>
      </c>
      <c r="L639" s="265"/>
      <c r="M639" s="101"/>
      <c r="N639" s="256"/>
      <c r="O639" s="215"/>
      <c r="P639" s="106">
        <v>3</v>
      </c>
      <c r="Q639" s="285"/>
      <c r="R639" s="215"/>
    </row>
    <row r="640" spans="1:19" ht="15.75" customHeight="1" x14ac:dyDescent="0.25">
      <c r="A640" s="84">
        <v>1801</v>
      </c>
      <c r="B640" s="87"/>
      <c r="C640" s="87"/>
      <c r="D640" s="87"/>
      <c r="E640" s="87"/>
      <c r="F640" s="87"/>
      <c r="G640" s="87"/>
      <c r="H640" s="87"/>
      <c r="I640" s="87"/>
      <c r="J640" s="302"/>
      <c r="K640" s="129"/>
      <c r="L640" s="265"/>
      <c r="M640" s="101"/>
      <c r="N640" s="256"/>
      <c r="O640" s="215"/>
      <c r="P640" s="106"/>
      <c r="Q640" s="285"/>
      <c r="R640" s="215"/>
    </row>
    <row r="641" spans="1:19" ht="15.75" customHeight="1" x14ac:dyDescent="0.25">
      <c r="A641" s="84">
        <v>1802</v>
      </c>
      <c r="B641" s="87"/>
      <c r="C641" s="87"/>
      <c r="D641" s="87"/>
      <c r="E641" s="87"/>
      <c r="F641" s="87"/>
      <c r="G641" s="87"/>
      <c r="H641" s="87"/>
      <c r="I641" s="87"/>
      <c r="J641" s="302"/>
      <c r="K641" s="129"/>
      <c r="L641" s="265"/>
      <c r="M641" s="101"/>
      <c r="N641" s="256"/>
      <c r="O641" s="101"/>
      <c r="P641" s="256"/>
      <c r="Q641" s="286"/>
      <c r="R641" s="215"/>
    </row>
    <row r="642" spans="1:19" ht="15.75" customHeight="1" x14ac:dyDescent="0.25">
      <c r="A642" s="84">
        <v>1901</v>
      </c>
      <c r="B642" s="87"/>
      <c r="C642" s="87"/>
      <c r="D642" s="87"/>
      <c r="E642" s="87"/>
      <c r="F642" s="87"/>
      <c r="G642" s="87"/>
      <c r="H642" s="87"/>
      <c r="I642" s="87"/>
      <c r="J642" s="302"/>
      <c r="K642" s="129"/>
      <c r="L642" s="265"/>
      <c r="M642" s="101"/>
      <c r="N642" s="256"/>
      <c r="O642" s="111" t="s">
        <v>91</v>
      </c>
      <c r="P642" s="112">
        <v>83</v>
      </c>
      <c r="Q642" s="113">
        <f>K645</f>
        <v>85</v>
      </c>
      <c r="R642" s="114" t="s">
        <v>19</v>
      </c>
    </row>
    <row r="643" spans="1:19" ht="15.75" customHeight="1" x14ac:dyDescent="0.25">
      <c r="A643" s="84">
        <v>1902</v>
      </c>
      <c r="B643" s="87"/>
      <c r="C643" s="87"/>
      <c r="D643" s="87"/>
      <c r="E643" s="87"/>
      <c r="F643" s="87"/>
      <c r="G643" s="87"/>
      <c r="H643" s="87"/>
      <c r="I643" s="87"/>
      <c r="J643" s="302"/>
      <c r="K643" s="129"/>
      <c r="L643" s="265"/>
      <c r="M643" s="101"/>
      <c r="N643" s="256"/>
      <c r="O643" s="115" t="s">
        <v>92</v>
      </c>
      <c r="P643" s="116">
        <f>IF(P642/B628=0,"",P642/B628)</f>
        <v>0.70338983050847459</v>
      </c>
      <c r="Q643" s="117">
        <f>IF(P642/Q642=0,"",P642/Q642)</f>
        <v>0.97647058823529409</v>
      </c>
      <c r="R643" s="118" t="s">
        <v>93</v>
      </c>
    </row>
    <row r="644" spans="1:19" ht="15.75" customHeight="1" x14ac:dyDescent="0.25">
      <c r="A644" s="84">
        <v>2001</v>
      </c>
      <c r="B644" s="87"/>
      <c r="C644" s="87"/>
      <c r="D644" s="87"/>
      <c r="E644" s="87"/>
      <c r="F644" s="87"/>
      <c r="G644" s="87"/>
      <c r="H644" s="87"/>
      <c r="I644" s="87"/>
      <c r="J644" s="302"/>
      <c r="K644" s="129"/>
      <c r="L644" s="267"/>
      <c r="M644" s="268"/>
      <c r="N644" s="269"/>
      <c r="O644" s="120"/>
      <c r="P644" s="121"/>
      <c r="Q644" s="121"/>
      <c r="R644" s="122"/>
    </row>
    <row r="645" spans="1:19" ht="18" customHeight="1" x14ac:dyDescent="0.25">
      <c r="A645" s="46"/>
      <c r="B645" s="340" t="s">
        <v>111</v>
      </c>
      <c r="C645" s="340"/>
      <c r="D645" s="340"/>
      <c r="E645" s="340"/>
      <c r="F645" s="340"/>
      <c r="G645" s="340"/>
      <c r="H645" s="340"/>
      <c r="I645" s="340"/>
      <c r="J645" s="340"/>
      <c r="K645" s="123">
        <f>SUM(K628:K641)</f>
        <v>85</v>
      </c>
      <c r="L645" s="124">
        <f>IF(K635=0,"",K635/B628)</f>
        <v>0.3559322033898305</v>
      </c>
      <c r="M645" s="124">
        <f>IF(K645=0,"",K645/B628)</f>
        <v>0.72033898305084743</v>
      </c>
      <c r="N645" s="124">
        <f>IF(K636=0,"",M645-L645)</f>
        <v>0.36440677966101692</v>
      </c>
      <c r="O645" s="1"/>
      <c r="P645" s="2"/>
      <c r="Q645" s="36"/>
      <c r="R645" s="1"/>
    </row>
    <row r="646" spans="1:19" ht="12.75" customHeight="1" x14ac:dyDescent="0.2">
      <c r="M646" s="1"/>
      <c r="N646" s="1"/>
      <c r="O646" s="1"/>
      <c r="P646" s="1"/>
    </row>
    <row r="647" spans="1:19" ht="12.75" customHeight="1" x14ac:dyDescent="0.2">
      <c r="M647" s="1"/>
      <c r="N647" s="1"/>
      <c r="O647" s="1"/>
      <c r="P647" s="1"/>
    </row>
    <row r="648" spans="1:19" ht="26.25" x14ac:dyDescent="0.4">
      <c r="A648" s="382" t="s">
        <v>101</v>
      </c>
      <c r="B648" s="367"/>
      <c r="C648" s="367"/>
      <c r="D648" s="367"/>
      <c r="E648" s="367"/>
      <c r="F648" s="367"/>
      <c r="G648" s="367"/>
      <c r="H648" s="367"/>
      <c r="I648" s="367"/>
      <c r="K648" s="225" t="s">
        <v>85</v>
      </c>
      <c r="L648" s="1"/>
      <c r="M648" s="1"/>
      <c r="N648" s="2"/>
      <c r="O648" s="1"/>
      <c r="P648" s="2"/>
      <c r="Q648" s="2"/>
      <c r="R648" s="2"/>
    </row>
    <row r="649" spans="1:19" ht="20.25" x14ac:dyDescent="0.2">
      <c r="A649" s="376" t="s">
        <v>18</v>
      </c>
      <c r="B649" s="344" t="s">
        <v>102</v>
      </c>
      <c r="C649" s="345"/>
      <c r="D649" s="345"/>
      <c r="E649" s="345"/>
      <c r="F649" s="345"/>
      <c r="G649" s="345"/>
      <c r="H649" s="345"/>
      <c r="I649" s="345"/>
      <c r="J649" s="377"/>
      <c r="K649" s="383" t="s">
        <v>19</v>
      </c>
      <c r="L649" s="339" t="s">
        <v>11</v>
      </c>
      <c r="M649" s="339" t="s">
        <v>12</v>
      </c>
      <c r="N649" s="339" t="s">
        <v>13</v>
      </c>
      <c r="O649" s="339" t="s">
        <v>14</v>
      </c>
      <c r="P649" s="339" t="s">
        <v>15</v>
      </c>
      <c r="Q649" s="339" t="s">
        <v>16</v>
      </c>
      <c r="R649" s="339" t="s">
        <v>103</v>
      </c>
    </row>
    <row r="650" spans="1:19" ht="15.75" x14ac:dyDescent="0.25">
      <c r="A650" s="338"/>
      <c r="B650" s="171" t="s">
        <v>104</v>
      </c>
      <c r="C650" s="171" t="s">
        <v>105</v>
      </c>
      <c r="D650" s="171" t="s">
        <v>106</v>
      </c>
      <c r="E650" s="171" t="s">
        <v>107</v>
      </c>
      <c r="F650" s="171" t="s">
        <v>108</v>
      </c>
      <c r="G650" s="171" t="s">
        <v>109</v>
      </c>
      <c r="H650" s="171" t="s">
        <v>110</v>
      </c>
      <c r="I650" s="171" t="s">
        <v>73</v>
      </c>
      <c r="J650" s="84" t="s">
        <v>74</v>
      </c>
      <c r="K650" s="349"/>
      <c r="L650" s="338"/>
      <c r="M650" s="338"/>
      <c r="N650" s="338"/>
      <c r="O650" s="338"/>
      <c r="P650" s="338"/>
      <c r="Q650" s="338"/>
      <c r="R650" s="338"/>
    </row>
    <row r="651" spans="1:19" ht="15.75" customHeight="1" x14ac:dyDescent="0.25">
      <c r="A651" s="84" t="s">
        <v>85</v>
      </c>
      <c r="B651" s="87">
        <v>111</v>
      </c>
      <c r="C651" s="87"/>
      <c r="D651" s="87"/>
      <c r="E651" s="87"/>
      <c r="F651" s="87"/>
      <c r="G651" s="87"/>
      <c r="H651" s="87"/>
      <c r="I651" s="87"/>
      <c r="J651" s="302"/>
      <c r="K651" s="129"/>
      <c r="L651" s="262"/>
      <c r="M651" s="263"/>
      <c r="N651" s="264"/>
      <c r="O651" s="278"/>
      <c r="P651" s="92">
        <f>B651</f>
        <v>111</v>
      </c>
      <c r="Q651" s="279"/>
      <c r="R651" s="278"/>
    </row>
    <row r="652" spans="1:19" ht="15.75" customHeight="1" x14ac:dyDescent="0.25">
      <c r="A652" s="84">
        <v>1301</v>
      </c>
      <c r="B652" s="87"/>
      <c r="C652" s="87">
        <v>101</v>
      </c>
      <c r="D652" s="87"/>
      <c r="E652" s="87"/>
      <c r="F652" s="87"/>
      <c r="G652" s="87"/>
      <c r="H652" s="87"/>
      <c r="I652" s="87"/>
      <c r="J652" s="302"/>
      <c r="K652" s="129"/>
      <c r="L652" s="265"/>
      <c r="M652" s="101"/>
      <c r="N652" s="266"/>
      <c r="O652" s="96">
        <f>IF(C652=0,"",C652/B651)</f>
        <v>0.90990990990990994</v>
      </c>
      <c r="P652" s="97">
        <v>109</v>
      </c>
      <c r="Q652" s="280">
        <f t="shared" ref="Q652:Q658" si="106">IF(P652=0,"",P652/P651)</f>
        <v>0.98198198198198194</v>
      </c>
      <c r="R652" s="280">
        <f t="shared" ref="R652:R658" si="107">IF(P652=0,"",100%-Q652)</f>
        <v>1.8018018018018056E-2</v>
      </c>
    </row>
    <row r="653" spans="1:19" ht="15.75" customHeight="1" x14ac:dyDescent="0.25">
      <c r="A653" s="84">
        <v>1302</v>
      </c>
      <c r="B653" s="87"/>
      <c r="C653" s="87"/>
      <c r="D653" s="87">
        <v>99</v>
      </c>
      <c r="E653" s="87"/>
      <c r="F653" s="87"/>
      <c r="G653" s="87"/>
      <c r="H653" s="87"/>
      <c r="I653" s="87"/>
      <c r="J653" s="302"/>
      <c r="K653" s="129"/>
      <c r="L653" s="265"/>
      <c r="M653" s="101"/>
      <c r="N653" s="266"/>
      <c r="O653" s="96">
        <f>IF(D653=0,"",D653/C652)</f>
        <v>0.98019801980198018</v>
      </c>
      <c r="P653" s="97">
        <v>99</v>
      </c>
      <c r="Q653" s="280">
        <f t="shared" si="106"/>
        <v>0.90825688073394495</v>
      </c>
      <c r="R653" s="280">
        <f t="shared" si="107"/>
        <v>9.1743119266055051E-2</v>
      </c>
      <c r="S653" s="14">
        <f>P653/P651</f>
        <v>0.89189189189189189</v>
      </c>
    </row>
    <row r="654" spans="1:19" ht="15.75" customHeight="1" x14ac:dyDescent="0.25">
      <c r="A654" s="84">
        <v>1401</v>
      </c>
      <c r="B654" s="87"/>
      <c r="C654" s="87"/>
      <c r="D654" s="87"/>
      <c r="E654" s="87">
        <v>97</v>
      </c>
      <c r="F654" s="87"/>
      <c r="G654" s="87"/>
      <c r="H654" s="87"/>
      <c r="I654" s="87"/>
      <c r="J654" s="302"/>
      <c r="K654" s="129"/>
      <c r="L654" s="265"/>
      <c r="M654" s="101"/>
      <c r="N654" s="266"/>
      <c r="O654" s="96">
        <f>IF(E654=0,"",E654/D653)</f>
        <v>0.97979797979797978</v>
      </c>
      <c r="P654" s="97">
        <v>98</v>
      </c>
      <c r="Q654" s="280">
        <f t="shared" si="106"/>
        <v>0.98989898989898994</v>
      </c>
      <c r="R654" s="280">
        <f t="shared" si="107"/>
        <v>1.0101010101010055E-2</v>
      </c>
    </row>
    <row r="655" spans="1:19" ht="15.75" customHeight="1" x14ac:dyDescent="0.25">
      <c r="A655" s="84">
        <v>1402</v>
      </c>
      <c r="B655" s="87"/>
      <c r="C655" s="87"/>
      <c r="D655" s="87"/>
      <c r="E655" s="87"/>
      <c r="F655" s="87">
        <v>93</v>
      </c>
      <c r="G655" s="87"/>
      <c r="H655" s="87"/>
      <c r="I655" s="87"/>
      <c r="J655" s="302"/>
      <c r="K655" s="129"/>
      <c r="L655" s="265"/>
      <c r="M655" s="101"/>
      <c r="N655" s="266"/>
      <c r="O655" s="96">
        <f>IF(F655=0,"",F655/E654)</f>
        <v>0.95876288659793818</v>
      </c>
      <c r="P655" s="97">
        <v>98</v>
      </c>
      <c r="Q655" s="280">
        <f t="shared" si="106"/>
        <v>1</v>
      </c>
      <c r="R655" s="280">
        <f t="shared" si="107"/>
        <v>0</v>
      </c>
    </row>
    <row r="656" spans="1:19" ht="15.75" customHeight="1" x14ac:dyDescent="0.25">
      <c r="A656" s="84">
        <v>1501</v>
      </c>
      <c r="B656" s="87"/>
      <c r="C656" s="87"/>
      <c r="D656" s="87"/>
      <c r="E656" s="87"/>
      <c r="F656" s="87"/>
      <c r="G656" s="87">
        <v>92</v>
      </c>
      <c r="H656" s="87"/>
      <c r="I656" s="87"/>
      <c r="J656" s="302"/>
      <c r="K656" s="129"/>
      <c r="L656" s="265"/>
      <c r="M656" s="101"/>
      <c r="N656" s="266"/>
      <c r="O656" s="96">
        <f>IF(G656=0,"",G656/F655)</f>
        <v>0.989247311827957</v>
      </c>
      <c r="P656" s="97">
        <v>96</v>
      </c>
      <c r="Q656" s="280">
        <f t="shared" si="106"/>
        <v>0.97959183673469385</v>
      </c>
      <c r="R656" s="280">
        <f t="shared" si="107"/>
        <v>2.0408163265306145E-2</v>
      </c>
    </row>
    <row r="657" spans="1:18" ht="15.75" customHeight="1" x14ac:dyDescent="0.25">
      <c r="A657" s="172">
        <v>1502</v>
      </c>
      <c r="B657" s="87"/>
      <c r="C657" s="87"/>
      <c r="D657" s="87"/>
      <c r="E657" s="87"/>
      <c r="F657" s="87"/>
      <c r="G657" s="87"/>
      <c r="H657" s="87">
        <v>92</v>
      </c>
      <c r="I657" s="87"/>
      <c r="J657" s="302"/>
      <c r="K657" s="129"/>
      <c r="L657" s="265"/>
      <c r="M657" s="101"/>
      <c r="N657" s="266"/>
      <c r="O657" s="96">
        <f>IF(H657=0,"",H657/G656)</f>
        <v>1</v>
      </c>
      <c r="P657" s="97">
        <v>96</v>
      </c>
      <c r="Q657" s="280">
        <f t="shared" si="106"/>
        <v>1</v>
      </c>
      <c r="R657" s="280">
        <f t="shared" si="107"/>
        <v>0</v>
      </c>
    </row>
    <row r="658" spans="1:18" ht="15.75" customHeight="1" x14ac:dyDescent="0.25">
      <c r="A658" s="84">
        <v>1601</v>
      </c>
      <c r="B658" s="87"/>
      <c r="C658" s="87"/>
      <c r="D658" s="87"/>
      <c r="E658" s="87"/>
      <c r="F658" s="87"/>
      <c r="G658" s="87"/>
      <c r="H658" s="87"/>
      <c r="I658" s="87">
        <v>83</v>
      </c>
      <c r="J658" s="302"/>
      <c r="K658" s="129">
        <v>60</v>
      </c>
      <c r="L658" s="265"/>
      <c r="M658" s="101"/>
      <c r="N658" s="266"/>
      <c r="O658" s="96">
        <f>IF(I658=0,"",I658/H657)</f>
        <v>0.90217391304347827</v>
      </c>
      <c r="P658" s="97">
        <v>96</v>
      </c>
      <c r="Q658" s="126">
        <f t="shared" si="106"/>
        <v>1</v>
      </c>
      <c r="R658" s="126">
        <f t="shared" si="107"/>
        <v>0</v>
      </c>
    </row>
    <row r="659" spans="1:18" ht="15.75" customHeight="1" x14ac:dyDescent="0.25">
      <c r="A659" s="84">
        <v>1602</v>
      </c>
      <c r="B659" s="87"/>
      <c r="C659" s="87"/>
      <c r="D659" s="87"/>
      <c r="E659" s="87"/>
      <c r="F659" s="87"/>
      <c r="G659" s="87"/>
      <c r="H659" s="87"/>
      <c r="I659" s="87">
        <v>26</v>
      </c>
      <c r="J659" s="302"/>
      <c r="K659" s="129">
        <v>17</v>
      </c>
      <c r="L659" s="265"/>
      <c r="M659" s="257"/>
      <c r="N659" s="257"/>
      <c r="O659" s="215"/>
      <c r="P659" s="97">
        <v>96</v>
      </c>
      <c r="Q659" s="285"/>
      <c r="R659" s="215"/>
    </row>
    <row r="660" spans="1:18" ht="15.75" customHeight="1" x14ac:dyDescent="0.25">
      <c r="A660" s="84">
        <v>1701</v>
      </c>
      <c r="B660" s="87"/>
      <c r="C660" s="87"/>
      <c r="D660" s="87"/>
      <c r="E660" s="87"/>
      <c r="F660" s="87"/>
      <c r="G660" s="87"/>
      <c r="H660" s="87"/>
      <c r="I660" s="87">
        <v>10</v>
      </c>
      <c r="J660" s="302"/>
      <c r="K660" s="129">
        <v>7</v>
      </c>
      <c r="L660" s="265"/>
      <c r="M660" s="101"/>
      <c r="N660" s="256"/>
      <c r="O660" s="215"/>
      <c r="P660" s="97">
        <v>15</v>
      </c>
      <c r="Q660" s="285"/>
      <c r="R660" s="215"/>
    </row>
    <row r="661" spans="1:18" ht="15.75" customHeight="1" x14ac:dyDescent="0.25">
      <c r="A661" s="84">
        <v>1702</v>
      </c>
      <c r="B661" s="87"/>
      <c r="C661" s="87"/>
      <c r="D661" s="87"/>
      <c r="E661" s="87"/>
      <c r="F661" s="87"/>
      <c r="G661" s="87"/>
      <c r="H661" s="87"/>
      <c r="I661" s="87">
        <v>2</v>
      </c>
      <c r="J661" s="302"/>
      <c r="K661" s="129">
        <v>2</v>
      </c>
      <c r="L661" s="265"/>
      <c r="M661" s="101"/>
      <c r="N661" s="256"/>
      <c r="O661" s="215"/>
      <c r="P661" s="106">
        <v>2</v>
      </c>
      <c r="Q661" s="285"/>
      <c r="R661" s="215"/>
    </row>
    <row r="662" spans="1:18" ht="15.75" customHeight="1" x14ac:dyDescent="0.25">
      <c r="A662" s="84">
        <v>1801</v>
      </c>
      <c r="B662" s="87"/>
      <c r="C662" s="87"/>
      <c r="D662" s="87"/>
      <c r="E662" s="87"/>
      <c r="F662" s="87"/>
      <c r="G662" s="87"/>
      <c r="H662" s="87"/>
      <c r="I662" s="87"/>
      <c r="J662" s="302"/>
      <c r="K662" s="129"/>
      <c r="L662" s="265"/>
      <c r="M662" s="101"/>
      <c r="N662" s="256"/>
      <c r="O662" s="215"/>
      <c r="P662" s="106"/>
      <c r="Q662" s="285"/>
      <c r="R662" s="215"/>
    </row>
    <row r="663" spans="1:18" ht="15.75" customHeight="1" x14ac:dyDescent="0.25">
      <c r="A663" s="84">
        <v>1802</v>
      </c>
      <c r="B663" s="87"/>
      <c r="C663" s="87"/>
      <c r="D663" s="87"/>
      <c r="E663" s="87"/>
      <c r="F663" s="87"/>
      <c r="G663" s="87"/>
      <c r="H663" s="87"/>
      <c r="I663" s="87"/>
      <c r="J663" s="302"/>
      <c r="K663" s="129"/>
      <c r="L663" s="265"/>
      <c r="M663" s="101"/>
      <c r="N663" s="256"/>
      <c r="O663" s="215"/>
      <c r="P663" s="106"/>
      <c r="Q663" s="285"/>
      <c r="R663" s="215"/>
    </row>
    <row r="664" spans="1:18" ht="15.75" customHeight="1" x14ac:dyDescent="0.25">
      <c r="A664" s="84">
        <v>1901</v>
      </c>
      <c r="B664" s="87"/>
      <c r="C664" s="87"/>
      <c r="D664" s="87"/>
      <c r="E664" s="87"/>
      <c r="F664" s="87"/>
      <c r="G664" s="87"/>
      <c r="H664" s="87"/>
      <c r="I664" s="87"/>
      <c r="J664" s="302"/>
      <c r="K664" s="129"/>
      <c r="L664" s="265"/>
      <c r="M664" s="101"/>
      <c r="N664" s="256"/>
      <c r="O664" s="101"/>
      <c r="P664" s="256"/>
      <c r="Q664" s="286"/>
      <c r="R664" s="215"/>
    </row>
    <row r="665" spans="1:18" ht="15.75" customHeight="1" x14ac:dyDescent="0.25">
      <c r="A665" s="84">
        <v>1902</v>
      </c>
      <c r="B665" s="87"/>
      <c r="C665" s="87"/>
      <c r="D665" s="87"/>
      <c r="E665" s="87"/>
      <c r="F665" s="87"/>
      <c r="G665" s="87"/>
      <c r="H665" s="87"/>
      <c r="I665" s="87"/>
      <c r="J665" s="302"/>
      <c r="K665" s="129"/>
      <c r="L665" s="265"/>
      <c r="M665" s="101"/>
      <c r="N665" s="256"/>
      <c r="O665" s="111" t="s">
        <v>91</v>
      </c>
      <c r="P665" s="112">
        <v>81</v>
      </c>
      <c r="Q665" s="113">
        <f>K668</f>
        <v>86</v>
      </c>
      <c r="R665" s="114" t="s">
        <v>19</v>
      </c>
    </row>
    <row r="666" spans="1:18" ht="15.75" customHeight="1" x14ac:dyDescent="0.25">
      <c r="A666" s="84">
        <v>2001</v>
      </c>
      <c r="B666" s="87"/>
      <c r="C666" s="87"/>
      <c r="D666" s="87"/>
      <c r="E666" s="87"/>
      <c r="F666" s="87"/>
      <c r="G666" s="87"/>
      <c r="H666" s="87"/>
      <c r="I666" s="87"/>
      <c r="J666" s="302"/>
      <c r="K666" s="129"/>
      <c r="L666" s="265"/>
      <c r="M666" s="101"/>
      <c r="N666" s="256"/>
      <c r="O666" s="115" t="s">
        <v>92</v>
      </c>
      <c r="P666" s="116">
        <f>IF(P665/B651=0,"",P665/B651)</f>
        <v>0.72972972972972971</v>
      </c>
      <c r="Q666" s="117">
        <f>IF(P665/Q665=0,"",P665/Q665)</f>
        <v>0.94186046511627908</v>
      </c>
      <c r="R666" s="118" t="s">
        <v>93</v>
      </c>
    </row>
    <row r="667" spans="1:18" ht="15.75" customHeight="1" x14ac:dyDescent="0.25">
      <c r="A667" s="84">
        <v>2002</v>
      </c>
      <c r="B667" s="87"/>
      <c r="C667" s="87"/>
      <c r="D667" s="87"/>
      <c r="E667" s="87"/>
      <c r="F667" s="87"/>
      <c r="G667" s="87"/>
      <c r="H667" s="87"/>
      <c r="I667" s="87"/>
      <c r="J667" s="302"/>
      <c r="K667" s="129"/>
      <c r="L667" s="267"/>
      <c r="M667" s="268"/>
      <c r="N667" s="269"/>
      <c r="O667" s="120"/>
      <c r="P667" s="121"/>
      <c r="Q667" s="121"/>
      <c r="R667" s="122"/>
    </row>
    <row r="668" spans="1:18" ht="18" customHeight="1" x14ac:dyDescent="0.25">
      <c r="A668" s="46"/>
      <c r="B668" s="340" t="s">
        <v>111</v>
      </c>
      <c r="C668" s="340"/>
      <c r="D668" s="340"/>
      <c r="E668" s="340"/>
      <c r="F668" s="340"/>
      <c r="G668" s="340"/>
      <c r="H668" s="340"/>
      <c r="I668" s="340"/>
      <c r="J668" s="340"/>
      <c r="K668" s="123">
        <f>SUM(K651:K664)</f>
        <v>86</v>
      </c>
      <c r="L668" s="124">
        <f>IF(K658=0,"",K658/B651)</f>
        <v>0.54054054054054057</v>
      </c>
      <c r="M668" s="124">
        <f>IF(K668=0,"",K668/B651)</f>
        <v>0.77477477477477474</v>
      </c>
      <c r="N668" s="124">
        <f>IF(K659=0,"",M668-L668)</f>
        <v>0.23423423423423417</v>
      </c>
      <c r="O668" s="1"/>
      <c r="P668" s="2"/>
      <c r="Q668" s="36"/>
      <c r="R668" s="1"/>
    </row>
    <row r="669" spans="1:18" ht="12.75" customHeight="1" x14ac:dyDescent="0.2">
      <c r="M669" s="1"/>
      <c r="N669" s="1"/>
      <c r="O669" s="1"/>
      <c r="P669" s="1"/>
    </row>
    <row r="670" spans="1:18" ht="12.75" customHeight="1" x14ac:dyDescent="0.2">
      <c r="L670" s="1"/>
      <c r="M670" s="1"/>
      <c r="O670" s="1"/>
    </row>
    <row r="671" spans="1:18" ht="26.25" x14ac:dyDescent="0.4">
      <c r="A671" s="3"/>
      <c r="B671" s="382" t="s">
        <v>101</v>
      </c>
      <c r="C671" s="367"/>
      <c r="D671" s="367"/>
      <c r="E671" s="367"/>
      <c r="F671" s="367"/>
      <c r="G671" s="367"/>
      <c r="H671" s="367"/>
      <c r="I671" s="367"/>
      <c r="J671" s="367"/>
      <c r="K671" s="225" t="s">
        <v>86</v>
      </c>
      <c r="L671" s="1"/>
      <c r="M671" s="1"/>
      <c r="N671" s="2"/>
      <c r="O671" s="1"/>
      <c r="P671" s="2"/>
      <c r="Q671" s="2"/>
      <c r="R671" s="2"/>
    </row>
    <row r="672" spans="1:18" ht="20.25" x14ac:dyDescent="0.2">
      <c r="A672" s="376" t="s">
        <v>18</v>
      </c>
      <c r="B672" s="344" t="s">
        <v>102</v>
      </c>
      <c r="C672" s="345"/>
      <c r="D672" s="345"/>
      <c r="E672" s="345"/>
      <c r="F672" s="345"/>
      <c r="G672" s="345"/>
      <c r="H672" s="345"/>
      <c r="I672" s="345"/>
      <c r="J672" s="377"/>
      <c r="K672" s="383" t="s">
        <v>19</v>
      </c>
      <c r="L672" s="339" t="s">
        <v>11</v>
      </c>
      <c r="M672" s="339" t="s">
        <v>12</v>
      </c>
      <c r="N672" s="339" t="s">
        <v>13</v>
      </c>
      <c r="O672" s="339" t="s">
        <v>14</v>
      </c>
      <c r="P672" s="339" t="s">
        <v>15</v>
      </c>
      <c r="Q672" s="339" t="s">
        <v>16</v>
      </c>
      <c r="R672" s="339" t="s">
        <v>103</v>
      </c>
    </row>
    <row r="673" spans="1:19" ht="15.75" x14ac:dyDescent="0.25">
      <c r="A673" s="338"/>
      <c r="B673" s="84" t="s">
        <v>104</v>
      </c>
      <c r="C673" s="84" t="s">
        <v>105</v>
      </c>
      <c r="D673" s="84" t="s">
        <v>106</v>
      </c>
      <c r="E673" s="84" t="s">
        <v>107</v>
      </c>
      <c r="F673" s="84" t="s">
        <v>108</v>
      </c>
      <c r="G673" s="84" t="s">
        <v>109</v>
      </c>
      <c r="H673" s="84" t="s">
        <v>110</v>
      </c>
      <c r="I673" s="84" t="s">
        <v>73</v>
      </c>
      <c r="J673" s="84" t="s">
        <v>74</v>
      </c>
      <c r="K673" s="349"/>
      <c r="L673" s="338"/>
      <c r="M673" s="338"/>
      <c r="N673" s="338"/>
      <c r="O673" s="338"/>
      <c r="P673" s="338"/>
      <c r="Q673" s="338"/>
      <c r="R673" s="338"/>
    </row>
    <row r="674" spans="1:19" ht="15.75" customHeight="1" x14ac:dyDescent="0.25">
      <c r="A674" s="84">
        <v>1301</v>
      </c>
      <c r="B674" s="87">
        <v>120</v>
      </c>
      <c r="C674" s="87"/>
      <c r="D674" s="87"/>
      <c r="E674" s="87"/>
      <c r="F674" s="87"/>
      <c r="G674" s="87"/>
      <c r="H674" s="87"/>
      <c r="I674" s="87"/>
      <c r="J674" s="302"/>
      <c r="K674" s="129"/>
      <c r="L674" s="262"/>
      <c r="M674" s="263"/>
      <c r="N674" s="264"/>
      <c r="O674" s="278"/>
      <c r="P674" s="92">
        <f>B674</f>
        <v>120</v>
      </c>
      <c r="Q674" s="279"/>
      <c r="R674" s="278"/>
    </row>
    <row r="675" spans="1:19" ht="15.75" customHeight="1" x14ac:dyDescent="0.25">
      <c r="A675" s="84">
        <v>1302</v>
      </c>
      <c r="B675" s="87"/>
      <c r="C675" s="87">
        <v>110</v>
      </c>
      <c r="D675" s="87"/>
      <c r="E675" s="87"/>
      <c r="F675" s="87"/>
      <c r="G675" s="87"/>
      <c r="H675" s="87"/>
      <c r="I675" s="87"/>
      <c r="J675" s="302"/>
      <c r="K675" s="129"/>
      <c r="L675" s="265"/>
      <c r="M675" s="101"/>
      <c r="N675" s="266"/>
      <c r="O675" s="96">
        <f>IF(C675=0,"",C675/B674)</f>
        <v>0.91666666666666663</v>
      </c>
      <c r="P675" s="97">
        <v>110</v>
      </c>
      <c r="Q675" s="280">
        <f t="shared" ref="Q675:Q681" si="108">IF(P675=0,"",P675/P674)</f>
        <v>0.91666666666666663</v>
      </c>
      <c r="R675" s="280">
        <f t="shared" ref="R675:R681" si="109">IF(P675=0,"",100%-Q675)</f>
        <v>8.333333333333337E-2</v>
      </c>
    </row>
    <row r="676" spans="1:19" ht="15.75" customHeight="1" x14ac:dyDescent="0.25">
      <c r="A676" s="84">
        <v>1401</v>
      </c>
      <c r="B676" s="87"/>
      <c r="C676" s="87"/>
      <c r="D676" s="87">
        <v>100</v>
      </c>
      <c r="E676" s="87"/>
      <c r="F676" s="87"/>
      <c r="G676" s="87"/>
      <c r="H676" s="87"/>
      <c r="I676" s="87"/>
      <c r="J676" s="302"/>
      <c r="K676" s="129"/>
      <c r="L676" s="265"/>
      <c r="M676" s="101"/>
      <c r="N676" s="266"/>
      <c r="O676" s="96">
        <f>IF(D676=0,"",D676/C675)</f>
        <v>0.90909090909090906</v>
      </c>
      <c r="P676" s="97">
        <v>105</v>
      </c>
      <c r="Q676" s="280">
        <f t="shared" si="108"/>
        <v>0.95454545454545459</v>
      </c>
      <c r="R676" s="280">
        <f t="shared" si="109"/>
        <v>4.5454545454545414E-2</v>
      </c>
      <c r="S676" s="14">
        <f>P676/P674</f>
        <v>0.875</v>
      </c>
    </row>
    <row r="677" spans="1:19" ht="15.75" customHeight="1" x14ac:dyDescent="0.25">
      <c r="A677" s="84">
        <v>1402</v>
      </c>
      <c r="B677" s="87"/>
      <c r="C677" s="87"/>
      <c r="D677" s="87"/>
      <c r="E677" s="87">
        <v>90</v>
      </c>
      <c r="F677" s="87"/>
      <c r="G677" s="87"/>
      <c r="H677" s="87"/>
      <c r="I677" s="87"/>
      <c r="J677" s="302"/>
      <c r="K677" s="129"/>
      <c r="L677" s="265"/>
      <c r="M677" s="101"/>
      <c r="N677" s="266"/>
      <c r="O677" s="96">
        <f>IF(E677=0,"",E677/D676)</f>
        <v>0.9</v>
      </c>
      <c r="P677" s="97">
        <v>101</v>
      </c>
      <c r="Q677" s="280">
        <f t="shared" si="108"/>
        <v>0.96190476190476193</v>
      </c>
      <c r="R677" s="280">
        <f t="shared" si="109"/>
        <v>3.8095238095238071E-2</v>
      </c>
    </row>
    <row r="678" spans="1:19" ht="15.75" customHeight="1" x14ac:dyDescent="0.25">
      <c r="A678" s="84">
        <v>1501</v>
      </c>
      <c r="B678" s="87"/>
      <c r="C678" s="87"/>
      <c r="D678" s="87"/>
      <c r="E678" s="87"/>
      <c r="F678" s="87">
        <v>80</v>
      </c>
      <c r="G678" s="87"/>
      <c r="H678" s="87"/>
      <c r="I678" s="87"/>
      <c r="J678" s="302"/>
      <c r="K678" s="129"/>
      <c r="L678" s="265"/>
      <c r="M678" s="101"/>
      <c r="N678" s="266"/>
      <c r="O678" s="96">
        <f>IF(F678=0,"",F678/E677)</f>
        <v>0.88888888888888884</v>
      </c>
      <c r="P678" s="97">
        <v>98</v>
      </c>
      <c r="Q678" s="280">
        <f t="shared" si="108"/>
        <v>0.97029702970297027</v>
      </c>
      <c r="R678" s="280">
        <f t="shared" si="109"/>
        <v>2.9702970297029729E-2</v>
      </c>
    </row>
    <row r="679" spans="1:19" ht="15.75" customHeight="1" x14ac:dyDescent="0.25">
      <c r="A679" s="84">
        <v>1502</v>
      </c>
      <c r="B679" s="87"/>
      <c r="C679" s="87"/>
      <c r="D679" s="87"/>
      <c r="E679" s="87"/>
      <c r="F679" s="87"/>
      <c r="G679" s="87">
        <v>76</v>
      </c>
      <c r="H679" s="87"/>
      <c r="I679" s="87"/>
      <c r="J679" s="302"/>
      <c r="K679" s="129"/>
      <c r="L679" s="265"/>
      <c r="M679" s="101"/>
      <c r="N679" s="266"/>
      <c r="O679" s="96">
        <f>IF(G679=0,"",G679/F678)</f>
        <v>0.95</v>
      </c>
      <c r="P679" s="97">
        <v>85</v>
      </c>
      <c r="Q679" s="280">
        <f t="shared" si="108"/>
        <v>0.86734693877551017</v>
      </c>
      <c r="R679" s="280">
        <f t="shared" si="109"/>
        <v>0.13265306122448983</v>
      </c>
    </row>
    <row r="680" spans="1:19" ht="15.75" customHeight="1" x14ac:dyDescent="0.25">
      <c r="A680" s="84">
        <v>1601</v>
      </c>
      <c r="B680" s="87"/>
      <c r="C680" s="87"/>
      <c r="D680" s="87"/>
      <c r="E680" s="87"/>
      <c r="F680" s="87"/>
      <c r="G680" s="87"/>
      <c r="H680" s="87">
        <v>71</v>
      </c>
      <c r="I680" s="87"/>
      <c r="J680" s="302"/>
      <c r="K680" s="129"/>
      <c r="L680" s="265"/>
      <c r="M680" s="101"/>
      <c r="N680" s="266"/>
      <c r="O680" s="96">
        <f>IF(H680=0,"",H680/G679)</f>
        <v>0.93421052631578949</v>
      </c>
      <c r="P680" s="97">
        <v>83</v>
      </c>
      <c r="Q680" s="280">
        <f t="shared" si="108"/>
        <v>0.97647058823529409</v>
      </c>
      <c r="R680" s="280">
        <f t="shared" si="109"/>
        <v>2.352941176470591E-2</v>
      </c>
    </row>
    <row r="681" spans="1:19" ht="15.75" customHeight="1" x14ac:dyDescent="0.25">
      <c r="A681" s="84">
        <v>1602</v>
      </c>
      <c r="B681" s="87"/>
      <c r="C681" s="87"/>
      <c r="D681" s="87"/>
      <c r="E681" s="87"/>
      <c r="F681" s="87"/>
      <c r="G681" s="87"/>
      <c r="H681" s="87"/>
      <c r="I681" s="87">
        <v>59</v>
      </c>
      <c r="J681" s="302"/>
      <c r="K681" s="129">
        <v>44</v>
      </c>
      <c r="L681" s="265"/>
      <c r="M681" s="101"/>
      <c r="N681" s="266"/>
      <c r="O681" s="96">
        <f>IF(I681=0,"",I681/H680)</f>
        <v>0.83098591549295775</v>
      </c>
      <c r="P681" s="97">
        <v>83</v>
      </c>
      <c r="Q681" s="280">
        <f t="shared" si="108"/>
        <v>1</v>
      </c>
      <c r="R681" s="280">
        <f t="shared" si="109"/>
        <v>0</v>
      </c>
    </row>
    <row r="682" spans="1:19" ht="15.75" customHeight="1" x14ac:dyDescent="0.25">
      <c r="A682" s="84">
        <v>1701</v>
      </c>
      <c r="B682" s="87"/>
      <c r="C682" s="87"/>
      <c r="D682" s="87"/>
      <c r="E682" s="87"/>
      <c r="F682" s="87"/>
      <c r="G682" s="87"/>
      <c r="H682" s="87"/>
      <c r="I682" s="87">
        <v>33</v>
      </c>
      <c r="J682" s="302"/>
      <c r="K682" s="129">
        <v>21</v>
      </c>
      <c r="L682" s="265"/>
      <c r="M682" s="101"/>
      <c r="N682" s="101"/>
      <c r="O682" s="215"/>
      <c r="P682" s="97">
        <v>35</v>
      </c>
      <c r="Q682" s="285"/>
      <c r="R682" s="215"/>
    </row>
    <row r="683" spans="1:19" ht="15.75" customHeight="1" x14ac:dyDescent="0.25">
      <c r="A683" s="84">
        <v>1702</v>
      </c>
      <c r="B683" s="87"/>
      <c r="C683" s="87"/>
      <c r="D683" s="87"/>
      <c r="E683" s="87"/>
      <c r="F683" s="87"/>
      <c r="G683" s="87"/>
      <c r="H683" s="87"/>
      <c r="I683" s="87">
        <v>11</v>
      </c>
      <c r="J683" s="302"/>
      <c r="K683" s="129">
        <v>14</v>
      </c>
      <c r="L683" s="265"/>
      <c r="M683" s="101"/>
      <c r="N683" s="256"/>
      <c r="O683" s="215"/>
      <c r="P683" s="97">
        <v>15</v>
      </c>
      <c r="Q683" s="285"/>
      <c r="R683" s="215"/>
    </row>
    <row r="684" spans="1:19" ht="15.75" customHeight="1" x14ac:dyDescent="0.25">
      <c r="A684" s="84">
        <v>1801</v>
      </c>
      <c r="B684" s="87"/>
      <c r="C684" s="87"/>
      <c r="D684" s="87"/>
      <c r="E684" s="87"/>
      <c r="F684" s="87"/>
      <c r="G684" s="87"/>
      <c r="H684" s="87"/>
      <c r="I684" s="87"/>
      <c r="J684" s="302"/>
      <c r="K684" s="129"/>
      <c r="L684" s="265"/>
      <c r="M684" s="101"/>
      <c r="N684" s="256"/>
      <c r="O684" s="215"/>
      <c r="P684" s="106"/>
      <c r="Q684" s="285"/>
      <c r="R684" s="215"/>
    </row>
    <row r="685" spans="1:19" ht="15.75" customHeight="1" x14ac:dyDescent="0.25">
      <c r="A685" s="84">
        <v>1802</v>
      </c>
      <c r="B685" s="87"/>
      <c r="C685" s="87"/>
      <c r="D685" s="87"/>
      <c r="E685" s="87"/>
      <c r="F685" s="87"/>
      <c r="G685" s="87"/>
      <c r="H685" s="87"/>
      <c r="I685" s="87"/>
      <c r="J685" s="302"/>
      <c r="K685" s="129"/>
      <c r="L685" s="265"/>
      <c r="M685" s="101"/>
      <c r="N685" s="256"/>
      <c r="O685" s="215"/>
      <c r="P685" s="106"/>
      <c r="Q685" s="285"/>
      <c r="R685" s="215"/>
    </row>
    <row r="686" spans="1:19" ht="15.75" customHeight="1" x14ac:dyDescent="0.25">
      <c r="A686" s="84">
        <v>1901</v>
      </c>
      <c r="B686" s="87"/>
      <c r="C686" s="87"/>
      <c r="D686" s="87"/>
      <c r="E686" s="87"/>
      <c r="F686" s="87"/>
      <c r="G686" s="87"/>
      <c r="H686" s="87"/>
      <c r="I686" s="87"/>
      <c r="J686" s="302"/>
      <c r="K686" s="129"/>
      <c r="L686" s="265"/>
      <c r="M686" s="101"/>
      <c r="N686" s="256"/>
      <c r="O686" s="215"/>
      <c r="P686" s="106"/>
      <c r="Q686" s="285"/>
      <c r="R686" s="215"/>
    </row>
    <row r="687" spans="1:19" ht="15.75" customHeight="1" x14ac:dyDescent="0.25">
      <c r="A687" s="84">
        <v>1902</v>
      </c>
      <c r="B687" s="87"/>
      <c r="C687" s="87"/>
      <c r="D687" s="87"/>
      <c r="E687" s="87"/>
      <c r="F687" s="87"/>
      <c r="G687" s="87"/>
      <c r="H687" s="87"/>
      <c r="I687" s="87"/>
      <c r="J687" s="302"/>
      <c r="K687" s="129"/>
      <c r="L687" s="265"/>
      <c r="M687" s="101"/>
      <c r="N687" s="256"/>
      <c r="O687" s="101"/>
      <c r="P687" s="256"/>
      <c r="Q687" s="286"/>
      <c r="R687" s="215"/>
    </row>
    <row r="688" spans="1:19" ht="15.75" customHeight="1" x14ac:dyDescent="0.25">
      <c r="A688" s="84">
        <v>2001</v>
      </c>
      <c r="B688" s="87"/>
      <c r="C688" s="87"/>
      <c r="D688" s="87"/>
      <c r="E688" s="87"/>
      <c r="F688" s="87"/>
      <c r="G688" s="87"/>
      <c r="H688" s="87"/>
      <c r="I688" s="87"/>
      <c r="J688" s="302"/>
      <c r="K688" s="129"/>
      <c r="L688" s="265"/>
      <c r="M688" s="101"/>
      <c r="N688" s="256"/>
      <c r="O688" s="111" t="s">
        <v>91</v>
      </c>
      <c r="P688" s="112">
        <v>79</v>
      </c>
      <c r="Q688" s="113">
        <f>IF(SUM(K678:K683)=0,"",SUM(K678:K683))</f>
        <v>79</v>
      </c>
      <c r="R688" s="114" t="s">
        <v>19</v>
      </c>
    </row>
    <row r="689" spans="1:19" ht="15.75" customHeight="1" x14ac:dyDescent="0.25">
      <c r="A689" s="84">
        <v>2002</v>
      </c>
      <c r="B689" s="87"/>
      <c r="C689" s="87"/>
      <c r="D689" s="87"/>
      <c r="E689" s="87"/>
      <c r="F689" s="87"/>
      <c r="G689" s="87"/>
      <c r="H689" s="87"/>
      <c r="I689" s="87"/>
      <c r="J689" s="302"/>
      <c r="K689" s="129"/>
      <c r="L689" s="265"/>
      <c r="M689" s="101"/>
      <c r="N689" s="256"/>
      <c r="O689" s="115" t="s">
        <v>92</v>
      </c>
      <c r="P689" s="116">
        <f>IF(P688/B674=0,"",P688/B674)</f>
        <v>0.65833333333333333</v>
      </c>
      <c r="Q689" s="117">
        <f>IF(P688/Q688=0,"",P688/Q688)</f>
        <v>1</v>
      </c>
      <c r="R689" s="118" t="s">
        <v>93</v>
      </c>
    </row>
    <row r="690" spans="1:19" ht="15.75" customHeight="1" x14ac:dyDescent="0.25">
      <c r="A690" s="84">
        <v>2101</v>
      </c>
      <c r="B690" s="87"/>
      <c r="C690" s="87"/>
      <c r="D690" s="87"/>
      <c r="E690" s="87"/>
      <c r="F690" s="87"/>
      <c r="G690" s="87"/>
      <c r="H690" s="87"/>
      <c r="I690" s="87"/>
      <c r="J690" s="302"/>
      <c r="K690" s="129"/>
      <c r="L690" s="267"/>
      <c r="M690" s="268"/>
      <c r="N690" s="269"/>
      <c r="O690" s="120"/>
      <c r="P690" s="121"/>
      <c r="Q690" s="121"/>
      <c r="R690" s="122"/>
    </row>
    <row r="691" spans="1:19" ht="18" customHeight="1" x14ac:dyDescent="0.25">
      <c r="A691" s="46"/>
      <c r="B691" s="340" t="s">
        <v>111</v>
      </c>
      <c r="C691" s="340"/>
      <c r="D691" s="340"/>
      <c r="E691" s="340"/>
      <c r="F691" s="340"/>
      <c r="G691" s="340"/>
      <c r="H691" s="340"/>
      <c r="I691" s="340"/>
      <c r="J691" s="340"/>
      <c r="K691" s="123">
        <f>SUM(K674:K687)</f>
        <v>79</v>
      </c>
      <c r="L691" s="124">
        <f>IF(K681=0,"",K681/B674)</f>
        <v>0.36666666666666664</v>
      </c>
      <c r="M691" s="124">
        <f>IF(K691=0,"",K691/B674)</f>
        <v>0.65833333333333333</v>
      </c>
      <c r="N691" s="124">
        <f>IF(K682=0,"",M691-L691)</f>
        <v>0.29166666666666669</v>
      </c>
      <c r="O691" s="1"/>
      <c r="P691" s="2"/>
      <c r="Q691" s="36"/>
      <c r="R691" s="1"/>
    </row>
    <row r="692" spans="1:19" ht="12.75" customHeight="1" x14ac:dyDescent="0.2">
      <c r="L692" s="1"/>
      <c r="M692" s="1"/>
      <c r="O692" s="1"/>
    </row>
    <row r="693" spans="1:19" ht="12.75" customHeight="1" x14ac:dyDescent="0.2">
      <c r="L693" s="1"/>
      <c r="M693" s="1"/>
      <c r="O693" s="1"/>
    </row>
    <row r="694" spans="1:19" ht="26.25" customHeight="1" x14ac:dyDescent="0.4">
      <c r="A694" s="3"/>
      <c r="B694" s="382" t="s">
        <v>101</v>
      </c>
      <c r="C694" s="367"/>
      <c r="D694" s="367"/>
      <c r="E694" s="367"/>
      <c r="F694" s="367"/>
      <c r="G694" s="367"/>
      <c r="H694" s="367"/>
      <c r="I694" s="367"/>
      <c r="J694" s="367"/>
      <c r="K694" s="225" t="s">
        <v>89</v>
      </c>
      <c r="L694" s="1"/>
      <c r="M694" s="1"/>
      <c r="N694" s="2"/>
      <c r="O694" s="1"/>
      <c r="P694" s="2"/>
      <c r="Q694" s="2"/>
      <c r="R694" s="2"/>
    </row>
    <row r="695" spans="1:19" ht="20.25" customHeight="1" x14ac:dyDescent="0.2">
      <c r="A695" s="376" t="s">
        <v>18</v>
      </c>
      <c r="B695" s="344" t="s">
        <v>102</v>
      </c>
      <c r="C695" s="345"/>
      <c r="D695" s="345"/>
      <c r="E695" s="345"/>
      <c r="F695" s="345"/>
      <c r="G695" s="345"/>
      <c r="H695" s="345"/>
      <c r="I695" s="345"/>
      <c r="J695" s="377"/>
      <c r="K695" s="383" t="s">
        <v>19</v>
      </c>
      <c r="L695" s="339" t="s">
        <v>11</v>
      </c>
      <c r="M695" s="339" t="s">
        <v>12</v>
      </c>
      <c r="N695" s="339" t="s">
        <v>13</v>
      </c>
      <c r="O695" s="339" t="s">
        <v>14</v>
      </c>
      <c r="P695" s="339" t="s">
        <v>15</v>
      </c>
      <c r="Q695" s="339" t="s">
        <v>16</v>
      </c>
      <c r="R695" s="339" t="s">
        <v>103</v>
      </c>
    </row>
    <row r="696" spans="1:19" ht="15.75" customHeight="1" x14ac:dyDescent="0.25">
      <c r="A696" s="338"/>
      <c r="B696" s="84" t="s">
        <v>104</v>
      </c>
      <c r="C696" s="84" t="s">
        <v>105</v>
      </c>
      <c r="D696" s="84" t="s">
        <v>106</v>
      </c>
      <c r="E696" s="84" t="s">
        <v>107</v>
      </c>
      <c r="F696" s="84" t="s">
        <v>108</v>
      </c>
      <c r="G696" s="84" t="s">
        <v>109</v>
      </c>
      <c r="H696" s="84" t="s">
        <v>110</v>
      </c>
      <c r="I696" s="84" t="s">
        <v>73</v>
      </c>
      <c r="J696" s="84" t="s">
        <v>74</v>
      </c>
      <c r="K696" s="349"/>
      <c r="L696" s="338"/>
      <c r="M696" s="338"/>
      <c r="N696" s="338"/>
      <c r="O696" s="338"/>
      <c r="P696" s="338"/>
      <c r="Q696" s="338"/>
      <c r="R696" s="338"/>
    </row>
    <row r="697" spans="1:19" ht="15.75" customHeight="1" x14ac:dyDescent="0.25">
      <c r="A697" s="84">
        <v>1302</v>
      </c>
      <c r="B697" s="87">
        <v>116</v>
      </c>
      <c r="C697" s="87"/>
      <c r="D697" s="87"/>
      <c r="E697" s="87"/>
      <c r="F697" s="87"/>
      <c r="G697" s="87"/>
      <c r="H697" s="87"/>
      <c r="I697" s="87"/>
      <c r="J697" s="302"/>
      <c r="K697" s="129"/>
      <c r="L697" s="262"/>
      <c r="M697" s="263"/>
      <c r="N697" s="264"/>
      <c r="O697" s="278"/>
      <c r="P697" s="92">
        <f>B697</f>
        <v>116</v>
      </c>
      <c r="Q697" s="279"/>
      <c r="R697" s="278"/>
    </row>
    <row r="698" spans="1:19" ht="15.75" customHeight="1" x14ac:dyDescent="0.25">
      <c r="A698" s="84">
        <v>1401</v>
      </c>
      <c r="B698" s="87"/>
      <c r="C698" s="87">
        <v>109</v>
      </c>
      <c r="D698" s="87"/>
      <c r="E698" s="87"/>
      <c r="F698" s="87"/>
      <c r="G698" s="87"/>
      <c r="H698" s="87"/>
      <c r="I698" s="87"/>
      <c r="J698" s="302"/>
      <c r="K698" s="129"/>
      <c r="L698" s="265"/>
      <c r="M698" s="101"/>
      <c r="N698" s="266"/>
      <c r="O698" s="96">
        <f>IF(C698=0,"",C698/B697)</f>
        <v>0.93965517241379315</v>
      </c>
      <c r="P698" s="97">
        <v>109</v>
      </c>
      <c r="Q698" s="280">
        <f t="shared" ref="Q698:Q704" si="110">IF(P698=0,"",P698/P697)</f>
        <v>0.93965517241379315</v>
      </c>
      <c r="R698" s="280">
        <f t="shared" ref="R698:R704" si="111">IF(P698=0,"",100%-Q698)</f>
        <v>6.0344827586206851E-2</v>
      </c>
    </row>
    <row r="699" spans="1:19" ht="15.75" customHeight="1" x14ac:dyDescent="0.25">
      <c r="A699" s="84">
        <v>1402</v>
      </c>
      <c r="B699" s="87"/>
      <c r="C699" s="87"/>
      <c r="D699" s="87">
        <v>101</v>
      </c>
      <c r="E699" s="87"/>
      <c r="F699" s="87"/>
      <c r="G699" s="87"/>
      <c r="H699" s="87"/>
      <c r="I699" s="87"/>
      <c r="J699" s="302"/>
      <c r="K699" s="129"/>
      <c r="L699" s="265"/>
      <c r="M699" s="101"/>
      <c r="N699" s="266"/>
      <c r="O699" s="96">
        <f>IF(D699=0,"",D699/C698)</f>
        <v>0.92660550458715596</v>
      </c>
      <c r="P699" s="97">
        <v>103</v>
      </c>
      <c r="Q699" s="280">
        <f t="shared" si="110"/>
        <v>0.94495412844036697</v>
      </c>
      <c r="R699" s="280">
        <f t="shared" si="111"/>
        <v>5.5045871559633031E-2</v>
      </c>
      <c r="S699" s="14">
        <f>P699/P697</f>
        <v>0.88793103448275867</v>
      </c>
    </row>
    <row r="700" spans="1:19" ht="15.75" customHeight="1" x14ac:dyDescent="0.25">
      <c r="A700" s="84">
        <v>1501</v>
      </c>
      <c r="B700" s="87"/>
      <c r="C700" s="87"/>
      <c r="D700" s="87"/>
      <c r="E700" s="87">
        <v>93</v>
      </c>
      <c r="F700" s="87"/>
      <c r="G700" s="87"/>
      <c r="H700" s="87"/>
      <c r="I700" s="87"/>
      <c r="J700" s="302"/>
      <c r="K700" s="129"/>
      <c r="L700" s="265"/>
      <c r="M700" s="101"/>
      <c r="N700" s="266"/>
      <c r="O700" s="96">
        <f>IF(E700=0,"",E700/D699)</f>
        <v>0.92079207920792083</v>
      </c>
      <c r="P700" s="97">
        <v>100</v>
      </c>
      <c r="Q700" s="280">
        <f t="shared" si="110"/>
        <v>0.970873786407767</v>
      </c>
      <c r="R700" s="280">
        <f t="shared" si="111"/>
        <v>2.9126213592232997E-2</v>
      </c>
    </row>
    <row r="701" spans="1:19" ht="15.75" customHeight="1" x14ac:dyDescent="0.25">
      <c r="A701" s="84">
        <v>1502</v>
      </c>
      <c r="B701" s="87"/>
      <c r="C701" s="87"/>
      <c r="D701" s="87"/>
      <c r="E701" s="87"/>
      <c r="F701" s="87">
        <v>87</v>
      </c>
      <c r="G701" s="87"/>
      <c r="H701" s="87"/>
      <c r="I701" s="87"/>
      <c r="J701" s="302"/>
      <c r="K701" s="129"/>
      <c r="L701" s="265"/>
      <c r="M701" s="101"/>
      <c r="N701" s="266"/>
      <c r="O701" s="96">
        <f>IF(F701=0,"",F701/E700)</f>
        <v>0.93548387096774188</v>
      </c>
      <c r="P701" s="97">
        <v>92</v>
      </c>
      <c r="Q701" s="280">
        <f t="shared" si="110"/>
        <v>0.92</v>
      </c>
      <c r="R701" s="280">
        <f t="shared" si="111"/>
        <v>7.999999999999996E-2</v>
      </c>
    </row>
    <row r="702" spans="1:19" ht="15.75" customHeight="1" x14ac:dyDescent="0.25">
      <c r="A702" s="84">
        <v>1601</v>
      </c>
      <c r="B702" s="87"/>
      <c r="C702" s="87"/>
      <c r="D702" s="87"/>
      <c r="E702" s="87"/>
      <c r="F702" s="87"/>
      <c r="G702" s="87">
        <v>84</v>
      </c>
      <c r="H702" s="87"/>
      <c r="I702" s="87"/>
      <c r="J702" s="302"/>
      <c r="K702" s="129"/>
      <c r="L702" s="265"/>
      <c r="M702" s="101"/>
      <c r="N702" s="266"/>
      <c r="O702" s="96">
        <f>IF(G702=0,"",G702/F701)</f>
        <v>0.96551724137931039</v>
      </c>
      <c r="P702" s="97">
        <v>89</v>
      </c>
      <c r="Q702" s="280">
        <f t="shared" si="110"/>
        <v>0.96739130434782605</v>
      </c>
      <c r="R702" s="280">
        <f t="shared" si="111"/>
        <v>3.2608695652173947E-2</v>
      </c>
    </row>
    <row r="703" spans="1:19" ht="15.75" customHeight="1" x14ac:dyDescent="0.25">
      <c r="A703" s="84">
        <v>1602</v>
      </c>
      <c r="B703" s="87"/>
      <c r="C703" s="87"/>
      <c r="D703" s="87"/>
      <c r="E703" s="87"/>
      <c r="F703" s="87"/>
      <c r="G703" s="87"/>
      <c r="H703" s="87">
        <v>81</v>
      </c>
      <c r="I703" s="87"/>
      <c r="J703" s="302"/>
      <c r="K703" s="129"/>
      <c r="L703" s="265"/>
      <c r="M703" s="101"/>
      <c r="N703" s="266"/>
      <c r="O703" s="96">
        <f>IF(H703=0,"",H703/G702)</f>
        <v>0.9642857142857143</v>
      </c>
      <c r="P703" s="97">
        <v>85</v>
      </c>
      <c r="Q703" s="280">
        <f t="shared" si="110"/>
        <v>0.9550561797752809</v>
      </c>
      <c r="R703" s="280">
        <f t="shared" si="111"/>
        <v>4.49438202247191E-2</v>
      </c>
    </row>
    <row r="704" spans="1:19" ht="15.75" customHeight="1" x14ac:dyDescent="0.25">
      <c r="A704" s="84">
        <v>1701</v>
      </c>
      <c r="B704" s="87"/>
      <c r="C704" s="87"/>
      <c r="D704" s="87"/>
      <c r="E704" s="87"/>
      <c r="F704" s="87"/>
      <c r="G704" s="87"/>
      <c r="H704" s="87"/>
      <c r="I704" s="87">
        <v>78</v>
      </c>
      <c r="J704" s="302"/>
      <c r="K704" s="129">
        <v>56</v>
      </c>
      <c r="L704" s="265"/>
      <c r="M704" s="101"/>
      <c r="N704" s="266"/>
      <c r="O704" s="96">
        <f>IF(I704=0,"",I704/H703)</f>
        <v>0.96296296296296291</v>
      </c>
      <c r="P704" s="97">
        <v>84</v>
      </c>
      <c r="Q704" s="280">
        <f t="shared" si="110"/>
        <v>0.9882352941176471</v>
      </c>
      <c r="R704" s="280">
        <f t="shared" si="111"/>
        <v>1.1764705882352899E-2</v>
      </c>
    </row>
    <row r="705" spans="1:19" ht="15.75" customHeight="1" x14ac:dyDescent="0.25">
      <c r="A705" s="84">
        <v>1702</v>
      </c>
      <c r="B705" s="87"/>
      <c r="C705" s="87"/>
      <c r="D705" s="87"/>
      <c r="E705" s="87"/>
      <c r="F705" s="87"/>
      <c r="G705" s="87"/>
      <c r="H705" s="87"/>
      <c r="I705" s="87">
        <v>16</v>
      </c>
      <c r="J705" s="302"/>
      <c r="K705" s="129">
        <v>16</v>
      </c>
      <c r="L705" s="265"/>
      <c r="M705" s="101"/>
      <c r="N705" s="101"/>
      <c r="O705" s="215"/>
      <c r="P705" s="97">
        <v>18</v>
      </c>
      <c r="Q705" s="285"/>
      <c r="R705" s="215"/>
    </row>
    <row r="706" spans="1:19" ht="15.75" customHeight="1" x14ac:dyDescent="0.25">
      <c r="A706" s="84">
        <v>1801</v>
      </c>
      <c r="B706" s="87"/>
      <c r="C706" s="87"/>
      <c r="D706" s="87"/>
      <c r="E706" s="87"/>
      <c r="F706" s="87"/>
      <c r="G706" s="87"/>
      <c r="H706" s="87"/>
      <c r="I706" s="87"/>
      <c r="J706" s="302"/>
      <c r="K706" s="129"/>
      <c r="L706" s="265"/>
      <c r="M706" s="101"/>
      <c r="N706" s="256"/>
      <c r="O706" s="215"/>
      <c r="P706" s="97"/>
      <c r="Q706" s="285"/>
      <c r="R706" s="215"/>
    </row>
    <row r="707" spans="1:19" ht="15.75" customHeight="1" x14ac:dyDescent="0.25">
      <c r="A707" s="84">
        <v>1802</v>
      </c>
      <c r="B707" s="87"/>
      <c r="C707" s="87"/>
      <c r="D707" s="87"/>
      <c r="E707" s="87"/>
      <c r="F707" s="87"/>
      <c r="G707" s="87"/>
      <c r="H707" s="87"/>
      <c r="I707" s="87"/>
      <c r="J707" s="302"/>
      <c r="K707" s="129"/>
      <c r="L707" s="265"/>
      <c r="M707" s="101"/>
      <c r="N707" s="256"/>
      <c r="O707" s="215"/>
      <c r="P707" s="106"/>
      <c r="Q707" s="285"/>
      <c r="R707" s="215"/>
    </row>
    <row r="708" spans="1:19" ht="15.75" customHeight="1" x14ac:dyDescent="0.25">
      <c r="A708" s="84">
        <v>1901</v>
      </c>
      <c r="B708" s="87"/>
      <c r="C708" s="87"/>
      <c r="D708" s="87"/>
      <c r="E708" s="87"/>
      <c r="F708" s="87"/>
      <c r="G708" s="87"/>
      <c r="H708" s="87"/>
      <c r="I708" s="87"/>
      <c r="J708" s="302"/>
      <c r="K708" s="129"/>
      <c r="L708" s="265"/>
      <c r="M708" s="101"/>
      <c r="N708" s="256"/>
      <c r="O708" s="215"/>
      <c r="P708" s="106"/>
      <c r="Q708" s="285"/>
      <c r="R708" s="215"/>
    </row>
    <row r="709" spans="1:19" ht="15.75" customHeight="1" x14ac:dyDescent="0.25">
      <c r="A709" s="84">
        <v>1902</v>
      </c>
      <c r="B709" s="87"/>
      <c r="C709" s="87"/>
      <c r="D709" s="87"/>
      <c r="E709" s="87"/>
      <c r="F709" s="87"/>
      <c r="G709" s="87"/>
      <c r="H709" s="87"/>
      <c r="I709" s="87"/>
      <c r="J709" s="302"/>
      <c r="K709" s="129"/>
      <c r="L709" s="265"/>
      <c r="M709" s="101"/>
      <c r="N709" s="256"/>
      <c r="O709" s="215"/>
      <c r="P709" s="106"/>
      <c r="Q709" s="285"/>
      <c r="R709" s="215"/>
    </row>
    <row r="710" spans="1:19" ht="15.75" customHeight="1" x14ac:dyDescent="0.25">
      <c r="A710" s="84">
        <v>2001</v>
      </c>
      <c r="B710" s="87"/>
      <c r="C710" s="87"/>
      <c r="D710" s="87"/>
      <c r="E710" s="87"/>
      <c r="F710" s="87"/>
      <c r="G710" s="87"/>
      <c r="H710" s="87"/>
      <c r="I710" s="87"/>
      <c r="J710" s="302"/>
      <c r="K710" s="129"/>
      <c r="L710" s="265"/>
      <c r="M710" s="101"/>
      <c r="N710" s="256"/>
      <c r="O710" s="101"/>
      <c r="P710" s="256"/>
      <c r="Q710" s="286"/>
      <c r="R710" s="215"/>
    </row>
    <row r="711" spans="1:19" ht="15.75" customHeight="1" x14ac:dyDescent="0.25">
      <c r="A711" s="84">
        <v>2002</v>
      </c>
      <c r="B711" s="87"/>
      <c r="C711" s="87"/>
      <c r="D711" s="87"/>
      <c r="E711" s="87"/>
      <c r="F711" s="87"/>
      <c r="G711" s="87"/>
      <c r="H711" s="87"/>
      <c r="I711" s="87"/>
      <c r="J711" s="302"/>
      <c r="K711" s="129"/>
      <c r="L711" s="265"/>
      <c r="M711" s="101"/>
      <c r="N711" s="256"/>
      <c r="O711" s="111" t="s">
        <v>91</v>
      </c>
      <c r="P711" s="112">
        <v>73</v>
      </c>
      <c r="Q711" s="193">
        <f>IF(SUM(K701:K706)=0,"",SUM(K701:K706))</f>
        <v>72</v>
      </c>
      <c r="R711" s="114" t="s">
        <v>19</v>
      </c>
    </row>
    <row r="712" spans="1:19" ht="15.75" customHeight="1" x14ac:dyDescent="0.25">
      <c r="A712" s="84">
        <v>2101</v>
      </c>
      <c r="B712" s="87"/>
      <c r="C712" s="87"/>
      <c r="D712" s="87"/>
      <c r="E712" s="87"/>
      <c r="F712" s="87"/>
      <c r="G712" s="87"/>
      <c r="H712" s="87"/>
      <c r="I712" s="87"/>
      <c r="J712" s="302"/>
      <c r="K712" s="129"/>
      <c r="L712" s="265"/>
      <c r="M712" s="101"/>
      <c r="N712" s="256"/>
      <c r="O712" s="115" t="s">
        <v>92</v>
      </c>
      <c r="P712" s="116">
        <f>IF(P711/B697=0,"",P711/B697)</f>
        <v>0.62931034482758619</v>
      </c>
      <c r="Q712" s="117">
        <f>IF(P711/Q711=0,"",P711/Q711)</f>
        <v>1.0138888888888888</v>
      </c>
      <c r="R712" s="118" t="s">
        <v>93</v>
      </c>
    </row>
    <row r="713" spans="1:19" ht="15.75" customHeight="1" x14ac:dyDescent="0.25">
      <c r="A713" s="84">
        <v>2102</v>
      </c>
      <c r="B713" s="87"/>
      <c r="C713" s="87"/>
      <c r="D713" s="87"/>
      <c r="E713" s="87"/>
      <c r="F713" s="87"/>
      <c r="G713" s="87"/>
      <c r="H713" s="87"/>
      <c r="I713" s="87"/>
      <c r="J713" s="302"/>
      <c r="K713" s="129"/>
      <c r="L713" s="267"/>
      <c r="M713" s="268"/>
      <c r="N713" s="269"/>
      <c r="O713" s="120"/>
      <c r="P713" s="121"/>
      <c r="Q713" s="121"/>
      <c r="R713" s="122"/>
    </row>
    <row r="714" spans="1:19" ht="18" customHeight="1" x14ac:dyDescent="0.25">
      <c r="A714" s="46"/>
      <c r="B714" s="340" t="s">
        <v>111</v>
      </c>
      <c r="C714" s="340"/>
      <c r="D714" s="340"/>
      <c r="E714" s="340"/>
      <c r="F714" s="340"/>
      <c r="G714" s="340"/>
      <c r="H714" s="340"/>
      <c r="I714" s="340"/>
      <c r="J714" s="340"/>
      <c r="K714" s="123">
        <f>SUM(K697:K710)</f>
        <v>72</v>
      </c>
      <c r="L714" s="124">
        <f>IF(K704=0,"",K704/B697)</f>
        <v>0.48275862068965519</v>
      </c>
      <c r="M714" s="124">
        <f>IF(K714=0,"",K714/B697)</f>
        <v>0.62068965517241381</v>
      </c>
      <c r="N714" s="124">
        <f>IF(K705=0,"",M714-L714)</f>
        <v>0.13793103448275862</v>
      </c>
      <c r="O714" s="1"/>
      <c r="P714" s="2"/>
      <c r="Q714" s="36"/>
      <c r="R714" s="1"/>
    </row>
    <row r="715" spans="1:19" ht="12.75" customHeight="1" x14ac:dyDescent="0.2">
      <c r="M715" s="1"/>
      <c r="N715" s="1"/>
      <c r="P715" s="1"/>
    </row>
    <row r="716" spans="1:19" ht="12.75" customHeight="1" x14ac:dyDescent="0.2">
      <c r="M716" s="1"/>
      <c r="N716" s="1"/>
      <c r="P716" s="1"/>
    </row>
    <row r="717" spans="1:19" ht="26.25" customHeight="1" x14ac:dyDescent="0.4">
      <c r="A717" s="382" t="s">
        <v>101</v>
      </c>
      <c r="B717" s="367"/>
      <c r="C717" s="367"/>
      <c r="D717" s="367"/>
      <c r="E717" s="367"/>
      <c r="F717" s="367"/>
      <c r="G717" s="367"/>
      <c r="H717" s="367"/>
      <c r="I717" s="367"/>
      <c r="K717" s="225" t="s">
        <v>95</v>
      </c>
      <c r="M717" s="1"/>
      <c r="N717" s="1"/>
      <c r="O717" s="2"/>
      <c r="P717" s="1"/>
      <c r="Q717" s="2"/>
      <c r="R717" s="2"/>
      <c r="S717" s="2"/>
    </row>
    <row r="718" spans="1:19" ht="20.25" customHeight="1" x14ac:dyDescent="0.2">
      <c r="A718" s="376" t="s">
        <v>18</v>
      </c>
      <c r="B718" s="344" t="s">
        <v>102</v>
      </c>
      <c r="C718" s="345"/>
      <c r="D718" s="345"/>
      <c r="E718" s="345"/>
      <c r="F718" s="345"/>
      <c r="G718" s="345"/>
      <c r="H718" s="345"/>
      <c r="I718" s="345"/>
      <c r="J718" s="377"/>
      <c r="K718" s="383" t="s">
        <v>19</v>
      </c>
      <c r="L718" s="339" t="s">
        <v>11</v>
      </c>
      <c r="M718" s="339" t="s">
        <v>12</v>
      </c>
      <c r="N718" s="339" t="s">
        <v>13</v>
      </c>
      <c r="O718" s="339" t="s">
        <v>14</v>
      </c>
      <c r="P718" s="339" t="s">
        <v>15</v>
      </c>
      <c r="Q718" s="339" t="s">
        <v>16</v>
      </c>
      <c r="R718" s="339" t="s">
        <v>103</v>
      </c>
    </row>
    <row r="719" spans="1:19" ht="15.75" customHeight="1" x14ac:dyDescent="0.25">
      <c r="A719" s="338"/>
      <c r="B719" s="171" t="s">
        <v>104</v>
      </c>
      <c r="C719" s="171" t="s">
        <v>105</v>
      </c>
      <c r="D719" s="171" t="s">
        <v>106</v>
      </c>
      <c r="E719" s="171" t="s">
        <v>107</v>
      </c>
      <c r="F719" s="171" t="s">
        <v>108</v>
      </c>
      <c r="G719" s="171" t="s">
        <v>109</v>
      </c>
      <c r="H719" s="171" t="s">
        <v>110</v>
      </c>
      <c r="I719" s="171" t="s">
        <v>73</v>
      </c>
      <c r="J719" s="84" t="s">
        <v>74</v>
      </c>
      <c r="K719" s="349"/>
      <c r="L719" s="338"/>
      <c r="M719" s="338"/>
      <c r="N719" s="338"/>
      <c r="O719" s="338"/>
      <c r="P719" s="338"/>
      <c r="Q719" s="338"/>
      <c r="R719" s="338"/>
    </row>
    <row r="720" spans="1:19" ht="15.75" customHeight="1" x14ac:dyDescent="0.25">
      <c r="A720" s="84">
        <v>1401</v>
      </c>
      <c r="B720" s="87">
        <v>117</v>
      </c>
      <c r="C720" s="87"/>
      <c r="D720" s="87"/>
      <c r="E720" s="87"/>
      <c r="F720" s="87"/>
      <c r="G720" s="87"/>
      <c r="H720" s="87"/>
      <c r="I720" s="87"/>
      <c r="J720" s="302"/>
      <c r="K720" s="129"/>
      <c r="L720" s="262"/>
      <c r="M720" s="263"/>
      <c r="N720" s="264"/>
      <c r="O720" s="278"/>
      <c r="P720" s="92">
        <f>B720</f>
        <v>117</v>
      </c>
      <c r="Q720" s="279"/>
      <c r="R720" s="278"/>
    </row>
    <row r="721" spans="1:19" ht="15.75" customHeight="1" x14ac:dyDescent="0.25">
      <c r="A721" s="84">
        <v>1402</v>
      </c>
      <c r="B721" s="87"/>
      <c r="C721" s="87">
        <v>108</v>
      </c>
      <c r="D721" s="87"/>
      <c r="E721" s="87"/>
      <c r="F721" s="87"/>
      <c r="G721" s="87"/>
      <c r="H721" s="87"/>
      <c r="I721" s="87"/>
      <c r="J721" s="302"/>
      <c r="K721" s="129"/>
      <c r="L721" s="265"/>
      <c r="M721" s="101"/>
      <c r="N721" s="266"/>
      <c r="O721" s="96">
        <f>IF(C721=0,"",C721/B720)</f>
        <v>0.92307692307692313</v>
      </c>
      <c r="P721" s="97">
        <v>108</v>
      </c>
      <c r="Q721" s="280">
        <f t="shared" ref="Q721:Q728" si="112">IF(P721=0,"",P721/P720)</f>
        <v>0.92307692307692313</v>
      </c>
      <c r="R721" s="280">
        <f t="shared" ref="R721:R728" si="113">IF(P721=0,"",100%-Q721)</f>
        <v>7.6923076923076872E-2</v>
      </c>
    </row>
    <row r="722" spans="1:19" ht="15.75" customHeight="1" x14ac:dyDescent="0.25">
      <c r="A722" s="84">
        <v>1501</v>
      </c>
      <c r="B722" s="87"/>
      <c r="C722" s="87"/>
      <c r="D722" s="87">
        <v>98</v>
      </c>
      <c r="E722" s="87"/>
      <c r="F722" s="87"/>
      <c r="G722" s="87"/>
      <c r="H722" s="87"/>
      <c r="I722" s="87"/>
      <c r="J722" s="302"/>
      <c r="K722" s="129"/>
      <c r="L722" s="265"/>
      <c r="M722" s="101"/>
      <c r="N722" s="266"/>
      <c r="O722" s="96">
        <f>IF(D722=0,"",D722/C721)</f>
        <v>0.90740740740740744</v>
      </c>
      <c r="P722" s="97">
        <v>102</v>
      </c>
      <c r="Q722" s="280">
        <f t="shared" si="112"/>
        <v>0.94444444444444442</v>
      </c>
      <c r="R722" s="280">
        <f t="shared" si="113"/>
        <v>5.555555555555558E-2</v>
      </c>
      <c r="S722" s="14">
        <f>P722/P720</f>
        <v>0.87179487179487181</v>
      </c>
    </row>
    <row r="723" spans="1:19" ht="15.75" customHeight="1" x14ac:dyDescent="0.25">
      <c r="A723" s="84">
        <v>1502</v>
      </c>
      <c r="B723" s="87"/>
      <c r="C723" s="87"/>
      <c r="D723" s="87"/>
      <c r="E723" s="87">
        <v>87</v>
      </c>
      <c r="F723" s="87"/>
      <c r="G723" s="87"/>
      <c r="H723" s="87"/>
      <c r="I723" s="87"/>
      <c r="J723" s="302"/>
      <c r="K723" s="129"/>
      <c r="L723" s="265"/>
      <c r="M723" s="101"/>
      <c r="N723" s="266"/>
      <c r="O723" s="96">
        <f>IF(E723=0,"",E723/D722)</f>
        <v>0.88775510204081631</v>
      </c>
      <c r="P723" s="97">
        <v>89</v>
      </c>
      <c r="Q723" s="280">
        <f t="shared" si="112"/>
        <v>0.87254901960784315</v>
      </c>
      <c r="R723" s="280">
        <f t="shared" si="113"/>
        <v>0.12745098039215685</v>
      </c>
    </row>
    <row r="724" spans="1:19" ht="15.75" customHeight="1" x14ac:dyDescent="0.25">
      <c r="A724" s="84">
        <v>1601</v>
      </c>
      <c r="B724" s="87"/>
      <c r="C724" s="87"/>
      <c r="D724" s="87"/>
      <c r="E724" s="87"/>
      <c r="F724" s="87">
        <v>81</v>
      </c>
      <c r="G724" s="87"/>
      <c r="H724" s="87"/>
      <c r="I724" s="87"/>
      <c r="J724" s="302"/>
      <c r="K724" s="129"/>
      <c r="L724" s="265"/>
      <c r="M724" s="101"/>
      <c r="N724" s="266"/>
      <c r="O724" s="96">
        <f>IF(F724=0,"",F724/E723)</f>
        <v>0.93103448275862066</v>
      </c>
      <c r="P724" s="97">
        <v>81</v>
      </c>
      <c r="Q724" s="280">
        <f t="shared" si="112"/>
        <v>0.9101123595505618</v>
      </c>
      <c r="R724" s="280">
        <f t="shared" si="113"/>
        <v>8.98876404494382E-2</v>
      </c>
    </row>
    <row r="725" spans="1:19" ht="15.75" customHeight="1" x14ac:dyDescent="0.25">
      <c r="A725" s="84">
        <v>1602</v>
      </c>
      <c r="B725" s="87"/>
      <c r="C725" s="87"/>
      <c r="D725" s="87"/>
      <c r="E725" s="87"/>
      <c r="F725" s="87"/>
      <c r="G725" s="87">
        <v>81</v>
      </c>
      <c r="H725" s="87"/>
      <c r="I725" s="87"/>
      <c r="J725" s="302"/>
      <c r="K725" s="129"/>
      <c r="L725" s="265"/>
      <c r="M725" s="101"/>
      <c r="N725" s="266"/>
      <c r="O725" s="96">
        <f>IF(G725=0,"",G725/F724)</f>
        <v>1</v>
      </c>
      <c r="P725" s="97">
        <v>81</v>
      </c>
      <c r="Q725" s="280">
        <f t="shared" si="112"/>
        <v>1</v>
      </c>
      <c r="R725" s="280">
        <f t="shared" si="113"/>
        <v>0</v>
      </c>
    </row>
    <row r="726" spans="1:19" ht="15.75" customHeight="1" x14ac:dyDescent="0.25">
      <c r="A726" s="172">
        <v>1701</v>
      </c>
      <c r="B726" s="87"/>
      <c r="C726" s="87"/>
      <c r="D726" s="87"/>
      <c r="E726" s="87"/>
      <c r="F726" s="87"/>
      <c r="G726" s="87"/>
      <c r="H726" s="87">
        <v>79</v>
      </c>
      <c r="I726" s="87"/>
      <c r="J726" s="302"/>
      <c r="K726" s="129"/>
      <c r="L726" s="265"/>
      <c r="M726" s="101"/>
      <c r="N726" s="266"/>
      <c r="O726" s="96">
        <f>IF(H726=0,"",H726/G725)</f>
        <v>0.97530864197530864</v>
      </c>
      <c r="P726" s="97">
        <v>79</v>
      </c>
      <c r="Q726" s="280">
        <f t="shared" si="112"/>
        <v>0.97530864197530864</v>
      </c>
      <c r="R726" s="280">
        <f t="shared" si="113"/>
        <v>2.4691358024691357E-2</v>
      </c>
    </row>
    <row r="727" spans="1:19" ht="15.75" customHeight="1" x14ac:dyDescent="0.25">
      <c r="A727" s="84">
        <v>1702</v>
      </c>
      <c r="B727" s="87"/>
      <c r="C727" s="87"/>
      <c r="D727" s="87"/>
      <c r="E727" s="87"/>
      <c r="F727" s="87"/>
      <c r="G727" s="87"/>
      <c r="H727" s="87"/>
      <c r="I727" s="87">
        <v>79</v>
      </c>
      <c r="J727" s="302"/>
      <c r="K727" s="129">
        <v>76</v>
      </c>
      <c r="L727" s="265"/>
      <c r="M727" s="101"/>
      <c r="N727" s="266"/>
      <c r="O727" s="96">
        <f>IF(I727=0,"",I727/H726)</f>
        <v>1</v>
      </c>
      <c r="P727" s="97">
        <v>79</v>
      </c>
      <c r="Q727" s="126">
        <f t="shared" si="112"/>
        <v>1</v>
      </c>
      <c r="R727" s="126">
        <f t="shared" si="113"/>
        <v>0</v>
      </c>
    </row>
    <row r="728" spans="1:19" ht="15.75" customHeight="1" x14ac:dyDescent="0.25">
      <c r="A728" s="84">
        <v>1801</v>
      </c>
      <c r="B728" s="87"/>
      <c r="C728" s="87"/>
      <c r="D728" s="87"/>
      <c r="E728" s="87"/>
      <c r="F728" s="87"/>
      <c r="G728" s="87"/>
      <c r="H728" s="87"/>
      <c r="I728" s="87"/>
      <c r="J728" s="302"/>
      <c r="K728" s="129"/>
      <c r="L728" s="265"/>
      <c r="M728" s="257"/>
      <c r="N728" s="101"/>
      <c r="O728" s="215"/>
      <c r="P728" s="97"/>
      <c r="Q728" s="175" t="str">
        <f t="shared" si="112"/>
        <v/>
      </c>
      <c r="R728" s="308" t="str">
        <f t="shared" si="113"/>
        <v/>
      </c>
    </row>
    <row r="729" spans="1:19" ht="15.75" customHeight="1" x14ac:dyDescent="0.25">
      <c r="A729" s="84">
        <v>1802</v>
      </c>
      <c r="B729" s="87"/>
      <c r="C729" s="87"/>
      <c r="D729" s="87"/>
      <c r="E729" s="87"/>
      <c r="F729" s="87"/>
      <c r="G729" s="87"/>
      <c r="H729" s="87"/>
      <c r="I729" s="87"/>
      <c r="J729" s="302"/>
      <c r="K729" s="129"/>
      <c r="L729" s="265"/>
      <c r="M729" s="101"/>
      <c r="N729" s="256"/>
      <c r="O729" s="215"/>
      <c r="P729" s="97"/>
      <c r="Q729" s="175"/>
      <c r="R729" s="308"/>
    </row>
    <row r="730" spans="1:19" ht="15.75" customHeight="1" x14ac:dyDescent="0.25">
      <c r="A730" s="84">
        <v>1901</v>
      </c>
      <c r="B730" s="87"/>
      <c r="C730" s="87"/>
      <c r="D730" s="87"/>
      <c r="E730" s="87"/>
      <c r="F730" s="87"/>
      <c r="G730" s="87"/>
      <c r="H730" s="87"/>
      <c r="I730" s="87"/>
      <c r="J730" s="302"/>
      <c r="K730" s="129"/>
      <c r="L730" s="265"/>
      <c r="M730" s="101"/>
      <c r="N730" s="256"/>
      <c r="O730" s="215"/>
      <c r="P730" s="106"/>
      <c r="Q730" s="285"/>
      <c r="R730" s="215"/>
    </row>
    <row r="731" spans="1:19" ht="15.75" customHeight="1" x14ac:dyDescent="0.25">
      <c r="A731" s="84">
        <v>1902</v>
      </c>
      <c r="B731" s="87"/>
      <c r="C731" s="87"/>
      <c r="D731" s="87"/>
      <c r="E731" s="87"/>
      <c r="F731" s="87"/>
      <c r="G731" s="87"/>
      <c r="H731" s="87"/>
      <c r="I731" s="87"/>
      <c r="J731" s="302"/>
      <c r="K731" s="129"/>
      <c r="L731" s="265"/>
      <c r="M731" s="101"/>
      <c r="N731" s="256"/>
      <c r="O731" s="215"/>
      <c r="P731" s="106"/>
      <c r="Q731" s="285"/>
      <c r="R731" s="215"/>
    </row>
    <row r="732" spans="1:19" ht="15.75" customHeight="1" x14ac:dyDescent="0.25">
      <c r="A732" s="84">
        <v>2001</v>
      </c>
      <c r="B732" s="87"/>
      <c r="C732" s="87"/>
      <c r="D732" s="87"/>
      <c r="E732" s="87"/>
      <c r="F732" s="87"/>
      <c r="G732" s="87"/>
      <c r="H732" s="87"/>
      <c r="I732" s="87"/>
      <c r="J732" s="302"/>
      <c r="K732" s="129"/>
      <c r="L732" s="265"/>
      <c r="M732" s="101"/>
      <c r="N732" s="256"/>
      <c r="O732" s="215"/>
      <c r="P732" s="106"/>
      <c r="Q732" s="285"/>
      <c r="R732" s="215"/>
    </row>
    <row r="733" spans="1:19" ht="15.75" customHeight="1" x14ac:dyDescent="0.25">
      <c r="A733" s="84">
        <v>2002</v>
      </c>
      <c r="B733" s="87"/>
      <c r="C733" s="87"/>
      <c r="D733" s="87"/>
      <c r="E733" s="87"/>
      <c r="F733" s="87"/>
      <c r="G733" s="87"/>
      <c r="H733" s="87"/>
      <c r="I733" s="87"/>
      <c r="J733" s="302"/>
      <c r="K733" s="129"/>
      <c r="L733" s="265"/>
      <c r="M733" s="101"/>
      <c r="N733" s="256"/>
      <c r="O733" s="101"/>
      <c r="P733" s="256"/>
      <c r="Q733" s="286"/>
      <c r="R733" s="215"/>
    </row>
    <row r="734" spans="1:19" ht="15.75" customHeight="1" x14ac:dyDescent="0.25">
      <c r="A734" s="84">
        <v>2101</v>
      </c>
      <c r="B734" s="87"/>
      <c r="C734" s="87"/>
      <c r="D734" s="87"/>
      <c r="E734" s="87"/>
      <c r="F734" s="87"/>
      <c r="G734" s="87"/>
      <c r="H734" s="87"/>
      <c r="I734" s="87"/>
      <c r="J734" s="302"/>
      <c r="K734" s="129"/>
      <c r="L734" s="265"/>
      <c r="M734" s="101"/>
      <c r="N734" s="256"/>
      <c r="O734" s="111" t="s">
        <v>91</v>
      </c>
      <c r="P734" s="112">
        <v>69</v>
      </c>
      <c r="Q734" s="113">
        <f>IF(SUM(K724:K729)=0,"",SUM(K724:K729))</f>
        <v>76</v>
      </c>
      <c r="R734" s="114" t="s">
        <v>19</v>
      </c>
    </row>
    <row r="735" spans="1:19" ht="15.75" customHeight="1" x14ac:dyDescent="0.25">
      <c r="A735" s="84">
        <v>2102</v>
      </c>
      <c r="B735" s="87"/>
      <c r="C735" s="87"/>
      <c r="D735" s="87"/>
      <c r="E735" s="87"/>
      <c r="F735" s="87"/>
      <c r="G735" s="87"/>
      <c r="H735" s="87"/>
      <c r="I735" s="87"/>
      <c r="J735" s="302"/>
      <c r="K735" s="129"/>
      <c r="L735" s="265"/>
      <c r="M735" s="101"/>
      <c r="N735" s="256"/>
      <c r="O735" s="115" t="s">
        <v>92</v>
      </c>
      <c r="P735" s="116">
        <f>P734/B720</f>
        <v>0.58974358974358976</v>
      </c>
      <c r="Q735" s="117">
        <f>IF(P734/Q734=0,"",P734/Q734)</f>
        <v>0.90789473684210531</v>
      </c>
      <c r="R735" s="118" t="s">
        <v>93</v>
      </c>
    </row>
    <row r="736" spans="1:19" ht="15.75" customHeight="1" x14ac:dyDescent="0.25">
      <c r="A736" s="84">
        <v>2201</v>
      </c>
      <c r="B736" s="87"/>
      <c r="C736" s="87"/>
      <c r="D736" s="87"/>
      <c r="E736" s="87"/>
      <c r="F736" s="87"/>
      <c r="G736" s="87"/>
      <c r="H736" s="87"/>
      <c r="I736" s="87"/>
      <c r="J736" s="302"/>
      <c r="K736" s="129"/>
      <c r="L736" s="267"/>
      <c r="M736" s="268"/>
      <c r="N736" s="269"/>
      <c r="O736" s="120"/>
      <c r="P736" s="121"/>
      <c r="Q736" s="121"/>
      <c r="R736" s="122"/>
    </row>
    <row r="737" spans="1:19" ht="18" customHeight="1" x14ac:dyDescent="0.25">
      <c r="A737" s="46"/>
      <c r="B737" s="340" t="s">
        <v>111</v>
      </c>
      <c r="C737" s="340"/>
      <c r="D737" s="340"/>
      <c r="E737" s="340"/>
      <c r="F737" s="340"/>
      <c r="G737" s="340"/>
      <c r="H737" s="340"/>
      <c r="I737" s="340"/>
      <c r="J737" s="340"/>
      <c r="K737" s="123">
        <f>SUM(K720:K733)</f>
        <v>76</v>
      </c>
      <c r="L737" s="124">
        <f>IF(K727=0,"",K727/B720)</f>
        <v>0.6495726495726496</v>
      </c>
      <c r="M737" s="124">
        <f>IF(K737=0,"",K737/B720)</f>
        <v>0.6495726495726496</v>
      </c>
      <c r="N737" s="124">
        <f>M737-L737</f>
        <v>0</v>
      </c>
      <c r="O737" s="1"/>
      <c r="P737" s="2"/>
      <c r="Q737" s="36"/>
      <c r="R737" s="1"/>
    </row>
    <row r="738" spans="1:19" ht="12.75" customHeight="1" x14ac:dyDescent="0.2">
      <c r="N738" s="1"/>
      <c r="O738" s="1"/>
      <c r="Q738" s="1"/>
    </row>
    <row r="739" spans="1:19" ht="12.75" customHeight="1" x14ac:dyDescent="0.2">
      <c r="M739" s="1"/>
      <c r="N739" s="1"/>
      <c r="P739" s="1"/>
    </row>
    <row r="740" spans="1:19" ht="26.25" customHeight="1" x14ac:dyDescent="0.4">
      <c r="A740" s="3"/>
      <c r="B740" s="382" t="s">
        <v>101</v>
      </c>
      <c r="C740" s="367"/>
      <c r="D740" s="367"/>
      <c r="E740" s="367"/>
      <c r="F740" s="367"/>
      <c r="G740" s="367"/>
      <c r="H740" s="367"/>
      <c r="I740" s="367"/>
      <c r="J740" s="367"/>
      <c r="K740" s="225" t="s">
        <v>97</v>
      </c>
      <c r="L740" s="1"/>
      <c r="M740" s="1"/>
      <c r="N740" s="2"/>
      <c r="O740" s="1"/>
      <c r="P740" s="2"/>
      <c r="Q740" s="2"/>
      <c r="R740" s="2"/>
    </row>
    <row r="741" spans="1:19" ht="20.25" customHeight="1" x14ac:dyDescent="0.2">
      <c r="A741" s="376" t="s">
        <v>18</v>
      </c>
      <c r="B741" s="344" t="s">
        <v>102</v>
      </c>
      <c r="C741" s="345"/>
      <c r="D741" s="345"/>
      <c r="E741" s="345"/>
      <c r="F741" s="345"/>
      <c r="G741" s="345"/>
      <c r="H741" s="345"/>
      <c r="I741" s="345"/>
      <c r="J741" s="377"/>
      <c r="K741" s="383" t="s">
        <v>19</v>
      </c>
      <c r="L741" s="339" t="s">
        <v>11</v>
      </c>
      <c r="M741" s="339" t="s">
        <v>12</v>
      </c>
      <c r="N741" s="339" t="s">
        <v>13</v>
      </c>
      <c r="O741" s="339" t="s">
        <v>14</v>
      </c>
      <c r="P741" s="339" t="s">
        <v>15</v>
      </c>
      <c r="Q741" s="339" t="s">
        <v>16</v>
      </c>
      <c r="R741" s="339" t="s">
        <v>103</v>
      </c>
    </row>
    <row r="742" spans="1:19" ht="15.75" customHeight="1" x14ac:dyDescent="0.25">
      <c r="A742" s="338"/>
      <c r="B742" s="84" t="s">
        <v>104</v>
      </c>
      <c r="C742" s="84" t="s">
        <v>105</v>
      </c>
      <c r="D742" s="84" t="s">
        <v>106</v>
      </c>
      <c r="E742" s="84" t="s">
        <v>107</v>
      </c>
      <c r="F742" s="84" t="s">
        <v>108</v>
      </c>
      <c r="G742" s="84" t="s">
        <v>109</v>
      </c>
      <c r="H742" s="84" t="s">
        <v>110</v>
      </c>
      <c r="I742" s="84" t="s">
        <v>73</v>
      </c>
      <c r="J742" s="84" t="s">
        <v>74</v>
      </c>
      <c r="K742" s="349"/>
      <c r="L742" s="338"/>
      <c r="M742" s="338"/>
      <c r="N742" s="338"/>
      <c r="O742" s="338"/>
      <c r="P742" s="338"/>
      <c r="Q742" s="338"/>
      <c r="R742" s="338"/>
    </row>
    <row r="743" spans="1:19" ht="15.75" customHeight="1" x14ac:dyDescent="0.25">
      <c r="A743" s="84">
        <v>1402</v>
      </c>
      <c r="B743" s="87">
        <v>111</v>
      </c>
      <c r="C743" s="87"/>
      <c r="D743" s="87"/>
      <c r="E743" s="87"/>
      <c r="F743" s="87"/>
      <c r="G743" s="87"/>
      <c r="H743" s="87"/>
      <c r="I743" s="87"/>
      <c r="J743" s="87"/>
      <c r="K743" s="129"/>
      <c r="L743" s="262"/>
      <c r="M743" s="263"/>
      <c r="N743" s="264"/>
      <c r="O743" s="278"/>
      <c r="P743" s="92">
        <f>B743</f>
        <v>111</v>
      </c>
      <c r="Q743" s="279"/>
      <c r="R743" s="278"/>
    </row>
    <row r="744" spans="1:19" ht="15.75" customHeight="1" x14ac:dyDescent="0.25">
      <c r="A744" s="84">
        <v>1501</v>
      </c>
      <c r="B744" s="87"/>
      <c r="C744" s="87">
        <v>110</v>
      </c>
      <c r="D744" s="87"/>
      <c r="E744" s="87"/>
      <c r="F744" s="87"/>
      <c r="G744" s="87"/>
      <c r="H744" s="87"/>
      <c r="I744" s="87"/>
      <c r="J744" s="87"/>
      <c r="K744" s="129"/>
      <c r="L744" s="265"/>
      <c r="M744" s="101"/>
      <c r="N744" s="266"/>
      <c r="O744" s="96">
        <f>IF(C744=0,"",C744/B743)</f>
        <v>0.99099099099099097</v>
      </c>
      <c r="P744" s="97">
        <v>110</v>
      </c>
      <c r="Q744" s="280">
        <f t="shared" ref="Q744:Q751" si="114">IF(P744=0,"",P744/P743)</f>
        <v>0.99099099099099097</v>
      </c>
      <c r="R744" s="280">
        <f t="shared" ref="R744:R751" si="115">IF(P744=0,"",100%-Q744)</f>
        <v>9.009009009009028E-3</v>
      </c>
    </row>
    <row r="745" spans="1:19" ht="15.75" customHeight="1" x14ac:dyDescent="0.25">
      <c r="A745" s="84">
        <v>1502</v>
      </c>
      <c r="B745" s="87"/>
      <c r="C745" s="87"/>
      <c r="D745" s="87">
        <v>91</v>
      </c>
      <c r="E745" s="87"/>
      <c r="F745" s="87"/>
      <c r="G745" s="87"/>
      <c r="H745" s="87"/>
      <c r="I745" s="87"/>
      <c r="J745" s="87"/>
      <c r="K745" s="129"/>
      <c r="L745" s="265"/>
      <c r="M745" s="101"/>
      <c r="N745" s="266"/>
      <c r="O745" s="96">
        <f>IF(D745=0,"",D745/C744)</f>
        <v>0.82727272727272727</v>
      </c>
      <c r="P745" s="97">
        <v>106</v>
      </c>
      <c r="Q745" s="280">
        <f t="shared" si="114"/>
        <v>0.96363636363636362</v>
      </c>
      <c r="R745" s="280">
        <f t="shared" si="115"/>
        <v>3.6363636363636376E-2</v>
      </c>
      <c r="S745" s="14">
        <f>P745/P743</f>
        <v>0.95495495495495497</v>
      </c>
    </row>
    <row r="746" spans="1:19" ht="15.75" customHeight="1" x14ac:dyDescent="0.25">
      <c r="A746" s="84">
        <v>1601</v>
      </c>
      <c r="B746" s="87"/>
      <c r="C746" s="87"/>
      <c r="D746" s="87"/>
      <c r="E746" s="87">
        <v>90</v>
      </c>
      <c r="F746" s="87"/>
      <c r="G746" s="87"/>
      <c r="H746" s="87"/>
      <c r="I746" s="87"/>
      <c r="J746" s="87"/>
      <c r="K746" s="129"/>
      <c r="L746" s="265"/>
      <c r="M746" s="101"/>
      <c r="N746" s="266"/>
      <c r="O746" s="96">
        <f>IF(E746=0,"",E746/D745)</f>
        <v>0.98901098901098905</v>
      </c>
      <c r="P746" s="97">
        <v>95</v>
      </c>
      <c r="Q746" s="280">
        <f t="shared" si="114"/>
        <v>0.89622641509433965</v>
      </c>
      <c r="R746" s="280">
        <f t="shared" si="115"/>
        <v>0.10377358490566035</v>
      </c>
    </row>
    <row r="747" spans="1:19" ht="15.75" customHeight="1" x14ac:dyDescent="0.25">
      <c r="A747" s="84">
        <v>1602</v>
      </c>
      <c r="B747" s="87"/>
      <c r="C747" s="87"/>
      <c r="D747" s="87"/>
      <c r="E747" s="87"/>
      <c r="F747" s="87">
        <v>89</v>
      </c>
      <c r="G747" s="87"/>
      <c r="H747" s="87"/>
      <c r="I747" s="87"/>
      <c r="J747" s="87"/>
      <c r="K747" s="129"/>
      <c r="L747" s="265"/>
      <c r="M747" s="101"/>
      <c r="N747" s="266"/>
      <c r="O747" s="96">
        <f>IF(F747=0,"",F747/E746)</f>
        <v>0.98888888888888893</v>
      </c>
      <c r="P747" s="97">
        <v>90</v>
      </c>
      <c r="Q747" s="280">
        <f t="shared" si="114"/>
        <v>0.94736842105263153</v>
      </c>
      <c r="R747" s="280">
        <f t="shared" si="115"/>
        <v>5.2631578947368474E-2</v>
      </c>
    </row>
    <row r="748" spans="1:19" ht="15.75" customHeight="1" x14ac:dyDescent="0.25">
      <c r="A748" s="84">
        <v>1701</v>
      </c>
      <c r="B748" s="87"/>
      <c r="C748" s="87"/>
      <c r="D748" s="87"/>
      <c r="E748" s="87"/>
      <c r="F748" s="87"/>
      <c r="G748" s="87">
        <v>84</v>
      </c>
      <c r="H748" s="87"/>
      <c r="I748" s="87"/>
      <c r="J748" s="87"/>
      <c r="K748" s="129"/>
      <c r="L748" s="265"/>
      <c r="M748" s="101"/>
      <c r="N748" s="266"/>
      <c r="O748" s="96">
        <f>IF(G748=0,"",G748/F747)</f>
        <v>0.9438202247191011</v>
      </c>
      <c r="P748" s="97">
        <v>89</v>
      </c>
      <c r="Q748" s="280">
        <f t="shared" si="114"/>
        <v>0.98888888888888893</v>
      </c>
      <c r="R748" s="280">
        <f t="shared" si="115"/>
        <v>1.1111111111111072E-2</v>
      </c>
    </row>
    <row r="749" spans="1:19" ht="15.75" customHeight="1" x14ac:dyDescent="0.25">
      <c r="A749" s="84">
        <v>1702</v>
      </c>
      <c r="B749" s="87"/>
      <c r="C749" s="87"/>
      <c r="D749" s="87"/>
      <c r="E749" s="87"/>
      <c r="F749" s="87"/>
      <c r="G749" s="87"/>
      <c r="H749" s="87">
        <v>84</v>
      </c>
      <c r="I749" s="87"/>
      <c r="J749" s="87"/>
      <c r="K749" s="129"/>
      <c r="L749" s="265"/>
      <c r="M749" s="101"/>
      <c r="N749" s="266"/>
      <c r="O749" s="96">
        <f>IF(H749=0,"",H749/G748)</f>
        <v>1</v>
      </c>
      <c r="P749" s="97">
        <v>87</v>
      </c>
      <c r="Q749" s="280">
        <f t="shared" si="114"/>
        <v>0.97752808988764039</v>
      </c>
      <c r="R749" s="280">
        <f t="shared" si="115"/>
        <v>2.2471910112359605E-2</v>
      </c>
    </row>
    <row r="750" spans="1:19" ht="15.75" customHeight="1" x14ac:dyDescent="0.25">
      <c r="A750" s="84">
        <v>1801</v>
      </c>
      <c r="B750" s="87"/>
      <c r="C750" s="87"/>
      <c r="D750" s="87"/>
      <c r="E750" s="87"/>
      <c r="F750" s="87"/>
      <c r="G750" s="87"/>
      <c r="H750" s="87"/>
      <c r="I750" s="87">
        <v>84</v>
      </c>
      <c r="J750" s="87"/>
      <c r="K750" s="129"/>
      <c r="L750" s="265"/>
      <c r="M750" s="101"/>
      <c r="N750" s="266"/>
      <c r="O750" s="96">
        <f>IF(I750=0,"",I750/H749)</f>
        <v>1</v>
      </c>
      <c r="P750" s="97">
        <v>87</v>
      </c>
      <c r="Q750" s="280">
        <f t="shared" si="114"/>
        <v>1</v>
      </c>
      <c r="R750" s="280">
        <f t="shared" si="115"/>
        <v>0</v>
      </c>
    </row>
    <row r="751" spans="1:19" ht="15.75" customHeight="1" x14ac:dyDescent="0.25">
      <c r="A751" s="84">
        <v>1802</v>
      </c>
      <c r="B751" s="87"/>
      <c r="C751" s="87"/>
      <c r="D751" s="87"/>
      <c r="E751" s="87"/>
      <c r="F751" s="87"/>
      <c r="G751" s="87"/>
      <c r="H751" s="87"/>
      <c r="I751" s="87"/>
      <c r="J751" s="87">
        <v>83</v>
      </c>
      <c r="K751" s="129">
        <v>55</v>
      </c>
      <c r="L751" s="265"/>
      <c r="M751" s="101"/>
      <c r="N751" s="266"/>
      <c r="O751" s="126">
        <f>IF(J751=0,"",J751/I750)</f>
        <v>0.98809523809523814</v>
      </c>
      <c r="P751" s="312">
        <v>87</v>
      </c>
      <c r="Q751" s="126">
        <f t="shared" si="114"/>
        <v>1</v>
      </c>
      <c r="R751" s="126">
        <f t="shared" si="115"/>
        <v>0</v>
      </c>
    </row>
    <row r="752" spans="1:19" ht="15.75" customHeight="1" x14ac:dyDescent="0.25">
      <c r="A752" s="84">
        <v>1901</v>
      </c>
      <c r="B752" s="87"/>
      <c r="C752" s="87"/>
      <c r="D752" s="87"/>
      <c r="E752" s="87"/>
      <c r="F752" s="87"/>
      <c r="G752" s="87"/>
      <c r="H752" s="87"/>
      <c r="I752" s="87"/>
      <c r="J752" s="87">
        <v>29</v>
      </c>
      <c r="K752" s="129">
        <v>26</v>
      </c>
      <c r="L752" s="265"/>
      <c r="M752" s="101"/>
      <c r="N752" s="256"/>
      <c r="O752" s="292"/>
      <c r="P752" s="254">
        <v>30</v>
      </c>
      <c r="Q752" s="257"/>
      <c r="R752" s="309"/>
    </row>
    <row r="753" spans="1:19" ht="15.75" customHeight="1" x14ac:dyDescent="0.25">
      <c r="A753" s="84">
        <v>1902</v>
      </c>
      <c r="B753" s="87"/>
      <c r="C753" s="87"/>
      <c r="D753" s="87"/>
      <c r="E753" s="87"/>
      <c r="F753" s="87"/>
      <c r="G753" s="87"/>
      <c r="H753" s="87"/>
      <c r="I753" s="87"/>
      <c r="J753" s="87">
        <v>3</v>
      </c>
      <c r="K753" s="129">
        <v>2</v>
      </c>
      <c r="L753" s="265"/>
      <c r="M753" s="101"/>
      <c r="N753" s="256"/>
      <c r="O753" s="292"/>
      <c r="P753" s="254">
        <v>3</v>
      </c>
      <c r="Q753" s="257"/>
      <c r="R753" s="310"/>
    </row>
    <row r="754" spans="1:19" ht="15.75" customHeight="1" x14ac:dyDescent="0.25">
      <c r="A754" s="84">
        <v>2001</v>
      </c>
      <c r="B754" s="87"/>
      <c r="C754" s="87"/>
      <c r="D754" s="87"/>
      <c r="E754" s="87"/>
      <c r="F754" s="87"/>
      <c r="G754" s="87"/>
      <c r="H754" s="87"/>
      <c r="I754" s="87"/>
      <c r="J754" s="87">
        <v>2</v>
      </c>
      <c r="K754" s="129">
        <v>1</v>
      </c>
      <c r="L754" s="265"/>
      <c r="M754" s="101"/>
      <c r="N754" s="256"/>
      <c r="O754" s="292"/>
      <c r="P754" s="254">
        <v>2</v>
      </c>
      <c r="Q754" s="257"/>
      <c r="R754" s="310"/>
    </row>
    <row r="755" spans="1:19" ht="15.75" customHeight="1" x14ac:dyDescent="0.25">
      <c r="A755" s="84">
        <v>2002</v>
      </c>
      <c r="B755" s="87"/>
      <c r="C755" s="87"/>
      <c r="D755" s="87"/>
      <c r="E755" s="87"/>
      <c r="F755" s="87"/>
      <c r="G755" s="87"/>
      <c r="H755" s="87"/>
      <c r="I755" s="87"/>
      <c r="J755" s="87">
        <v>2</v>
      </c>
      <c r="K755" s="129"/>
      <c r="L755" s="265"/>
      <c r="M755" s="101"/>
      <c r="N755" s="256"/>
      <c r="O755" s="292"/>
      <c r="P755" s="254">
        <v>2</v>
      </c>
      <c r="Q755" s="257"/>
      <c r="R755" s="310"/>
    </row>
    <row r="756" spans="1:19" ht="15.75" customHeight="1" x14ac:dyDescent="0.25">
      <c r="A756" s="84">
        <v>2101</v>
      </c>
      <c r="B756" s="87"/>
      <c r="C756" s="87"/>
      <c r="D756" s="87"/>
      <c r="E756" s="87"/>
      <c r="F756" s="87"/>
      <c r="G756" s="87"/>
      <c r="H756" s="87"/>
      <c r="I756" s="87"/>
      <c r="J756" s="87">
        <v>2</v>
      </c>
      <c r="K756" s="129"/>
      <c r="L756" s="265"/>
      <c r="M756" s="101"/>
      <c r="N756" s="256"/>
      <c r="O756" s="292"/>
      <c r="P756" s="254">
        <v>2</v>
      </c>
      <c r="Q756" s="257"/>
      <c r="R756" s="310"/>
    </row>
    <row r="757" spans="1:19" ht="15.75" customHeight="1" x14ac:dyDescent="0.25">
      <c r="A757" s="84">
        <v>2102</v>
      </c>
      <c r="B757" s="87"/>
      <c r="C757" s="87"/>
      <c r="D757" s="87"/>
      <c r="E757" s="87"/>
      <c r="F757" s="87"/>
      <c r="G757" s="87"/>
      <c r="H757" s="87"/>
      <c r="I757" s="87"/>
      <c r="J757" s="87">
        <v>2</v>
      </c>
      <c r="K757" s="129"/>
      <c r="L757" s="265"/>
      <c r="M757" s="101"/>
      <c r="N757" s="256"/>
      <c r="O757" s="258"/>
      <c r="P757" s="254">
        <v>2</v>
      </c>
      <c r="Q757" s="257"/>
      <c r="R757" s="311"/>
    </row>
    <row r="758" spans="1:19" ht="15.75" customHeight="1" x14ac:dyDescent="0.25">
      <c r="A758" s="84">
        <v>2201</v>
      </c>
      <c r="B758" s="87"/>
      <c r="C758" s="87"/>
      <c r="D758" s="87"/>
      <c r="E758" s="87"/>
      <c r="F758" s="87"/>
      <c r="G758" s="87"/>
      <c r="H758" s="87"/>
      <c r="I758" s="87"/>
      <c r="J758" s="87">
        <v>2</v>
      </c>
      <c r="K758" s="129"/>
      <c r="L758" s="265"/>
      <c r="M758" s="101"/>
      <c r="N758" s="256"/>
      <c r="O758" s="111" t="s">
        <v>91</v>
      </c>
      <c r="P758" s="253">
        <v>87</v>
      </c>
      <c r="Q758" s="193">
        <f>K760</f>
        <v>84</v>
      </c>
      <c r="R758" s="114" t="s">
        <v>19</v>
      </c>
    </row>
    <row r="759" spans="1:19" ht="15.75" customHeight="1" x14ac:dyDescent="0.25">
      <c r="A759" s="84">
        <v>2202</v>
      </c>
      <c r="B759" s="87"/>
      <c r="C759" s="87"/>
      <c r="D759" s="87"/>
      <c r="E759" s="87"/>
      <c r="F759" s="87"/>
      <c r="G759" s="87"/>
      <c r="H759" s="87"/>
      <c r="I759" s="87"/>
      <c r="J759" s="87">
        <v>2</v>
      </c>
      <c r="K759" s="129">
        <v>2</v>
      </c>
      <c r="L759" s="267"/>
      <c r="M759" s="268"/>
      <c r="N759" s="269"/>
      <c r="O759" s="115" t="s">
        <v>92</v>
      </c>
      <c r="P759" s="116">
        <f>IF(P758/B743=0,"",P758/B743)</f>
        <v>0.78378378378378377</v>
      </c>
      <c r="Q759" s="197">
        <f>IF(P758/Q758=0,"",P758/Q758)</f>
        <v>1.0357142857142858</v>
      </c>
      <c r="R759" s="118" t="s">
        <v>93</v>
      </c>
    </row>
    <row r="760" spans="1:19" ht="18" customHeight="1" x14ac:dyDescent="0.25">
      <c r="A760" s="46"/>
      <c r="B760" s="340" t="s">
        <v>111</v>
      </c>
      <c r="C760" s="340"/>
      <c r="D760" s="340"/>
      <c r="E760" s="340"/>
      <c r="F760" s="340"/>
      <c r="G760" s="340"/>
      <c r="H760" s="340"/>
      <c r="I760" s="340"/>
      <c r="J760" s="340"/>
      <c r="K760" s="123">
        <f>SUM(K743:K756)</f>
        <v>84</v>
      </c>
      <c r="L760" s="124">
        <f>IF(K751=0,"",K751/B743)</f>
        <v>0.49549549549549549</v>
      </c>
      <c r="M760" s="124">
        <f>IF(K760=0,"",K760/B743)</f>
        <v>0.7567567567567568</v>
      </c>
      <c r="N760" s="124">
        <f>IF(K751=0,"",M760-L760)</f>
        <v>0.26126126126126131</v>
      </c>
      <c r="O760" s="1"/>
      <c r="P760" s="2"/>
      <c r="Q760" s="36"/>
      <c r="R760" s="1"/>
    </row>
    <row r="761" spans="1:19" ht="12.75" customHeight="1" x14ac:dyDescent="0.2">
      <c r="M761" s="1"/>
      <c r="N761" s="1"/>
      <c r="P761" s="1"/>
    </row>
    <row r="762" spans="1:19" ht="12.75" customHeight="1" x14ac:dyDescent="0.2">
      <c r="M762" s="1"/>
      <c r="N762" s="1"/>
      <c r="P762" s="1"/>
    </row>
    <row r="763" spans="1:19" ht="26.25" customHeight="1" x14ac:dyDescent="0.4">
      <c r="A763" s="3"/>
      <c r="B763" s="382" t="s">
        <v>101</v>
      </c>
      <c r="C763" s="367"/>
      <c r="D763" s="367"/>
      <c r="E763" s="367"/>
      <c r="F763" s="367"/>
      <c r="G763" s="367"/>
      <c r="H763" s="367"/>
      <c r="I763" s="367"/>
      <c r="J763" s="367"/>
      <c r="K763" s="225" t="s">
        <v>98</v>
      </c>
      <c r="L763" s="1"/>
      <c r="M763" s="1"/>
      <c r="N763" s="2"/>
      <c r="O763" s="1"/>
      <c r="P763" s="2"/>
      <c r="Q763" s="2"/>
      <c r="R763" s="2"/>
    </row>
    <row r="764" spans="1:19" ht="20.25" customHeight="1" x14ac:dyDescent="0.2">
      <c r="A764" s="376" t="s">
        <v>18</v>
      </c>
      <c r="B764" s="344" t="s">
        <v>102</v>
      </c>
      <c r="C764" s="345"/>
      <c r="D764" s="345"/>
      <c r="E764" s="345"/>
      <c r="F764" s="345"/>
      <c r="G764" s="345"/>
      <c r="H764" s="345"/>
      <c r="I764" s="345"/>
      <c r="J764" s="377"/>
      <c r="K764" s="383" t="s">
        <v>19</v>
      </c>
      <c r="L764" s="339" t="s">
        <v>11</v>
      </c>
      <c r="M764" s="339" t="s">
        <v>12</v>
      </c>
      <c r="N764" s="339" t="s">
        <v>13</v>
      </c>
      <c r="O764" s="339" t="s">
        <v>14</v>
      </c>
      <c r="P764" s="339" t="s">
        <v>15</v>
      </c>
      <c r="Q764" s="339" t="s">
        <v>16</v>
      </c>
      <c r="R764" s="339" t="s">
        <v>103</v>
      </c>
    </row>
    <row r="765" spans="1:19" ht="15.75" customHeight="1" x14ac:dyDescent="0.25">
      <c r="A765" s="338"/>
      <c r="B765" s="84" t="s">
        <v>104</v>
      </c>
      <c r="C765" s="84" t="s">
        <v>105</v>
      </c>
      <c r="D765" s="84" t="s">
        <v>106</v>
      </c>
      <c r="E765" s="84" t="s">
        <v>107</v>
      </c>
      <c r="F765" s="84" t="s">
        <v>108</v>
      </c>
      <c r="G765" s="84" t="s">
        <v>109</v>
      </c>
      <c r="H765" s="84" t="s">
        <v>110</v>
      </c>
      <c r="I765" s="84" t="s">
        <v>73</v>
      </c>
      <c r="J765" s="84" t="s">
        <v>74</v>
      </c>
      <c r="K765" s="349"/>
      <c r="L765" s="338"/>
      <c r="M765" s="338"/>
      <c r="N765" s="338"/>
      <c r="O765" s="338"/>
      <c r="P765" s="338"/>
      <c r="Q765" s="338"/>
      <c r="R765" s="338"/>
    </row>
    <row r="766" spans="1:19" ht="15.75" customHeight="1" x14ac:dyDescent="0.25">
      <c r="A766" s="84">
        <v>1501</v>
      </c>
      <c r="B766" s="87">
        <v>120</v>
      </c>
      <c r="C766" s="87"/>
      <c r="D766" s="87"/>
      <c r="E766" s="87"/>
      <c r="F766" s="87"/>
      <c r="G766" s="87"/>
      <c r="H766" s="87"/>
      <c r="I766" s="87"/>
      <c r="J766" s="87"/>
      <c r="K766" s="129"/>
      <c r="L766" s="262"/>
      <c r="M766" s="263"/>
      <c r="N766" s="264"/>
      <c r="O766" s="278"/>
      <c r="P766" s="92">
        <f>B766</f>
        <v>120</v>
      </c>
      <c r="Q766" s="279"/>
      <c r="R766" s="278"/>
    </row>
    <row r="767" spans="1:19" ht="15.75" customHeight="1" x14ac:dyDescent="0.25">
      <c r="A767" s="84">
        <v>1502</v>
      </c>
      <c r="B767" s="87"/>
      <c r="C767" s="87">
        <v>106</v>
      </c>
      <c r="D767" s="87"/>
      <c r="E767" s="87"/>
      <c r="F767" s="87"/>
      <c r="G767" s="87"/>
      <c r="H767" s="87"/>
      <c r="I767" s="87"/>
      <c r="J767" s="87"/>
      <c r="K767" s="129"/>
      <c r="L767" s="265"/>
      <c r="M767" s="101"/>
      <c r="N767" s="266"/>
      <c r="O767" s="96">
        <f>IF(C767=0,"",C767/B766)</f>
        <v>0.8833333333333333</v>
      </c>
      <c r="P767" s="97">
        <v>106</v>
      </c>
      <c r="Q767" s="280">
        <f t="shared" ref="Q767:Q774" si="116">IF(P767=0,"",P767/P766)</f>
        <v>0.8833333333333333</v>
      </c>
      <c r="R767" s="280">
        <f t="shared" ref="R767:R774" si="117">IF(P767=0,"",100%-Q767)</f>
        <v>0.1166666666666667</v>
      </c>
    </row>
    <row r="768" spans="1:19" ht="15.75" customHeight="1" x14ac:dyDescent="0.25">
      <c r="A768" s="84">
        <v>1601</v>
      </c>
      <c r="B768" s="87"/>
      <c r="C768" s="87"/>
      <c r="D768" s="87">
        <v>96</v>
      </c>
      <c r="E768" s="87"/>
      <c r="F768" s="87"/>
      <c r="G768" s="87"/>
      <c r="H768" s="87"/>
      <c r="I768" s="87"/>
      <c r="J768" s="87"/>
      <c r="K768" s="129"/>
      <c r="L768" s="265"/>
      <c r="M768" s="101"/>
      <c r="N768" s="266"/>
      <c r="O768" s="96">
        <f>IF(D768=0,"",D768/C767)</f>
        <v>0.90566037735849059</v>
      </c>
      <c r="P768" s="97">
        <v>102</v>
      </c>
      <c r="Q768" s="280">
        <f t="shared" si="116"/>
        <v>0.96226415094339623</v>
      </c>
      <c r="R768" s="280">
        <f t="shared" si="117"/>
        <v>3.7735849056603765E-2</v>
      </c>
      <c r="S768" s="14">
        <f>P768/P766</f>
        <v>0.85</v>
      </c>
    </row>
    <row r="769" spans="1:18" ht="15.75" customHeight="1" x14ac:dyDescent="0.25">
      <c r="A769" s="84">
        <v>1602</v>
      </c>
      <c r="B769" s="87"/>
      <c r="C769" s="87"/>
      <c r="D769" s="87"/>
      <c r="E769" s="87">
        <v>88</v>
      </c>
      <c r="F769" s="87"/>
      <c r="G769" s="87"/>
      <c r="H769" s="87"/>
      <c r="I769" s="87"/>
      <c r="J769" s="87"/>
      <c r="K769" s="129"/>
      <c r="L769" s="265"/>
      <c r="M769" s="101"/>
      <c r="N769" s="266"/>
      <c r="O769" s="96">
        <f>IF(E769=0,"",E769/D768)</f>
        <v>0.91666666666666663</v>
      </c>
      <c r="P769" s="97">
        <v>97</v>
      </c>
      <c r="Q769" s="280">
        <f t="shared" si="116"/>
        <v>0.9509803921568627</v>
      </c>
      <c r="R769" s="280">
        <f t="shared" si="117"/>
        <v>4.9019607843137303E-2</v>
      </c>
    </row>
    <row r="770" spans="1:18" ht="15.75" customHeight="1" x14ac:dyDescent="0.25">
      <c r="A770" s="84">
        <v>1701</v>
      </c>
      <c r="B770" s="87"/>
      <c r="C770" s="87"/>
      <c r="D770" s="87"/>
      <c r="E770" s="87"/>
      <c r="F770" s="87">
        <v>88</v>
      </c>
      <c r="G770" s="87"/>
      <c r="H770" s="87"/>
      <c r="I770" s="87"/>
      <c r="J770" s="87"/>
      <c r="K770" s="129"/>
      <c r="L770" s="265"/>
      <c r="M770" s="101"/>
      <c r="N770" s="266"/>
      <c r="O770" s="96">
        <f>IF(F770=0,"",F770/E769)</f>
        <v>1</v>
      </c>
      <c r="P770" s="97">
        <v>93</v>
      </c>
      <c r="Q770" s="280">
        <f t="shared" si="116"/>
        <v>0.95876288659793818</v>
      </c>
      <c r="R770" s="280">
        <f t="shared" si="117"/>
        <v>4.123711340206182E-2</v>
      </c>
    </row>
    <row r="771" spans="1:18" ht="15.75" customHeight="1" x14ac:dyDescent="0.25">
      <c r="A771" s="84">
        <v>1702</v>
      </c>
      <c r="B771" s="87"/>
      <c r="C771" s="87"/>
      <c r="D771" s="87"/>
      <c r="E771" s="87"/>
      <c r="F771" s="87"/>
      <c r="G771" s="87">
        <v>87</v>
      </c>
      <c r="H771" s="87"/>
      <c r="I771" s="87"/>
      <c r="J771" s="87"/>
      <c r="K771" s="129"/>
      <c r="L771" s="265"/>
      <c r="M771" s="101"/>
      <c r="N771" s="266"/>
      <c r="O771" s="96">
        <f>IF(G771=0,"",G771/F770)</f>
        <v>0.98863636363636365</v>
      </c>
      <c r="P771" s="97">
        <v>91</v>
      </c>
      <c r="Q771" s="280">
        <f t="shared" si="116"/>
        <v>0.978494623655914</v>
      </c>
      <c r="R771" s="280">
        <f t="shared" si="117"/>
        <v>2.1505376344086002E-2</v>
      </c>
    </row>
    <row r="772" spans="1:18" ht="15.75" customHeight="1" x14ac:dyDescent="0.25">
      <c r="A772" s="84">
        <v>1801</v>
      </c>
      <c r="B772" s="87"/>
      <c r="C772" s="87"/>
      <c r="D772" s="87"/>
      <c r="E772" s="87"/>
      <c r="F772" s="87"/>
      <c r="G772" s="87"/>
      <c r="H772" s="87">
        <v>85</v>
      </c>
      <c r="I772" s="87"/>
      <c r="J772" s="87"/>
      <c r="K772" s="129"/>
      <c r="L772" s="265"/>
      <c r="M772" s="101"/>
      <c r="N772" s="266"/>
      <c r="O772" s="96">
        <f>IF(H772=0,"",H772/G771)</f>
        <v>0.97701149425287359</v>
      </c>
      <c r="P772" s="97">
        <v>90</v>
      </c>
      <c r="Q772" s="280">
        <f t="shared" si="116"/>
        <v>0.98901098901098905</v>
      </c>
      <c r="R772" s="280">
        <f t="shared" si="117"/>
        <v>1.098901098901095E-2</v>
      </c>
    </row>
    <row r="773" spans="1:18" ht="15.75" customHeight="1" x14ac:dyDescent="0.25">
      <c r="A773" s="84">
        <v>1802</v>
      </c>
      <c r="B773" s="87"/>
      <c r="C773" s="87"/>
      <c r="D773" s="87"/>
      <c r="E773" s="87"/>
      <c r="F773" s="87"/>
      <c r="G773" s="87"/>
      <c r="H773" s="87"/>
      <c r="I773" s="87">
        <v>84</v>
      </c>
      <c r="J773" s="87"/>
      <c r="K773" s="129"/>
      <c r="L773" s="265"/>
      <c r="M773" s="101"/>
      <c r="N773" s="266"/>
      <c r="O773" s="96">
        <f>IF(I773=0,"",I773/H772)</f>
        <v>0.9882352941176471</v>
      </c>
      <c r="P773" s="97">
        <v>90</v>
      </c>
      <c r="Q773" s="280">
        <f t="shared" si="116"/>
        <v>1</v>
      </c>
      <c r="R773" s="280">
        <f t="shared" si="117"/>
        <v>0</v>
      </c>
    </row>
    <row r="774" spans="1:18" ht="15.75" customHeight="1" x14ac:dyDescent="0.25">
      <c r="A774" s="84">
        <v>1901</v>
      </c>
      <c r="B774" s="87"/>
      <c r="C774" s="87"/>
      <c r="D774" s="87"/>
      <c r="E774" s="87"/>
      <c r="F774" s="87"/>
      <c r="G774" s="87"/>
      <c r="H774" s="87"/>
      <c r="I774" s="87"/>
      <c r="J774" s="87">
        <v>84</v>
      </c>
      <c r="K774" s="129">
        <v>51</v>
      </c>
      <c r="L774" s="265"/>
      <c r="M774" s="101"/>
      <c r="N774" s="266"/>
      <c r="O774" s="126">
        <f>IF(J774=0,"",J774/I773)</f>
        <v>1</v>
      </c>
      <c r="P774" s="97">
        <v>90</v>
      </c>
      <c r="Q774" s="126">
        <f t="shared" si="116"/>
        <v>1</v>
      </c>
      <c r="R774" s="126">
        <f t="shared" si="117"/>
        <v>0</v>
      </c>
    </row>
    <row r="775" spans="1:18" ht="15.75" customHeight="1" x14ac:dyDescent="0.25">
      <c r="A775" s="84">
        <v>1902</v>
      </c>
      <c r="B775" s="87"/>
      <c r="C775" s="87"/>
      <c r="D775" s="87"/>
      <c r="E775" s="87"/>
      <c r="F775" s="87"/>
      <c r="G775" s="87"/>
      <c r="H775" s="87"/>
      <c r="I775" s="87"/>
      <c r="J775" s="87">
        <v>37</v>
      </c>
      <c r="K775" s="129">
        <v>25</v>
      </c>
      <c r="L775" s="265"/>
      <c r="M775" s="101"/>
      <c r="N775" s="256"/>
      <c r="O775" s="101"/>
      <c r="P775" s="97">
        <v>39</v>
      </c>
      <c r="Q775" s="101"/>
      <c r="R775" s="287"/>
    </row>
    <row r="776" spans="1:18" ht="15.75" customHeight="1" x14ac:dyDescent="0.25">
      <c r="A776" s="84">
        <v>2001</v>
      </c>
      <c r="B776" s="87"/>
      <c r="C776" s="87"/>
      <c r="D776" s="87"/>
      <c r="E776" s="87"/>
      <c r="F776" s="87"/>
      <c r="G776" s="87"/>
      <c r="H776" s="87"/>
      <c r="I776" s="87"/>
      <c r="J776" s="87">
        <v>7</v>
      </c>
      <c r="K776" s="129">
        <v>5</v>
      </c>
      <c r="L776" s="265"/>
      <c r="M776" s="101"/>
      <c r="N776" s="256"/>
      <c r="O776" s="215"/>
      <c r="P776" s="106">
        <v>11</v>
      </c>
      <c r="Q776" s="285"/>
      <c r="R776" s="215"/>
    </row>
    <row r="777" spans="1:18" ht="15.75" customHeight="1" x14ac:dyDescent="0.25">
      <c r="A777" s="84">
        <v>2002</v>
      </c>
      <c r="B777" s="87"/>
      <c r="C777" s="87"/>
      <c r="D777" s="87"/>
      <c r="E777" s="87"/>
      <c r="F777" s="87"/>
      <c r="G777" s="87"/>
      <c r="H777" s="87"/>
      <c r="I777" s="87"/>
      <c r="J777" s="87">
        <v>5</v>
      </c>
      <c r="K777" s="129">
        <v>4</v>
      </c>
      <c r="L777" s="265"/>
      <c r="M777" s="101"/>
      <c r="N777" s="256"/>
      <c r="O777" s="215"/>
      <c r="P777" s="106">
        <v>7</v>
      </c>
      <c r="Q777" s="285"/>
      <c r="R777" s="215"/>
    </row>
    <row r="778" spans="1:18" ht="15.75" customHeight="1" x14ac:dyDescent="0.25">
      <c r="A778" s="84">
        <v>2101</v>
      </c>
      <c r="B778" s="87"/>
      <c r="C778" s="87"/>
      <c r="D778" s="87"/>
      <c r="E778" s="87"/>
      <c r="F778" s="87"/>
      <c r="G778" s="87"/>
      <c r="H778" s="87"/>
      <c r="I778" s="87"/>
      <c r="J778" s="87">
        <v>2</v>
      </c>
      <c r="K778" s="129">
        <v>2</v>
      </c>
      <c r="L778" s="265"/>
      <c r="M778" s="101"/>
      <c r="N778" s="256"/>
      <c r="O778" s="215"/>
      <c r="P778" s="252">
        <v>3</v>
      </c>
      <c r="Q778" s="285"/>
      <c r="R778" s="215"/>
    </row>
    <row r="779" spans="1:18" ht="15.75" customHeight="1" x14ac:dyDescent="0.25">
      <c r="A779" s="84">
        <v>2102</v>
      </c>
      <c r="B779" s="87"/>
      <c r="C779" s="87"/>
      <c r="D779" s="87"/>
      <c r="E779" s="87"/>
      <c r="F779" s="87"/>
      <c r="G779" s="87"/>
      <c r="H779" s="87"/>
      <c r="I779" s="87"/>
      <c r="J779" s="87">
        <v>1</v>
      </c>
      <c r="K779" s="129">
        <v>1</v>
      </c>
      <c r="L779" s="265"/>
      <c r="M779" s="101"/>
      <c r="N779" s="256"/>
      <c r="O779" s="101"/>
      <c r="P779" s="254">
        <v>2</v>
      </c>
      <c r="Q779" s="286"/>
      <c r="R779" s="215"/>
    </row>
    <row r="780" spans="1:18" ht="15.75" customHeight="1" x14ac:dyDescent="0.25">
      <c r="A780" s="84">
        <v>2201</v>
      </c>
      <c r="B780" s="87"/>
      <c r="C780" s="87"/>
      <c r="D780" s="87"/>
      <c r="E780" s="87"/>
      <c r="F780" s="87"/>
      <c r="G780" s="87"/>
      <c r="H780" s="87"/>
      <c r="I780" s="87"/>
      <c r="J780" s="87">
        <v>1</v>
      </c>
      <c r="K780" s="129">
        <v>1</v>
      </c>
      <c r="L780" s="265"/>
      <c r="M780" s="101"/>
      <c r="N780" s="256"/>
      <c r="O780" s="111" t="s">
        <v>91</v>
      </c>
      <c r="P780" s="253">
        <v>81</v>
      </c>
      <c r="Q780" s="113">
        <f>K783</f>
        <v>89</v>
      </c>
      <c r="R780" s="114" t="s">
        <v>19</v>
      </c>
    </row>
    <row r="781" spans="1:18" ht="15.75" customHeight="1" x14ac:dyDescent="0.25">
      <c r="A781" s="84">
        <v>2202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129"/>
      <c r="L781" s="265"/>
      <c r="M781" s="101"/>
      <c r="N781" s="256"/>
      <c r="O781" s="115" t="s">
        <v>92</v>
      </c>
      <c r="P781" s="116">
        <f>IF(P780/B766=0,"",P780/B766)</f>
        <v>0.67500000000000004</v>
      </c>
      <c r="Q781" s="117">
        <f>IF(P780/Q780=0,"",P780/Q780)</f>
        <v>0.9101123595505618</v>
      </c>
      <c r="R781" s="118" t="s">
        <v>93</v>
      </c>
    </row>
    <row r="782" spans="1:18" ht="15.75" customHeight="1" x14ac:dyDescent="0.25">
      <c r="A782" s="84">
        <v>2301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129"/>
      <c r="L782" s="267"/>
      <c r="M782" s="268"/>
      <c r="N782" s="269"/>
      <c r="O782" s="120"/>
      <c r="P782" s="121"/>
      <c r="Q782" s="121"/>
      <c r="R782" s="122"/>
    </row>
    <row r="783" spans="1:18" ht="18" customHeight="1" x14ac:dyDescent="0.25">
      <c r="A783" s="46"/>
      <c r="B783" s="340" t="s">
        <v>111</v>
      </c>
      <c r="C783" s="340"/>
      <c r="D783" s="340"/>
      <c r="E783" s="340"/>
      <c r="F783" s="340"/>
      <c r="G783" s="340"/>
      <c r="H783" s="340"/>
      <c r="I783" s="340"/>
      <c r="J783" s="340"/>
      <c r="K783" s="123">
        <f>SUM(K766:K780)</f>
        <v>89</v>
      </c>
      <c r="L783" s="124">
        <f>IF(K774=0,"",K774/B766)</f>
        <v>0.42499999999999999</v>
      </c>
      <c r="M783" s="124">
        <f>IF(K783=0,"",K783/B766)</f>
        <v>0.7416666666666667</v>
      </c>
      <c r="N783" s="124">
        <f>IF(K774=0,"",M783-L783)</f>
        <v>0.31666666666666671</v>
      </c>
      <c r="O783" s="1"/>
      <c r="P783" s="2"/>
      <c r="Q783" s="36"/>
      <c r="R783" s="1"/>
    </row>
    <row r="784" spans="1:18" ht="12.75" customHeight="1" x14ac:dyDescent="0.2">
      <c r="M784" s="1"/>
      <c r="N784" s="1"/>
      <c r="P784" s="1"/>
    </row>
    <row r="785" spans="1:19" ht="12.75" customHeight="1" x14ac:dyDescent="0.2">
      <c r="M785" s="1"/>
      <c r="N785" s="1"/>
      <c r="P785" s="1"/>
    </row>
    <row r="786" spans="1:19" ht="26.25" customHeight="1" x14ac:dyDescent="0.4">
      <c r="A786" s="3"/>
      <c r="B786" s="382" t="s">
        <v>101</v>
      </c>
      <c r="C786" s="367"/>
      <c r="D786" s="367"/>
      <c r="E786" s="367"/>
      <c r="F786" s="367"/>
      <c r="G786" s="367"/>
      <c r="H786" s="367"/>
      <c r="I786" s="367"/>
      <c r="J786" s="367"/>
      <c r="K786" s="225" t="s">
        <v>112</v>
      </c>
      <c r="L786" s="1"/>
      <c r="M786" s="1"/>
      <c r="N786" s="2"/>
      <c r="O786" s="1"/>
      <c r="P786" s="2"/>
      <c r="Q786" s="2"/>
      <c r="R786" s="2"/>
    </row>
    <row r="787" spans="1:19" ht="20.25" customHeight="1" x14ac:dyDescent="0.2">
      <c r="A787" s="376" t="s">
        <v>18</v>
      </c>
      <c r="B787" s="344" t="s">
        <v>102</v>
      </c>
      <c r="C787" s="345"/>
      <c r="D787" s="345"/>
      <c r="E787" s="345"/>
      <c r="F787" s="345"/>
      <c r="G787" s="345"/>
      <c r="H787" s="345"/>
      <c r="I787" s="345"/>
      <c r="J787" s="377"/>
      <c r="K787" s="383" t="s">
        <v>19</v>
      </c>
      <c r="L787" s="339" t="s">
        <v>11</v>
      </c>
      <c r="M787" s="339" t="s">
        <v>12</v>
      </c>
      <c r="N787" s="339" t="s">
        <v>13</v>
      </c>
      <c r="O787" s="339" t="s">
        <v>14</v>
      </c>
      <c r="P787" s="339" t="s">
        <v>15</v>
      </c>
      <c r="Q787" s="339" t="s">
        <v>16</v>
      </c>
      <c r="R787" s="339" t="s">
        <v>103</v>
      </c>
    </row>
    <row r="788" spans="1:19" ht="15.75" customHeight="1" x14ac:dyDescent="0.25">
      <c r="A788" s="338"/>
      <c r="B788" s="84" t="s">
        <v>104</v>
      </c>
      <c r="C788" s="84" t="s">
        <v>105</v>
      </c>
      <c r="D788" s="84" t="s">
        <v>106</v>
      </c>
      <c r="E788" s="84" t="s">
        <v>107</v>
      </c>
      <c r="F788" s="84" t="s">
        <v>108</v>
      </c>
      <c r="G788" s="84" t="s">
        <v>109</v>
      </c>
      <c r="H788" s="84" t="s">
        <v>110</v>
      </c>
      <c r="I788" s="84" t="s">
        <v>73</v>
      </c>
      <c r="J788" s="84" t="s">
        <v>74</v>
      </c>
      <c r="K788" s="349"/>
      <c r="L788" s="338"/>
      <c r="M788" s="338"/>
      <c r="N788" s="338"/>
      <c r="O788" s="338"/>
      <c r="P788" s="338"/>
      <c r="Q788" s="338"/>
      <c r="R788" s="338"/>
    </row>
    <row r="789" spans="1:19" ht="15.75" customHeight="1" x14ac:dyDescent="0.25">
      <c r="A789" s="84">
        <v>1502</v>
      </c>
      <c r="B789" s="87">
        <v>98</v>
      </c>
      <c r="C789" s="87"/>
      <c r="D789" s="87"/>
      <c r="E789" s="87"/>
      <c r="F789" s="87"/>
      <c r="G789" s="87"/>
      <c r="H789" s="87"/>
      <c r="I789" s="87"/>
      <c r="J789" s="87"/>
      <c r="K789" s="129"/>
      <c r="L789" s="262"/>
      <c r="M789" s="263"/>
      <c r="N789" s="264"/>
      <c r="O789" s="278"/>
      <c r="P789" s="92">
        <f>B789</f>
        <v>98</v>
      </c>
      <c r="Q789" s="279"/>
      <c r="R789" s="278"/>
    </row>
    <row r="790" spans="1:19" ht="15.75" customHeight="1" x14ac:dyDescent="0.25">
      <c r="A790" s="84">
        <v>1601</v>
      </c>
      <c r="B790" s="87"/>
      <c r="C790" s="87">
        <v>87</v>
      </c>
      <c r="D790" s="87"/>
      <c r="E790" s="87"/>
      <c r="F790" s="87"/>
      <c r="G790" s="87"/>
      <c r="H790" s="87"/>
      <c r="I790" s="87"/>
      <c r="J790" s="87"/>
      <c r="K790" s="129"/>
      <c r="L790" s="265"/>
      <c r="M790" s="101"/>
      <c r="N790" s="266"/>
      <c r="O790" s="96">
        <f>IF(C790=0,"",C790/B789)</f>
        <v>0.88775510204081631</v>
      </c>
      <c r="P790" s="97">
        <v>87</v>
      </c>
      <c r="Q790" s="280">
        <f t="shared" ref="Q790:Q797" si="118">IF(P790=0,"",P790/P789)</f>
        <v>0.88775510204081631</v>
      </c>
      <c r="R790" s="280">
        <f t="shared" ref="R790:R797" si="119">IF(P790=0,"",100%-Q790)</f>
        <v>0.11224489795918369</v>
      </c>
    </row>
    <row r="791" spans="1:19" ht="15.75" customHeight="1" x14ac:dyDescent="0.25">
      <c r="A791" s="84">
        <v>1602</v>
      </c>
      <c r="B791" s="87"/>
      <c r="C791" s="87"/>
      <c r="D791" s="87">
        <v>80</v>
      </c>
      <c r="E791" s="87"/>
      <c r="F791" s="87"/>
      <c r="G791" s="87"/>
      <c r="H791" s="87"/>
      <c r="I791" s="87"/>
      <c r="J791" s="87"/>
      <c r="K791" s="129"/>
      <c r="L791" s="265"/>
      <c r="M791" s="101"/>
      <c r="N791" s="266"/>
      <c r="O791" s="96">
        <f>IF(D791=0,"",D791/C790)</f>
        <v>0.91954022988505746</v>
      </c>
      <c r="P791" s="97">
        <v>81</v>
      </c>
      <c r="Q791" s="280">
        <f t="shared" si="118"/>
        <v>0.93103448275862066</v>
      </c>
      <c r="R791" s="280">
        <f t="shared" si="119"/>
        <v>6.8965517241379337E-2</v>
      </c>
      <c r="S791" s="14">
        <f>P791/P789</f>
        <v>0.82653061224489799</v>
      </c>
    </row>
    <row r="792" spans="1:19" ht="15.75" customHeight="1" x14ac:dyDescent="0.25">
      <c r="A792" s="84">
        <v>1701</v>
      </c>
      <c r="B792" s="87"/>
      <c r="C792" s="87"/>
      <c r="D792" s="87"/>
      <c r="E792" s="87">
        <v>76</v>
      </c>
      <c r="F792" s="87"/>
      <c r="G792" s="87"/>
      <c r="H792" s="87"/>
      <c r="I792" s="87"/>
      <c r="J792" s="87"/>
      <c r="K792" s="129"/>
      <c r="L792" s="265"/>
      <c r="M792" s="101"/>
      <c r="N792" s="266"/>
      <c r="O792" s="96">
        <f>IF(E792=0,"",E792/D791)</f>
        <v>0.95</v>
      </c>
      <c r="P792" s="97">
        <v>78</v>
      </c>
      <c r="Q792" s="280">
        <f t="shared" si="118"/>
        <v>0.96296296296296291</v>
      </c>
      <c r="R792" s="280">
        <f t="shared" si="119"/>
        <v>3.703703703703709E-2</v>
      </c>
    </row>
    <row r="793" spans="1:19" ht="15.75" customHeight="1" x14ac:dyDescent="0.25">
      <c r="A793" s="84">
        <v>1702</v>
      </c>
      <c r="B793" s="87"/>
      <c r="C793" s="87"/>
      <c r="D793" s="87"/>
      <c r="E793" s="87"/>
      <c r="F793" s="87">
        <v>70</v>
      </c>
      <c r="G793" s="87"/>
      <c r="H793" s="87"/>
      <c r="I793" s="87"/>
      <c r="J793" s="87"/>
      <c r="K793" s="129"/>
      <c r="L793" s="265"/>
      <c r="M793" s="101"/>
      <c r="N793" s="266"/>
      <c r="O793" s="96">
        <f>IF(F793=0,"",F793/E792)</f>
        <v>0.92105263157894735</v>
      </c>
      <c r="P793" s="97">
        <v>75</v>
      </c>
      <c r="Q793" s="280">
        <f t="shared" si="118"/>
        <v>0.96153846153846156</v>
      </c>
      <c r="R793" s="280">
        <f t="shared" si="119"/>
        <v>3.8461538461538436E-2</v>
      </c>
    </row>
    <row r="794" spans="1:19" ht="15.75" customHeight="1" x14ac:dyDescent="0.25">
      <c r="A794" s="84">
        <v>1801</v>
      </c>
      <c r="B794" s="87"/>
      <c r="C794" s="87"/>
      <c r="D794" s="87"/>
      <c r="E794" s="87"/>
      <c r="F794" s="87"/>
      <c r="G794" s="87">
        <v>70</v>
      </c>
      <c r="H794" s="87"/>
      <c r="I794" s="87"/>
      <c r="J794" s="87"/>
      <c r="K794" s="129"/>
      <c r="L794" s="265"/>
      <c r="M794" s="101"/>
      <c r="N794" s="266"/>
      <c r="O794" s="96">
        <f>IF(G794=0,"",G794/F793)</f>
        <v>1</v>
      </c>
      <c r="P794" s="97">
        <v>75</v>
      </c>
      <c r="Q794" s="280">
        <f t="shared" si="118"/>
        <v>1</v>
      </c>
      <c r="R794" s="280">
        <f t="shared" si="119"/>
        <v>0</v>
      </c>
    </row>
    <row r="795" spans="1:19" ht="15.75" customHeight="1" x14ac:dyDescent="0.25">
      <c r="A795" s="84">
        <v>1802</v>
      </c>
      <c r="B795" s="87"/>
      <c r="C795" s="87"/>
      <c r="D795" s="87"/>
      <c r="E795" s="87"/>
      <c r="F795" s="87"/>
      <c r="G795" s="87"/>
      <c r="H795" s="87">
        <v>66</v>
      </c>
      <c r="I795" s="87"/>
      <c r="J795" s="87"/>
      <c r="K795" s="129"/>
      <c r="L795" s="265"/>
      <c r="M795" s="101"/>
      <c r="N795" s="266"/>
      <c r="O795" s="96">
        <f>IF(H795=0,"",H795/G794)</f>
        <v>0.94285714285714284</v>
      </c>
      <c r="P795" s="97">
        <v>73</v>
      </c>
      <c r="Q795" s="280">
        <f t="shared" si="118"/>
        <v>0.97333333333333338</v>
      </c>
      <c r="R795" s="280">
        <f t="shared" si="119"/>
        <v>2.6666666666666616E-2</v>
      </c>
    </row>
    <row r="796" spans="1:19" ht="15.75" customHeight="1" x14ac:dyDescent="0.25">
      <c r="A796" s="84">
        <v>1901</v>
      </c>
      <c r="B796" s="87"/>
      <c r="C796" s="87"/>
      <c r="D796" s="87"/>
      <c r="E796" s="87"/>
      <c r="F796" s="87"/>
      <c r="G796" s="87"/>
      <c r="H796" s="87"/>
      <c r="I796" s="87">
        <v>62</v>
      </c>
      <c r="J796" s="87"/>
      <c r="K796" s="129"/>
      <c r="L796" s="265"/>
      <c r="M796" s="101"/>
      <c r="N796" s="266"/>
      <c r="O796" s="96">
        <f>IF(I796=0,"",I796/H795)</f>
        <v>0.93939393939393945</v>
      </c>
      <c r="P796" s="97">
        <v>72</v>
      </c>
      <c r="Q796" s="280">
        <f t="shared" si="118"/>
        <v>0.98630136986301364</v>
      </c>
      <c r="R796" s="280">
        <f t="shared" si="119"/>
        <v>1.3698630136986356E-2</v>
      </c>
    </row>
    <row r="797" spans="1:19" ht="15.75" customHeight="1" x14ac:dyDescent="0.25">
      <c r="A797" s="84">
        <v>1902</v>
      </c>
      <c r="B797" s="87"/>
      <c r="C797" s="87"/>
      <c r="D797" s="87"/>
      <c r="E797" s="87"/>
      <c r="F797" s="87"/>
      <c r="G797" s="87"/>
      <c r="H797" s="87"/>
      <c r="I797" s="87"/>
      <c r="J797" s="87">
        <v>56</v>
      </c>
      <c r="K797" s="129">
        <v>35</v>
      </c>
      <c r="L797" s="265"/>
      <c r="M797" s="101"/>
      <c r="N797" s="266"/>
      <c r="O797" s="126">
        <f>IF(J797=0,"",J797/I796)</f>
        <v>0.90322580645161288</v>
      </c>
      <c r="P797" s="97">
        <v>72</v>
      </c>
      <c r="Q797" s="126">
        <f t="shared" si="118"/>
        <v>1</v>
      </c>
      <c r="R797" s="126">
        <f t="shared" si="119"/>
        <v>0</v>
      </c>
    </row>
    <row r="798" spans="1:19" ht="15.75" customHeight="1" x14ac:dyDescent="0.25">
      <c r="A798" s="84">
        <v>2001</v>
      </c>
      <c r="B798" s="87"/>
      <c r="C798" s="87"/>
      <c r="D798" s="87"/>
      <c r="E798" s="87"/>
      <c r="F798" s="87"/>
      <c r="G798" s="87"/>
      <c r="H798" s="87"/>
      <c r="I798" s="87"/>
      <c r="J798" s="87">
        <v>30</v>
      </c>
      <c r="K798" s="129">
        <v>23</v>
      </c>
      <c r="L798" s="265"/>
      <c r="M798" s="101"/>
      <c r="N798" s="256"/>
      <c r="O798" s="101"/>
      <c r="P798" s="97">
        <v>33</v>
      </c>
      <c r="Q798" s="101"/>
      <c r="R798" s="287"/>
    </row>
    <row r="799" spans="1:19" ht="15.75" customHeight="1" x14ac:dyDescent="0.25">
      <c r="A799" s="84">
        <v>2002</v>
      </c>
      <c r="B799" s="87"/>
      <c r="C799" s="87"/>
      <c r="D799" s="87"/>
      <c r="E799" s="87"/>
      <c r="F799" s="87"/>
      <c r="G799" s="87"/>
      <c r="H799" s="87"/>
      <c r="I799" s="87"/>
      <c r="J799" s="87">
        <v>10</v>
      </c>
      <c r="K799" s="129">
        <v>9</v>
      </c>
      <c r="L799" s="265"/>
      <c r="M799" s="101"/>
      <c r="N799" s="256"/>
      <c r="O799" s="215"/>
      <c r="P799" s="106">
        <v>10</v>
      </c>
      <c r="Q799" s="285"/>
      <c r="R799" s="215"/>
    </row>
    <row r="800" spans="1:19" ht="15.75" customHeight="1" x14ac:dyDescent="0.25">
      <c r="A800" s="84">
        <v>2101</v>
      </c>
      <c r="B800" s="87"/>
      <c r="C800" s="87"/>
      <c r="D800" s="87"/>
      <c r="E800" s="87"/>
      <c r="F800" s="87"/>
      <c r="G800" s="87"/>
      <c r="H800" s="87"/>
      <c r="I800" s="87"/>
      <c r="J800" s="87">
        <v>3</v>
      </c>
      <c r="K800" s="129">
        <v>2</v>
      </c>
      <c r="L800" s="265"/>
      <c r="M800" s="101"/>
      <c r="N800" s="256"/>
      <c r="O800" s="215"/>
      <c r="P800" s="106">
        <v>3</v>
      </c>
      <c r="Q800" s="285"/>
      <c r="R800" s="215"/>
    </row>
    <row r="801" spans="1:19" ht="15.75" customHeight="1" x14ac:dyDescent="0.25">
      <c r="A801" s="84">
        <v>2102</v>
      </c>
      <c r="B801" s="87"/>
      <c r="C801" s="87"/>
      <c r="D801" s="87"/>
      <c r="E801" s="87"/>
      <c r="F801" s="87"/>
      <c r="G801" s="87"/>
      <c r="H801" s="87"/>
      <c r="I801" s="87"/>
      <c r="J801" s="87">
        <v>3</v>
      </c>
      <c r="K801" s="129">
        <v>1</v>
      </c>
      <c r="L801" s="265"/>
      <c r="M801" s="101"/>
      <c r="N801" s="256"/>
      <c r="O801" s="215"/>
      <c r="P801" s="252">
        <v>3</v>
      </c>
      <c r="Q801" s="285"/>
      <c r="R801" s="215"/>
    </row>
    <row r="802" spans="1:19" ht="15.75" customHeight="1" x14ac:dyDescent="0.25">
      <c r="A802" s="84">
        <v>2201</v>
      </c>
      <c r="B802" s="87"/>
      <c r="C802" s="87"/>
      <c r="D802" s="87"/>
      <c r="E802" s="87"/>
      <c r="F802" s="87"/>
      <c r="G802" s="87"/>
      <c r="H802" s="87"/>
      <c r="I802" s="87"/>
      <c r="J802" s="87">
        <v>1</v>
      </c>
      <c r="K802" s="129">
        <v>1</v>
      </c>
      <c r="L802" s="265"/>
      <c r="M802" s="101"/>
      <c r="N802" s="256"/>
      <c r="O802" s="101"/>
      <c r="P802" s="254">
        <v>2</v>
      </c>
      <c r="Q802" s="286"/>
      <c r="R802" s="215"/>
    </row>
    <row r="803" spans="1:19" ht="15.75" customHeight="1" x14ac:dyDescent="0.25">
      <c r="A803" s="84">
        <v>2202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129"/>
      <c r="L803" s="265"/>
      <c r="M803" s="101"/>
      <c r="N803" s="256"/>
      <c r="O803" s="111" t="s">
        <v>91</v>
      </c>
      <c r="P803" s="253">
        <v>65</v>
      </c>
      <c r="Q803" s="113">
        <f>K806</f>
        <v>71</v>
      </c>
      <c r="R803" s="114" t="s">
        <v>19</v>
      </c>
    </row>
    <row r="804" spans="1:19" ht="15.75" customHeight="1" x14ac:dyDescent="0.25">
      <c r="A804" s="84">
        <v>2301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129"/>
      <c r="L804" s="265"/>
      <c r="M804" s="101"/>
      <c r="N804" s="256"/>
      <c r="O804" s="115" t="s">
        <v>92</v>
      </c>
      <c r="P804" s="116">
        <f>IF(P803/B789=0,"",P803/B789)</f>
        <v>0.66326530612244894</v>
      </c>
      <c r="Q804" s="117">
        <f>IF(P803/Q803=0,"",P803/Q803)</f>
        <v>0.91549295774647887</v>
      </c>
      <c r="R804" s="118" t="s">
        <v>93</v>
      </c>
    </row>
    <row r="805" spans="1:19" ht="15.75" customHeight="1" x14ac:dyDescent="0.25">
      <c r="A805" s="84">
        <v>2302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129"/>
      <c r="L805" s="267"/>
      <c r="M805" s="268"/>
      <c r="N805" s="269"/>
      <c r="O805" s="120"/>
      <c r="P805" s="121"/>
      <c r="Q805" s="121"/>
      <c r="R805" s="122"/>
    </row>
    <row r="806" spans="1:19" ht="18" customHeight="1" x14ac:dyDescent="0.25">
      <c r="A806" s="46"/>
      <c r="B806" s="340" t="s">
        <v>111</v>
      </c>
      <c r="C806" s="340"/>
      <c r="D806" s="340"/>
      <c r="E806" s="340"/>
      <c r="F806" s="340"/>
      <c r="G806" s="340"/>
      <c r="H806" s="340"/>
      <c r="I806" s="340"/>
      <c r="J806" s="340"/>
      <c r="K806" s="123">
        <f>SUM(K789:K802)</f>
        <v>71</v>
      </c>
      <c r="L806" s="124">
        <f>IF(K797=0,"",K797/B789)</f>
        <v>0.35714285714285715</v>
      </c>
      <c r="M806" s="124">
        <f>IF(K806=0,"",K806/B789)</f>
        <v>0.72448979591836737</v>
      </c>
      <c r="N806" s="124">
        <f>IF(K797=0,"",M806-L806)</f>
        <v>0.36734693877551022</v>
      </c>
      <c r="O806" s="1"/>
      <c r="P806" s="2"/>
      <c r="Q806" s="36"/>
      <c r="R806" s="1"/>
    </row>
    <row r="807" spans="1:19" ht="12.75" customHeight="1" x14ac:dyDescent="0.2">
      <c r="M807" s="1"/>
      <c r="N807" s="1"/>
      <c r="P807" s="1"/>
    </row>
    <row r="808" spans="1:19" ht="12.75" customHeight="1" x14ac:dyDescent="0.2">
      <c r="M808" s="1"/>
      <c r="N808" s="1"/>
      <c r="P808" s="1"/>
    </row>
    <row r="809" spans="1:19" ht="26.25" customHeight="1" x14ac:dyDescent="0.4">
      <c r="A809" s="3"/>
      <c r="B809" s="382" t="s">
        <v>101</v>
      </c>
      <c r="C809" s="367"/>
      <c r="D809" s="367"/>
      <c r="E809" s="367"/>
      <c r="F809" s="367"/>
      <c r="G809" s="367"/>
      <c r="H809" s="367"/>
      <c r="I809" s="367"/>
      <c r="J809" s="367"/>
      <c r="K809" s="225" t="s">
        <v>113</v>
      </c>
      <c r="L809" s="1"/>
      <c r="M809" s="1"/>
      <c r="N809" s="2"/>
      <c r="O809" s="1"/>
      <c r="P809" s="2"/>
      <c r="Q809" s="2"/>
      <c r="R809" s="2"/>
    </row>
    <row r="810" spans="1:19" ht="20.25" customHeight="1" x14ac:dyDescent="0.2">
      <c r="A810" s="376" t="s">
        <v>18</v>
      </c>
      <c r="B810" s="344" t="s">
        <v>102</v>
      </c>
      <c r="C810" s="345"/>
      <c r="D810" s="345"/>
      <c r="E810" s="345"/>
      <c r="F810" s="345"/>
      <c r="G810" s="345"/>
      <c r="H810" s="345"/>
      <c r="I810" s="345"/>
      <c r="J810" s="377"/>
      <c r="K810" s="383" t="s">
        <v>19</v>
      </c>
      <c r="L810" s="339" t="s">
        <v>11</v>
      </c>
      <c r="M810" s="339" t="s">
        <v>12</v>
      </c>
      <c r="N810" s="339" t="s">
        <v>13</v>
      </c>
      <c r="O810" s="339" t="s">
        <v>14</v>
      </c>
      <c r="P810" s="339" t="s">
        <v>15</v>
      </c>
      <c r="Q810" s="339" t="s">
        <v>16</v>
      </c>
      <c r="R810" s="339" t="s">
        <v>103</v>
      </c>
    </row>
    <row r="811" spans="1:19" ht="15.75" customHeight="1" x14ac:dyDescent="0.25">
      <c r="A811" s="338"/>
      <c r="B811" s="84" t="s">
        <v>104</v>
      </c>
      <c r="C811" s="84" t="s">
        <v>105</v>
      </c>
      <c r="D811" s="84" t="s">
        <v>106</v>
      </c>
      <c r="E811" s="84" t="s">
        <v>107</v>
      </c>
      <c r="F811" s="84" t="s">
        <v>108</v>
      </c>
      <c r="G811" s="84" t="s">
        <v>109</v>
      </c>
      <c r="H811" s="84" t="s">
        <v>110</v>
      </c>
      <c r="I811" s="84" t="s">
        <v>73</v>
      </c>
      <c r="J811" s="84" t="s">
        <v>74</v>
      </c>
      <c r="K811" s="349"/>
      <c r="L811" s="338"/>
      <c r="M811" s="338"/>
      <c r="N811" s="338"/>
      <c r="O811" s="338"/>
      <c r="P811" s="338"/>
      <c r="Q811" s="338"/>
      <c r="R811" s="338"/>
    </row>
    <row r="812" spans="1:19" ht="15.75" customHeight="1" x14ac:dyDescent="0.25">
      <c r="A812" s="84">
        <v>1601</v>
      </c>
      <c r="B812" s="87">
        <v>108</v>
      </c>
      <c r="C812" s="87"/>
      <c r="D812" s="87"/>
      <c r="E812" s="87"/>
      <c r="F812" s="87"/>
      <c r="G812" s="87"/>
      <c r="H812" s="87"/>
      <c r="I812" s="87"/>
      <c r="J812" s="87"/>
      <c r="K812" s="129"/>
      <c r="L812" s="262"/>
      <c r="M812" s="263"/>
      <c r="N812" s="264"/>
      <c r="O812" s="278"/>
      <c r="P812" s="92">
        <f>B812</f>
        <v>108</v>
      </c>
      <c r="Q812" s="279"/>
      <c r="R812" s="278"/>
    </row>
    <row r="813" spans="1:19" ht="15.75" customHeight="1" x14ac:dyDescent="0.25">
      <c r="A813" s="84">
        <v>1602</v>
      </c>
      <c r="B813" s="87"/>
      <c r="C813" s="87">
        <v>107</v>
      </c>
      <c r="D813" s="87"/>
      <c r="E813" s="87"/>
      <c r="F813" s="87"/>
      <c r="G813" s="87"/>
      <c r="H813" s="87"/>
      <c r="I813" s="87"/>
      <c r="J813" s="87"/>
      <c r="K813" s="129"/>
      <c r="L813" s="265"/>
      <c r="M813" s="101"/>
      <c r="N813" s="266"/>
      <c r="O813" s="96">
        <f>IF(C813=0,"",C813/B812)</f>
        <v>0.9907407407407407</v>
      </c>
      <c r="P813" s="97">
        <v>108</v>
      </c>
      <c r="Q813" s="280">
        <f t="shared" ref="Q813:Q820" si="120">IF(P813=0,"",P813/P812)</f>
        <v>1</v>
      </c>
      <c r="R813" s="280">
        <f t="shared" ref="R813:R820" si="121">IF(P813=0,"",100%-Q813)</f>
        <v>0</v>
      </c>
    </row>
    <row r="814" spans="1:19" ht="15.75" customHeight="1" x14ac:dyDescent="0.25">
      <c r="A814" s="84">
        <v>1701</v>
      </c>
      <c r="B814" s="87"/>
      <c r="C814" s="87"/>
      <c r="D814" s="87">
        <v>95</v>
      </c>
      <c r="E814" s="87"/>
      <c r="F814" s="87"/>
      <c r="G814" s="87"/>
      <c r="H814" s="87"/>
      <c r="I814" s="87"/>
      <c r="J814" s="87"/>
      <c r="K814" s="129"/>
      <c r="L814" s="265"/>
      <c r="M814" s="101"/>
      <c r="N814" s="266"/>
      <c r="O814" s="96">
        <f>IF(D814=0,"",D814/C813)</f>
        <v>0.88785046728971961</v>
      </c>
      <c r="P814" s="97">
        <v>101</v>
      </c>
      <c r="Q814" s="280">
        <f t="shared" si="120"/>
        <v>0.93518518518518523</v>
      </c>
      <c r="R814" s="280">
        <f t="shared" si="121"/>
        <v>6.481481481481477E-2</v>
      </c>
      <c r="S814" s="14">
        <f>P814/P812</f>
        <v>0.93518518518518523</v>
      </c>
    </row>
    <row r="815" spans="1:19" ht="15.75" customHeight="1" x14ac:dyDescent="0.25">
      <c r="A815" s="84">
        <v>1702</v>
      </c>
      <c r="B815" s="87"/>
      <c r="C815" s="87"/>
      <c r="D815" s="87"/>
      <c r="E815" s="87">
        <v>89</v>
      </c>
      <c r="F815" s="87"/>
      <c r="G815" s="87"/>
      <c r="H815" s="87"/>
      <c r="I815" s="87"/>
      <c r="J815" s="87"/>
      <c r="K815" s="129"/>
      <c r="L815" s="265"/>
      <c r="M815" s="101"/>
      <c r="N815" s="266"/>
      <c r="O815" s="96">
        <f>IF(E815=0,"",E815/D814)</f>
        <v>0.93684210526315792</v>
      </c>
      <c r="P815" s="97">
        <v>95</v>
      </c>
      <c r="Q815" s="280">
        <f t="shared" si="120"/>
        <v>0.94059405940594054</v>
      </c>
      <c r="R815" s="280">
        <f t="shared" si="121"/>
        <v>5.9405940594059459E-2</v>
      </c>
    </row>
    <row r="816" spans="1:19" ht="15.75" customHeight="1" x14ac:dyDescent="0.25">
      <c r="A816" s="84">
        <v>1801</v>
      </c>
      <c r="B816" s="87"/>
      <c r="C816" s="87"/>
      <c r="D816" s="87"/>
      <c r="E816" s="87"/>
      <c r="F816" s="87">
        <v>89</v>
      </c>
      <c r="G816" s="87"/>
      <c r="H816" s="87"/>
      <c r="I816" s="87"/>
      <c r="J816" s="87"/>
      <c r="K816" s="129"/>
      <c r="L816" s="265"/>
      <c r="M816" s="101"/>
      <c r="N816" s="266"/>
      <c r="O816" s="96">
        <f>IF(F816=0,"",F816/E815)</f>
        <v>1</v>
      </c>
      <c r="P816" s="97">
        <v>91</v>
      </c>
      <c r="Q816" s="280">
        <f t="shared" si="120"/>
        <v>0.95789473684210524</v>
      </c>
      <c r="R816" s="280">
        <f t="shared" si="121"/>
        <v>4.2105263157894757E-2</v>
      </c>
    </row>
    <row r="817" spans="1:18" ht="15.75" customHeight="1" x14ac:dyDescent="0.25">
      <c r="A817" s="84">
        <v>1802</v>
      </c>
      <c r="B817" s="87"/>
      <c r="C817" s="87"/>
      <c r="D817" s="87"/>
      <c r="E817" s="87"/>
      <c r="F817" s="87"/>
      <c r="G817" s="87">
        <v>84</v>
      </c>
      <c r="H817" s="87"/>
      <c r="I817" s="87"/>
      <c r="J817" s="87"/>
      <c r="K817" s="129"/>
      <c r="L817" s="265"/>
      <c r="M817" s="101"/>
      <c r="N817" s="266"/>
      <c r="O817" s="96">
        <f>IF(G817=0,"",G817/F816)</f>
        <v>0.9438202247191011</v>
      </c>
      <c r="P817" s="97">
        <v>91</v>
      </c>
      <c r="Q817" s="280">
        <f t="shared" si="120"/>
        <v>1</v>
      </c>
      <c r="R817" s="280">
        <f t="shared" si="121"/>
        <v>0</v>
      </c>
    </row>
    <row r="818" spans="1:18" ht="15.75" customHeight="1" x14ac:dyDescent="0.25">
      <c r="A818" s="84">
        <v>1901</v>
      </c>
      <c r="B818" s="87"/>
      <c r="C818" s="87"/>
      <c r="D818" s="87"/>
      <c r="E818" s="87"/>
      <c r="F818" s="87"/>
      <c r="G818" s="87"/>
      <c r="H818" s="87">
        <v>81</v>
      </c>
      <c r="I818" s="87"/>
      <c r="J818" s="87"/>
      <c r="K818" s="129">
        <v>1</v>
      </c>
      <c r="L818" s="265"/>
      <c r="M818" s="101"/>
      <c r="N818" s="266"/>
      <c r="O818" s="96">
        <f>IF(H818=0,"",H818/G817)</f>
        <v>0.9642857142857143</v>
      </c>
      <c r="P818" s="97">
        <v>89</v>
      </c>
      <c r="Q818" s="280">
        <f t="shared" si="120"/>
        <v>0.97802197802197799</v>
      </c>
      <c r="R818" s="280">
        <f t="shared" si="121"/>
        <v>2.1978021978022011E-2</v>
      </c>
    </row>
    <row r="819" spans="1:18" ht="15.75" customHeight="1" x14ac:dyDescent="0.25">
      <c r="A819" s="84">
        <v>1902</v>
      </c>
      <c r="B819" s="87"/>
      <c r="C819" s="87"/>
      <c r="D819" s="87"/>
      <c r="E819" s="87"/>
      <c r="F819" s="87"/>
      <c r="G819" s="87"/>
      <c r="H819" s="87"/>
      <c r="I819" s="87">
        <v>75</v>
      </c>
      <c r="J819" s="87"/>
      <c r="K819" s="129"/>
      <c r="L819" s="265"/>
      <c r="M819" s="101"/>
      <c r="N819" s="266"/>
      <c r="O819" s="96">
        <f>IF(I819=0,"",I819/H818)</f>
        <v>0.92592592592592593</v>
      </c>
      <c r="P819" s="97">
        <v>87</v>
      </c>
      <c r="Q819" s="280">
        <f t="shared" si="120"/>
        <v>0.97752808988764039</v>
      </c>
      <c r="R819" s="280">
        <f t="shared" si="121"/>
        <v>2.2471910112359605E-2</v>
      </c>
    </row>
    <row r="820" spans="1:18" ht="15.75" customHeight="1" x14ac:dyDescent="0.25">
      <c r="A820" s="84">
        <v>2001</v>
      </c>
      <c r="B820" s="87"/>
      <c r="C820" s="87"/>
      <c r="D820" s="87"/>
      <c r="E820" s="87"/>
      <c r="F820" s="87"/>
      <c r="G820" s="87"/>
      <c r="H820" s="87"/>
      <c r="I820" s="87"/>
      <c r="J820" s="87">
        <v>70</v>
      </c>
      <c r="K820" s="129">
        <v>42</v>
      </c>
      <c r="L820" s="265"/>
      <c r="M820" s="101"/>
      <c r="N820" s="266"/>
      <c r="O820" s="126">
        <f>IF(J820=0,"",J820/I819)</f>
        <v>0.93333333333333335</v>
      </c>
      <c r="P820" s="97">
        <v>85</v>
      </c>
      <c r="Q820" s="126">
        <f t="shared" si="120"/>
        <v>0.97701149425287359</v>
      </c>
      <c r="R820" s="126">
        <f t="shared" si="121"/>
        <v>2.2988505747126409E-2</v>
      </c>
    </row>
    <row r="821" spans="1:18" ht="15.75" customHeight="1" x14ac:dyDescent="0.25">
      <c r="A821" s="84">
        <v>2002</v>
      </c>
      <c r="B821" s="87"/>
      <c r="C821" s="87"/>
      <c r="D821" s="87"/>
      <c r="E821" s="87"/>
      <c r="F821" s="87"/>
      <c r="G821" s="87"/>
      <c r="H821" s="87"/>
      <c r="I821" s="87"/>
      <c r="J821" s="87">
        <v>36</v>
      </c>
      <c r="K821" s="129">
        <v>36</v>
      </c>
      <c r="L821" s="265"/>
      <c r="M821" s="101"/>
      <c r="N821" s="256"/>
      <c r="O821" s="101"/>
      <c r="P821" s="97">
        <v>42</v>
      </c>
      <c r="Q821" s="101"/>
      <c r="R821" s="287"/>
    </row>
    <row r="822" spans="1:18" ht="15.75" customHeight="1" x14ac:dyDescent="0.25">
      <c r="A822" s="84">
        <v>2101</v>
      </c>
      <c r="B822" s="87"/>
      <c r="C822" s="87"/>
      <c r="D822" s="87"/>
      <c r="E822" s="87"/>
      <c r="F822" s="87"/>
      <c r="G822" s="87"/>
      <c r="H822" s="87"/>
      <c r="I822" s="87"/>
      <c r="J822" s="87">
        <v>8</v>
      </c>
      <c r="K822" s="129">
        <v>6</v>
      </c>
      <c r="L822" s="265"/>
      <c r="M822" s="101"/>
      <c r="N822" s="256"/>
      <c r="O822" s="215"/>
      <c r="P822" s="106">
        <v>11</v>
      </c>
      <c r="Q822" s="285"/>
      <c r="R822" s="215"/>
    </row>
    <row r="823" spans="1:18" ht="15.75" customHeight="1" x14ac:dyDescent="0.25">
      <c r="A823" s="84">
        <v>2102</v>
      </c>
      <c r="B823" s="87"/>
      <c r="C823" s="87"/>
      <c r="D823" s="87"/>
      <c r="E823" s="87"/>
      <c r="F823" s="87"/>
      <c r="G823" s="87"/>
      <c r="H823" s="87"/>
      <c r="I823" s="87"/>
      <c r="J823" s="87">
        <v>2</v>
      </c>
      <c r="K823" s="129">
        <v>2</v>
      </c>
      <c r="L823" s="265"/>
      <c r="M823" s="101"/>
      <c r="N823" s="256"/>
      <c r="O823" s="215"/>
      <c r="P823" s="106">
        <v>3</v>
      </c>
      <c r="Q823" s="285"/>
      <c r="R823" s="215"/>
    </row>
    <row r="824" spans="1:18" ht="15.75" customHeight="1" x14ac:dyDescent="0.25">
      <c r="A824" s="84">
        <v>2201</v>
      </c>
      <c r="B824" s="87"/>
      <c r="C824" s="87"/>
      <c r="D824" s="87"/>
      <c r="E824" s="87"/>
      <c r="F824" s="87"/>
      <c r="G824" s="87"/>
      <c r="H824" s="87"/>
      <c r="I824" s="87"/>
      <c r="J824" s="87">
        <v>1</v>
      </c>
      <c r="K824" s="129">
        <v>1</v>
      </c>
      <c r="L824" s="265"/>
      <c r="M824" s="101"/>
      <c r="N824" s="256"/>
      <c r="O824" s="215"/>
      <c r="P824" s="106">
        <v>1</v>
      </c>
      <c r="Q824" s="285"/>
      <c r="R824" s="215"/>
    </row>
    <row r="825" spans="1:18" ht="15.75" customHeight="1" x14ac:dyDescent="0.25">
      <c r="A825" s="84">
        <v>2202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129"/>
      <c r="L825" s="265"/>
      <c r="M825" s="101"/>
      <c r="N825" s="256"/>
      <c r="O825" s="101"/>
      <c r="P825" s="256"/>
      <c r="Q825" s="286"/>
      <c r="R825" s="215"/>
    </row>
    <row r="826" spans="1:18" ht="15.75" customHeight="1" x14ac:dyDescent="0.25">
      <c r="A826" s="84">
        <v>2301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129"/>
      <c r="L826" s="265"/>
      <c r="M826" s="101"/>
      <c r="N826" s="256"/>
      <c r="O826" s="111" t="s">
        <v>91</v>
      </c>
      <c r="P826" s="112">
        <v>69</v>
      </c>
      <c r="Q826" s="113">
        <f>K829</f>
        <v>88</v>
      </c>
      <c r="R826" s="114" t="s">
        <v>19</v>
      </c>
    </row>
    <row r="827" spans="1:18" ht="15.75" customHeight="1" x14ac:dyDescent="0.25">
      <c r="A827" s="84">
        <v>2302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129"/>
      <c r="L827" s="265"/>
      <c r="M827" s="101"/>
      <c r="N827" s="256"/>
      <c r="O827" s="115" t="s">
        <v>92</v>
      </c>
      <c r="P827" s="116">
        <f>IF(P826/B812=0,"",P826/B812)</f>
        <v>0.63888888888888884</v>
      </c>
      <c r="Q827" s="117">
        <f>IF(P826/Q826=0,"",P826/Q826)</f>
        <v>0.78409090909090906</v>
      </c>
      <c r="R827" s="118" t="s">
        <v>93</v>
      </c>
    </row>
    <row r="828" spans="1:18" ht="15.75" customHeight="1" x14ac:dyDescent="0.25">
      <c r="A828" s="84">
        <v>2401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129"/>
      <c r="L828" s="267"/>
      <c r="M828" s="268"/>
      <c r="N828" s="269"/>
      <c r="O828" s="120"/>
      <c r="P828" s="121"/>
      <c r="Q828" s="121"/>
      <c r="R828" s="122"/>
    </row>
    <row r="829" spans="1:18" ht="18" customHeight="1" x14ac:dyDescent="0.25">
      <c r="A829" s="46"/>
      <c r="B829" s="340" t="s">
        <v>111</v>
      </c>
      <c r="C829" s="340"/>
      <c r="D829" s="340"/>
      <c r="E829" s="340"/>
      <c r="F829" s="340"/>
      <c r="G829" s="340"/>
      <c r="H829" s="340"/>
      <c r="I829" s="340"/>
      <c r="J829" s="340"/>
      <c r="K829" s="123">
        <f>SUM(K812:K825)</f>
        <v>88</v>
      </c>
      <c r="L829" s="124">
        <f>IF(K820=0,"",K820/B812)</f>
        <v>0.3888888888888889</v>
      </c>
      <c r="M829" s="124">
        <f>IF(K829=0,"",K829/B812)</f>
        <v>0.81481481481481477</v>
      </c>
      <c r="N829" s="124">
        <f>IF(K820=0,"",M829-L829)</f>
        <v>0.42592592592592587</v>
      </c>
      <c r="O829" s="1"/>
      <c r="P829" s="2"/>
      <c r="Q829" s="36"/>
      <c r="R829" s="1"/>
    </row>
    <row r="830" spans="1:18" ht="12.75" customHeight="1" x14ac:dyDescent="0.2">
      <c r="M830" s="1"/>
      <c r="N830" s="1"/>
      <c r="P830" s="1"/>
    </row>
    <row r="831" spans="1:18" ht="12.75" customHeight="1" x14ac:dyDescent="0.2">
      <c r="M831" s="1"/>
      <c r="N831" s="1"/>
      <c r="P831" s="1"/>
    </row>
    <row r="832" spans="1:18" ht="26.25" customHeight="1" x14ac:dyDescent="0.4">
      <c r="A832" s="3"/>
      <c r="B832" s="382" t="s">
        <v>101</v>
      </c>
      <c r="C832" s="367"/>
      <c r="D832" s="367"/>
      <c r="E832" s="367"/>
      <c r="F832" s="367"/>
      <c r="G832" s="367"/>
      <c r="H832" s="367"/>
      <c r="I832" s="367"/>
      <c r="J832" s="367"/>
      <c r="K832" s="225" t="s">
        <v>114</v>
      </c>
      <c r="L832" s="1"/>
      <c r="M832" s="1"/>
      <c r="N832" s="2"/>
      <c r="O832" s="1"/>
      <c r="P832" s="2"/>
      <c r="Q832" s="2"/>
      <c r="R832" s="2"/>
    </row>
    <row r="833" spans="1:19" ht="20.25" customHeight="1" x14ac:dyDescent="0.2">
      <c r="A833" s="376" t="s">
        <v>18</v>
      </c>
      <c r="B833" s="344" t="s">
        <v>102</v>
      </c>
      <c r="C833" s="345"/>
      <c r="D833" s="345"/>
      <c r="E833" s="345"/>
      <c r="F833" s="345"/>
      <c r="G833" s="345"/>
      <c r="H833" s="345"/>
      <c r="I833" s="345"/>
      <c r="J833" s="377"/>
      <c r="K833" s="383" t="s">
        <v>19</v>
      </c>
      <c r="L833" s="339" t="s">
        <v>11</v>
      </c>
      <c r="M833" s="339" t="s">
        <v>12</v>
      </c>
      <c r="N833" s="339" t="s">
        <v>13</v>
      </c>
      <c r="O833" s="339" t="s">
        <v>14</v>
      </c>
      <c r="P833" s="339" t="s">
        <v>15</v>
      </c>
      <c r="Q833" s="339" t="s">
        <v>16</v>
      </c>
      <c r="R833" s="339" t="s">
        <v>103</v>
      </c>
    </row>
    <row r="834" spans="1:19" ht="15.75" customHeight="1" x14ac:dyDescent="0.25">
      <c r="A834" s="338"/>
      <c r="B834" s="84" t="s">
        <v>104</v>
      </c>
      <c r="C834" s="84" t="s">
        <v>105</v>
      </c>
      <c r="D834" s="84" t="s">
        <v>106</v>
      </c>
      <c r="E834" s="84" t="s">
        <v>107</v>
      </c>
      <c r="F834" s="84" t="s">
        <v>108</v>
      </c>
      <c r="G834" s="84" t="s">
        <v>109</v>
      </c>
      <c r="H834" s="84" t="s">
        <v>110</v>
      </c>
      <c r="I834" s="84" t="s">
        <v>73</v>
      </c>
      <c r="J834" s="84" t="s">
        <v>74</v>
      </c>
      <c r="K834" s="349"/>
      <c r="L834" s="338"/>
      <c r="M834" s="338"/>
      <c r="N834" s="338"/>
      <c r="O834" s="338"/>
      <c r="P834" s="338"/>
      <c r="Q834" s="338"/>
      <c r="R834" s="338"/>
    </row>
    <row r="835" spans="1:19" ht="15.75" customHeight="1" x14ac:dyDescent="0.25">
      <c r="A835" s="84">
        <v>1602</v>
      </c>
      <c r="B835" s="87">
        <v>114</v>
      </c>
      <c r="C835" s="87"/>
      <c r="D835" s="87"/>
      <c r="E835" s="87"/>
      <c r="F835" s="87"/>
      <c r="G835" s="87"/>
      <c r="H835" s="87"/>
      <c r="I835" s="87"/>
      <c r="J835" s="87"/>
      <c r="K835" s="129"/>
      <c r="L835" s="262"/>
      <c r="M835" s="263"/>
      <c r="N835" s="264"/>
      <c r="O835" s="278"/>
      <c r="P835" s="92">
        <f>B835</f>
        <v>114</v>
      </c>
      <c r="Q835" s="279"/>
      <c r="R835" s="278"/>
    </row>
    <row r="836" spans="1:19" ht="15.75" customHeight="1" x14ac:dyDescent="0.25">
      <c r="A836" s="84">
        <v>1701</v>
      </c>
      <c r="B836" s="87"/>
      <c r="C836" s="87">
        <v>102</v>
      </c>
      <c r="D836" s="87"/>
      <c r="E836" s="87"/>
      <c r="F836" s="87"/>
      <c r="G836" s="87"/>
      <c r="H836" s="87"/>
      <c r="I836" s="87"/>
      <c r="J836" s="87"/>
      <c r="K836" s="129"/>
      <c r="L836" s="265"/>
      <c r="M836" s="101"/>
      <c r="N836" s="266"/>
      <c r="O836" s="96">
        <f>IF(C836=0,"",C836/B835)</f>
        <v>0.89473684210526316</v>
      </c>
      <c r="P836" s="97">
        <v>105</v>
      </c>
      <c r="Q836" s="280">
        <f t="shared" ref="Q836:Q843" si="122">IF(P836=0,"",P836/P835)</f>
        <v>0.92105263157894735</v>
      </c>
      <c r="R836" s="280">
        <f t="shared" ref="R836:R843" si="123">IF(P836=0,"",100%-Q836)</f>
        <v>7.8947368421052655E-2</v>
      </c>
    </row>
    <row r="837" spans="1:19" ht="15.75" customHeight="1" x14ac:dyDescent="0.25">
      <c r="A837" s="84">
        <v>1702</v>
      </c>
      <c r="B837" s="87"/>
      <c r="C837" s="87"/>
      <c r="D837" s="87">
        <v>98</v>
      </c>
      <c r="E837" s="87"/>
      <c r="F837" s="87"/>
      <c r="G837" s="87"/>
      <c r="H837" s="87"/>
      <c r="I837" s="87"/>
      <c r="J837" s="87"/>
      <c r="K837" s="129"/>
      <c r="L837" s="265"/>
      <c r="M837" s="101"/>
      <c r="N837" s="266"/>
      <c r="O837" s="96">
        <f>IF(D837=0,"",D837/C836)</f>
        <v>0.96078431372549022</v>
      </c>
      <c r="P837" s="97">
        <v>100</v>
      </c>
      <c r="Q837" s="280">
        <f t="shared" si="122"/>
        <v>0.95238095238095233</v>
      </c>
      <c r="R837" s="280">
        <f t="shared" si="123"/>
        <v>4.7619047619047672E-2</v>
      </c>
      <c r="S837" s="14">
        <f>P837/P835</f>
        <v>0.8771929824561403</v>
      </c>
    </row>
    <row r="838" spans="1:19" ht="15.75" customHeight="1" x14ac:dyDescent="0.25">
      <c r="A838" s="84">
        <v>1801</v>
      </c>
      <c r="B838" s="87"/>
      <c r="C838" s="87"/>
      <c r="D838" s="87"/>
      <c r="E838" s="87">
        <v>96</v>
      </c>
      <c r="F838" s="87"/>
      <c r="G838" s="87"/>
      <c r="H838" s="87"/>
      <c r="I838" s="87"/>
      <c r="J838" s="87"/>
      <c r="K838" s="129"/>
      <c r="L838" s="265"/>
      <c r="M838" s="101"/>
      <c r="N838" s="266"/>
      <c r="O838" s="96">
        <f>IF(E838=0,"",E838/D837)</f>
        <v>0.97959183673469385</v>
      </c>
      <c r="P838" s="97">
        <v>98</v>
      </c>
      <c r="Q838" s="280">
        <f t="shared" si="122"/>
        <v>0.98</v>
      </c>
      <c r="R838" s="280">
        <f t="shared" si="123"/>
        <v>2.0000000000000018E-2</v>
      </c>
    </row>
    <row r="839" spans="1:19" ht="15.75" customHeight="1" x14ac:dyDescent="0.25">
      <c r="A839" s="84">
        <v>1802</v>
      </c>
      <c r="B839" s="87"/>
      <c r="C839" s="87"/>
      <c r="D839" s="87"/>
      <c r="E839" s="87"/>
      <c r="F839" s="87">
        <v>88</v>
      </c>
      <c r="G839" s="87"/>
      <c r="H839" s="87"/>
      <c r="I839" s="87"/>
      <c r="J839" s="87"/>
      <c r="K839" s="129"/>
      <c r="L839" s="265"/>
      <c r="M839" s="101"/>
      <c r="N839" s="266"/>
      <c r="O839" s="96">
        <f>IF(F839=0,"",F839/E838)</f>
        <v>0.91666666666666663</v>
      </c>
      <c r="P839" s="97">
        <v>97</v>
      </c>
      <c r="Q839" s="280">
        <f t="shared" si="122"/>
        <v>0.98979591836734693</v>
      </c>
      <c r="R839" s="280">
        <f t="shared" si="123"/>
        <v>1.0204081632653073E-2</v>
      </c>
    </row>
    <row r="840" spans="1:19" ht="15.75" customHeight="1" x14ac:dyDescent="0.25">
      <c r="A840" s="84">
        <v>1901</v>
      </c>
      <c r="B840" s="87"/>
      <c r="C840" s="87"/>
      <c r="D840" s="87"/>
      <c r="E840" s="87"/>
      <c r="F840" s="87"/>
      <c r="G840" s="87">
        <v>88</v>
      </c>
      <c r="H840" s="87"/>
      <c r="I840" s="87"/>
      <c r="J840" s="87"/>
      <c r="K840" s="129"/>
      <c r="L840" s="265"/>
      <c r="M840" s="101"/>
      <c r="N840" s="266"/>
      <c r="O840" s="96">
        <f>IF(G840=0,"",G840/F839)</f>
        <v>1</v>
      </c>
      <c r="P840" s="97">
        <v>96</v>
      </c>
      <c r="Q840" s="280">
        <f t="shared" si="122"/>
        <v>0.98969072164948457</v>
      </c>
      <c r="R840" s="280">
        <f t="shared" si="123"/>
        <v>1.0309278350515427E-2</v>
      </c>
    </row>
    <row r="841" spans="1:19" ht="15.75" customHeight="1" x14ac:dyDescent="0.25">
      <c r="A841" s="84">
        <v>1902</v>
      </c>
      <c r="B841" s="87"/>
      <c r="C841" s="87"/>
      <c r="D841" s="87"/>
      <c r="E841" s="87"/>
      <c r="F841" s="87"/>
      <c r="G841" s="87"/>
      <c r="H841" s="87">
        <v>81</v>
      </c>
      <c r="I841" s="87"/>
      <c r="J841" s="87"/>
      <c r="K841" s="129">
        <v>1</v>
      </c>
      <c r="L841" s="265"/>
      <c r="M841" s="101"/>
      <c r="N841" s="266"/>
      <c r="O841" s="96">
        <f>IF(H841=0,"",H841/G840)</f>
        <v>0.92045454545454541</v>
      </c>
      <c r="P841" s="97">
        <v>94</v>
      </c>
      <c r="Q841" s="280">
        <f t="shared" si="122"/>
        <v>0.97916666666666663</v>
      </c>
      <c r="R841" s="280">
        <f t="shared" si="123"/>
        <v>2.083333333333337E-2</v>
      </c>
    </row>
    <row r="842" spans="1:19" ht="15.75" customHeight="1" x14ac:dyDescent="0.25">
      <c r="A842" s="84">
        <v>2001</v>
      </c>
      <c r="B842" s="87"/>
      <c r="C842" s="87"/>
      <c r="D842" s="87"/>
      <c r="E842" s="87"/>
      <c r="F842" s="87"/>
      <c r="G842" s="87"/>
      <c r="H842" s="87"/>
      <c r="I842" s="87">
        <v>78</v>
      </c>
      <c r="J842" s="87"/>
      <c r="K842" s="129">
        <v>2</v>
      </c>
      <c r="L842" s="265"/>
      <c r="M842" s="101"/>
      <c r="N842" s="266"/>
      <c r="O842" s="96">
        <f>IF(I842=0,"",I842/H841)</f>
        <v>0.96296296296296291</v>
      </c>
      <c r="P842" s="97">
        <v>90</v>
      </c>
      <c r="Q842" s="280">
        <f t="shared" si="122"/>
        <v>0.95744680851063835</v>
      </c>
      <c r="R842" s="280">
        <f t="shared" si="123"/>
        <v>4.2553191489361653E-2</v>
      </c>
    </row>
    <row r="843" spans="1:19" ht="15.75" customHeight="1" x14ac:dyDescent="0.25">
      <c r="A843" s="84">
        <v>2002</v>
      </c>
      <c r="B843" s="87"/>
      <c r="C843" s="87"/>
      <c r="D843" s="87"/>
      <c r="E843" s="87"/>
      <c r="F843" s="87"/>
      <c r="G843" s="87"/>
      <c r="H843" s="87"/>
      <c r="I843" s="87"/>
      <c r="J843" s="87">
        <v>69</v>
      </c>
      <c r="K843" s="129">
        <v>47</v>
      </c>
      <c r="L843" s="265"/>
      <c r="M843" s="101"/>
      <c r="N843" s="266"/>
      <c r="O843" s="126">
        <f>IF(J843=0,"",J843/I842)</f>
        <v>0.88461538461538458</v>
      </c>
      <c r="P843" s="97">
        <v>88</v>
      </c>
      <c r="Q843" s="126">
        <f t="shared" si="122"/>
        <v>0.97777777777777775</v>
      </c>
      <c r="R843" s="126">
        <f t="shared" si="123"/>
        <v>2.2222222222222254E-2</v>
      </c>
    </row>
    <row r="844" spans="1:19" ht="15.75" customHeight="1" x14ac:dyDescent="0.25">
      <c r="A844" s="84">
        <v>2101</v>
      </c>
      <c r="B844" s="87"/>
      <c r="C844" s="87"/>
      <c r="D844" s="87"/>
      <c r="E844" s="87"/>
      <c r="F844" s="87"/>
      <c r="G844" s="87"/>
      <c r="H844" s="87"/>
      <c r="I844" s="87"/>
      <c r="J844" s="87">
        <v>33</v>
      </c>
      <c r="K844" s="129">
        <v>33</v>
      </c>
      <c r="L844" s="265"/>
      <c r="M844" s="101"/>
      <c r="N844" s="256"/>
      <c r="O844" s="101"/>
      <c r="P844" s="97">
        <v>38</v>
      </c>
      <c r="Q844" s="101"/>
      <c r="R844" s="287"/>
    </row>
    <row r="845" spans="1:19" ht="15.75" customHeight="1" x14ac:dyDescent="0.25">
      <c r="A845" s="84">
        <v>2102</v>
      </c>
      <c r="B845" s="87"/>
      <c r="C845" s="87"/>
      <c r="D845" s="87"/>
      <c r="E845" s="87"/>
      <c r="F845" s="87"/>
      <c r="G845" s="87"/>
      <c r="H845" s="87"/>
      <c r="I845" s="87"/>
      <c r="J845" s="87">
        <v>4</v>
      </c>
      <c r="K845" s="129">
        <v>4</v>
      </c>
      <c r="L845" s="265"/>
      <c r="M845" s="101"/>
      <c r="N845" s="256"/>
      <c r="O845" s="215"/>
      <c r="P845" s="106">
        <v>6</v>
      </c>
      <c r="Q845" s="285"/>
      <c r="R845" s="215"/>
    </row>
    <row r="846" spans="1:19" ht="15.75" customHeight="1" x14ac:dyDescent="0.25">
      <c r="A846" s="84">
        <v>2201</v>
      </c>
      <c r="B846" s="87"/>
      <c r="C846" s="87"/>
      <c r="D846" s="87"/>
      <c r="E846" s="87"/>
      <c r="F846" s="87"/>
      <c r="G846" s="87"/>
      <c r="H846" s="87"/>
      <c r="I846" s="87"/>
      <c r="J846" s="87">
        <v>2</v>
      </c>
      <c r="K846" s="129">
        <v>1</v>
      </c>
      <c r="L846" s="265"/>
      <c r="M846" s="101"/>
      <c r="N846" s="256"/>
      <c r="O846" s="215"/>
      <c r="P846" s="252">
        <v>2</v>
      </c>
      <c r="Q846" s="285"/>
      <c r="R846" s="215"/>
    </row>
    <row r="847" spans="1:19" ht="15.75" customHeight="1" x14ac:dyDescent="0.25">
      <c r="A847" s="84">
        <v>2202</v>
      </c>
      <c r="B847" s="87"/>
      <c r="C847" s="87"/>
      <c r="D847" s="87"/>
      <c r="E847" s="87"/>
      <c r="F847" s="87"/>
      <c r="G847" s="87"/>
      <c r="H847" s="87"/>
      <c r="I847" s="87"/>
      <c r="J847" s="87">
        <v>1</v>
      </c>
      <c r="K847" s="129"/>
      <c r="L847" s="265"/>
      <c r="M847" s="101"/>
      <c r="N847" s="256"/>
      <c r="O847" s="292"/>
      <c r="P847" s="254">
        <v>1</v>
      </c>
      <c r="Q847" s="294"/>
      <c r="R847" s="215"/>
    </row>
    <row r="848" spans="1:19" ht="15.75" customHeight="1" x14ac:dyDescent="0.25">
      <c r="A848" s="84">
        <v>2301</v>
      </c>
      <c r="B848" s="87"/>
      <c r="C848" s="87"/>
      <c r="D848" s="87"/>
      <c r="E848" s="87"/>
      <c r="F848" s="87"/>
      <c r="G848" s="87"/>
      <c r="H848" s="87"/>
      <c r="I848" s="87"/>
      <c r="J848" s="87">
        <v>1</v>
      </c>
      <c r="K848" s="129"/>
      <c r="L848" s="265"/>
      <c r="M848" s="101"/>
      <c r="N848" s="256"/>
      <c r="O848" s="292"/>
      <c r="P848" s="254">
        <v>1</v>
      </c>
      <c r="Q848" s="294"/>
      <c r="R848" s="215"/>
    </row>
    <row r="849" spans="1:19" ht="15.75" customHeight="1" x14ac:dyDescent="0.25">
      <c r="A849" s="84">
        <v>2302</v>
      </c>
      <c r="B849" s="87"/>
      <c r="C849" s="87"/>
      <c r="D849" s="87"/>
      <c r="E849" s="87"/>
      <c r="F849" s="87"/>
      <c r="G849" s="87"/>
      <c r="H849" s="87"/>
      <c r="I849" s="87"/>
      <c r="J849" s="87">
        <v>1</v>
      </c>
      <c r="K849" s="129"/>
      <c r="L849" s="265"/>
      <c r="M849" s="101"/>
      <c r="N849" s="256"/>
      <c r="O849" s="111" t="s">
        <v>91</v>
      </c>
      <c r="P849" s="253">
        <v>84</v>
      </c>
      <c r="Q849" s="113">
        <f>K852</f>
        <v>88</v>
      </c>
      <c r="R849" s="114" t="s">
        <v>19</v>
      </c>
    </row>
    <row r="850" spans="1:19" ht="15.75" customHeight="1" x14ac:dyDescent="0.25">
      <c r="A850" s="84">
        <v>2401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129"/>
      <c r="L850" s="265"/>
      <c r="M850" s="101"/>
      <c r="N850" s="256"/>
      <c r="O850" s="115" t="s">
        <v>92</v>
      </c>
      <c r="P850" s="116">
        <f>IF(P849/B835=0,"",P849/B835)</f>
        <v>0.73684210526315785</v>
      </c>
      <c r="Q850" s="117">
        <f>IF(P849/Q849=0,"",P849/Q849)</f>
        <v>0.95454545454545459</v>
      </c>
      <c r="R850" s="118" t="s">
        <v>93</v>
      </c>
    </row>
    <row r="851" spans="1:19" ht="15.75" customHeight="1" x14ac:dyDescent="0.25">
      <c r="A851" s="84">
        <v>2402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129"/>
      <c r="L851" s="267"/>
      <c r="M851" s="268"/>
      <c r="N851" s="269"/>
      <c r="O851" s="120"/>
      <c r="P851" s="121"/>
      <c r="Q851" s="121"/>
      <c r="R851" s="122"/>
    </row>
    <row r="852" spans="1:19" ht="18" customHeight="1" x14ac:dyDescent="0.25">
      <c r="A852" s="46"/>
      <c r="B852" s="340" t="s">
        <v>111</v>
      </c>
      <c r="C852" s="340"/>
      <c r="D852" s="340"/>
      <c r="E852" s="340"/>
      <c r="F852" s="340"/>
      <c r="G852" s="340"/>
      <c r="H852" s="340"/>
      <c r="I852" s="340"/>
      <c r="J852" s="340"/>
      <c r="K852" s="123">
        <f>SUM(K835:K848)</f>
        <v>88</v>
      </c>
      <c r="L852" s="124">
        <f>((SUM(K841:K843)/B835))</f>
        <v>0.43859649122807015</v>
      </c>
      <c r="M852" s="124">
        <f>IF(K852=0,"",K852/B835)</f>
        <v>0.77192982456140347</v>
      </c>
      <c r="N852" s="124">
        <f>IF(K843=0,"",M852-L852)</f>
        <v>0.33333333333333331</v>
      </c>
      <c r="O852" s="1"/>
      <c r="P852" s="2"/>
      <c r="Q852" s="36"/>
      <c r="R852" s="1"/>
    </row>
    <row r="853" spans="1:19" ht="12.75" customHeight="1" x14ac:dyDescent="0.2"/>
    <row r="854" spans="1:19" ht="12.75" customHeight="1" x14ac:dyDescent="0.2"/>
    <row r="855" spans="1:19" ht="26.25" customHeight="1" x14ac:dyDescent="0.4">
      <c r="A855" s="3"/>
      <c r="B855" s="382" t="s">
        <v>101</v>
      </c>
      <c r="C855" s="367"/>
      <c r="D855" s="367"/>
      <c r="E855" s="367"/>
      <c r="F855" s="367"/>
      <c r="G855" s="367"/>
      <c r="H855" s="367"/>
      <c r="I855" s="367"/>
      <c r="J855" s="367"/>
      <c r="K855" s="225" t="s">
        <v>115</v>
      </c>
      <c r="L855" s="1"/>
      <c r="M855" s="1"/>
      <c r="N855" s="2"/>
      <c r="O855" s="1"/>
      <c r="P855" s="2"/>
      <c r="Q855" s="2"/>
      <c r="R855" s="2"/>
    </row>
    <row r="856" spans="1:19" ht="20.25" customHeight="1" x14ac:dyDescent="0.2">
      <c r="A856" s="376" t="s">
        <v>18</v>
      </c>
      <c r="B856" s="344" t="s">
        <v>102</v>
      </c>
      <c r="C856" s="345"/>
      <c r="D856" s="345"/>
      <c r="E856" s="345"/>
      <c r="F856" s="345"/>
      <c r="G856" s="345"/>
      <c r="H856" s="345"/>
      <c r="I856" s="345"/>
      <c r="J856" s="377"/>
      <c r="K856" s="383" t="s">
        <v>19</v>
      </c>
      <c r="L856" s="339" t="s">
        <v>11</v>
      </c>
      <c r="M856" s="339" t="s">
        <v>12</v>
      </c>
      <c r="N856" s="339" t="s">
        <v>13</v>
      </c>
      <c r="O856" s="339" t="s">
        <v>14</v>
      </c>
      <c r="P856" s="339" t="s">
        <v>15</v>
      </c>
      <c r="Q856" s="339" t="s">
        <v>16</v>
      </c>
      <c r="R856" s="339" t="s">
        <v>103</v>
      </c>
    </row>
    <row r="857" spans="1:19" ht="15.75" customHeight="1" x14ac:dyDescent="0.25">
      <c r="A857" s="338"/>
      <c r="B857" s="84" t="s">
        <v>104</v>
      </c>
      <c r="C857" s="84" t="s">
        <v>105</v>
      </c>
      <c r="D857" s="84" t="s">
        <v>106</v>
      </c>
      <c r="E857" s="84" t="s">
        <v>107</v>
      </c>
      <c r="F857" s="84" t="s">
        <v>108</v>
      </c>
      <c r="G857" s="84" t="s">
        <v>109</v>
      </c>
      <c r="H857" s="84" t="s">
        <v>110</v>
      </c>
      <c r="I857" s="84" t="s">
        <v>73</v>
      </c>
      <c r="J857" s="84" t="s">
        <v>74</v>
      </c>
      <c r="K857" s="349"/>
      <c r="L857" s="338"/>
      <c r="M857" s="338"/>
      <c r="N857" s="338"/>
      <c r="O857" s="338"/>
      <c r="P857" s="338"/>
      <c r="Q857" s="338"/>
      <c r="R857" s="338"/>
    </row>
    <row r="858" spans="1:19" ht="15.75" customHeight="1" x14ac:dyDescent="0.25">
      <c r="A858" s="84">
        <v>1701</v>
      </c>
      <c r="B858" s="87">
        <v>126</v>
      </c>
      <c r="C858" s="87"/>
      <c r="D858" s="87"/>
      <c r="E858" s="87"/>
      <c r="F858" s="87"/>
      <c r="G858" s="87"/>
      <c r="H858" s="87"/>
      <c r="I858" s="87"/>
      <c r="J858" s="87"/>
      <c r="K858" s="129"/>
      <c r="L858" s="262"/>
      <c r="M858" s="263"/>
      <c r="N858" s="264"/>
      <c r="O858" s="278"/>
      <c r="P858" s="92">
        <f>B858</f>
        <v>126</v>
      </c>
      <c r="Q858" s="279"/>
      <c r="R858" s="278"/>
    </row>
    <row r="859" spans="1:19" ht="15.75" customHeight="1" x14ac:dyDescent="0.25">
      <c r="A859" s="84">
        <v>1702</v>
      </c>
      <c r="B859" s="87"/>
      <c r="C859" s="87">
        <v>109</v>
      </c>
      <c r="D859" s="87"/>
      <c r="E859" s="87"/>
      <c r="F859" s="87"/>
      <c r="G859" s="87"/>
      <c r="H859" s="87"/>
      <c r="I859" s="87"/>
      <c r="J859" s="87"/>
      <c r="K859" s="129"/>
      <c r="L859" s="265"/>
      <c r="M859" s="101"/>
      <c r="N859" s="266"/>
      <c r="O859" s="96">
        <f>IF(C859=0,"",C859/B858)</f>
        <v>0.86507936507936511</v>
      </c>
      <c r="P859" s="97">
        <v>109</v>
      </c>
      <c r="Q859" s="280">
        <f t="shared" ref="Q859:Q866" si="124">IF(P859=0,"",P859/P858)</f>
        <v>0.86507936507936511</v>
      </c>
      <c r="R859" s="280">
        <f t="shared" ref="R859:R866" si="125">IF(P859=0,"",100%-Q859)</f>
        <v>0.13492063492063489</v>
      </c>
    </row>
    <row r="860" spans="1:19" ht="15.75" customHeight="1" x14ac:dyDescent="0.25">
      <c r="A860" s="84">
        <v>1801</v>
      </c>
      <c r="B860" s="87"/>
      <c r="C860" s="87"/>
      <c r="D860" s="87">
        <v>100</v>
      </c>
      <c r="E860" s="87"/>
      <c r="F860" s="87"/>
      <c r="G860" s="87"/>
      <c r="H860" s="87"/>
      <c r="I860" s="87"/>
      <c r="J860" s="87"/>
      <c r="K860" s="129"/>
      <c r="L860" s="265"/>
      <c r="M860" s="101"/>
      <c r="N860" s="266"/>
      <c r="O860" s="96">
        <f>IF(D860=0,"",D860/C859)</f>
        <v>0.91743119266055051</v>
      </c>
      <c r="P860" s="97">
        <v>106</v>
      </c>
      <c r="Q860" s="280">
        <f t="shared" si="124"/>
        <v>0.97247706422018354</v>
      </c>
      <c r="R860" s="280">
        <f t="shared" si="125"/>
        <v>2.752293577981646E-2</v>
      </c>
      <c r="S860" s="14">
        <f>P860/P858</f>
        <v>0.84126984126984128</v>
      </c>
    </row>
    <row r="861" spans="1:19" ht="15.75" customHeight="1" x14ac:dyDescent="0.25">
      <c r="A861" s="84">
        <v>1802</v>
      </c>
      <c r="B861" s="87"/>
      <c r="C861" s="87"/>
      <c r="D861" s="87"/>
      <c r="E861" s="87">
        <v>95</v>
      </c>
      <c r="F861" s="87"/>
      <c r="G861" s="87"/>
      <c r="H861" s="87"/>
      <c r="I861" s="87"/>
      <c r="J861" s="87"/>
      <c r="K861" s="129"/>
      <c r="L861" s="265"/>
      <c r="M861" s="101"/>
      <c r="N861" s="266"/>
      <c r="O861" s="96">
        <f>IF(E861=0,"",E861/D860)</f>
        <v>0.95</v>
      </c>
      <c r="P861" s="97">
        <v>99</v>
      </c>
      <c r="Q861" s="280">
        <f t="shared" si="124"/>
        <v>0.93396226415094341</v>
      </c>
      <c r="R861" s="280">
        <f t="shared" si="125"/>
        <v>6.6037735849056589E-2</v>
      </c>
    </row>
    <row r="862" spans="1:19" ht="15.75" customHeight="1" x14ac:dyDescent="0.25">
      <c r="A862" s="84">
        <v>1901</v>
      </c>
      <c r="B862" s="87"/>
      <c r="C862" s="87"/>
      <c r="D862" s="87"/>
      <c r="E862" s="87"/>
      <c r="F862" s="87">
        <v>89</v>
      </c>
      <c r="G862" s="87"/>
      <c r="H862" s="87"/>
      <c r="I862" s="87"/>
      <c r="J862" s="87"/>
      <c r="K862" s="129"/>
      <c r="L862" s="265"/>
      <c r="M862" s="101"/>
      <c r="N862" s="266"/>
      <c r="O862" s="96">
        <f>IF(F862=0,"",F862/E861)</f>
        <v>0.93684210526315792</v>
      </c>
      <c r="P862" s="97">
        <v>98</v>
      </c>
      <c r="Q862" s="280">
        <f t="shared" si="124"/>
        <v>0.98989898989898994</v>
      </c>
      <c r="R862" s="280">
        <f t="shared" si="125"/>
        <v>1.0101010101010055E-2</v>
      </c>
    </row>
    <row r="863" spans="1:19" ht="15.75" customHeight="1" x14ac:dyDescent="0.25">
      <c r="A863" s="84">
        <v>1902</v>
      </c>
      <c r="B863" s="87"/>
      <c r="C863" s="87"/>
      <c r="D863" s="87"/>
      <c r="E863" s="87"/>
      <c r="F863" s="87"/>
      <c r="G863" s="87">
        <v>86</v>
      </c>
      <c r="H863" s="87"/>
      <c r="I863" s="87"/>
      <c r="J863" s="87"/>
      <c r="K863" s="129"/>
      <c r="L863" s="265"/>
      <c r="M863" s="101"/>
      <c r="N863" s="266"/>
      <c r="O863" s="96">
        <f>IF(G863=0,"",G863/F862)</f>
        <v>0.9662921348314607</v>
      </c>
      <c r="P863" s="97">
        <v>93</v>
      </c>
      <c r="Q863" s="280">
        <f t="shared" si="124"/>
        <v>0.94897959183673475</v>
      </c>
      <c r="R863" s="280">
        <f t="shared" si="125"/>
        <v>5.1020408163265252E-2</v>
      </c>
    </row>
    <row r="864" spans="1:19" ht="15.75" customHeight="1" x14ac:dyDescent="0.25">
      <c r="A864" s="84">
        <v>2001</v>
      </c>
      <c r="B864" s="87"/>
      <c r="C864" s="87"/>
      <c r="D864" s="87"/>
      <c r="E864" s="87"/>
      <c r="F864" s="87"/>
      <c r="G864" s="87"/>
      <c r="H864" s="87">
        <v>81</v>
      </c>
      <c r="I864" s="87"/>
      <c r="J864" s="87"/>
      <c r="K864" s="129">
        <v>1</v>
      </c>
      <c r="L864" s="265"/>
      <c r="M864" s="101"/>
      <c r="N864" s="266"/>
      <c r="O864" s="96">
        <f>IF(H864=0,"",H864/G863)</f>
        <v>0.94186046511627908</v>
      </c>
      <c r="P864" s="97">
        <v>92</v>
      </c>
      <c r="Q864" s="280">
        <f t="shared" si="124"/>
        <v>0.989247311827957</v>
      </c>
      <c r="R864" s="280">
        <f t="shared" si="125"/>
        <v>1.0752688172043001E-2</v>
      </c>
    </row>
    <row r="865" spans="1:18" ht="15.75" customHeight="1" x14ac:dyDescent="0.25">
      <c r="A865" s="84">
        <v>2002</v>
      </c>
      <c r="B865" s="87"/>
      <c r="C865" s="87"/>
      <c r="D865" s="87"/>
      <c r="E865" s="87"/>
      <c r="F865" s="87"/>
      <c r="G865" s="87"/>
      <c r="H865" s="87"/>
      <c r="I865" s="87">
        <v>81</v>
      </c>
      <c r="J865" s="87"/>
      <c r="K865" s="129"/>
      <c r="L865" s="265"/>
      <c r="M865" s="101"/>
      <c r="N865" s="266"/>
      <c r="O865" s="96">
        <f>IF(I865=0,"",I865/H864)</f>
        <v>1</v>
      </c>
      <c r="P865" s="97">
        <v>91</v>
      </c>
      <c r="Q865" s="280">
        <f t="shared" si="124"/>
        <v>0.98913043478260865</v>
      </c>
      <c r="R865" s="280">
        <f t="shared" si="125"/>
        <v>1.0869565217391353E-2</v>
      </c>
    </row>
    <row r="866" spans="1:18" ht="15.75" customHeight="1" x14ac:dyDescent="0.25">
      <c r="A866" s="84">
        <v>2101</v>
      </c>
      <c r="B866" s="87"/>
      <c r="C866" s="87"/>
      <c r="D866" s="87"/>
      <c r="E866" s="87"/>
      <c r="F866" s="87"/>
      <c r="G866" s="87"/>
      <c r="H866" s="87"/>
      <c r="I866" s="87"/>
      <c r="J866" s="87">
        <v>76</v>
      </c>
      <c r="K866" s="129">
        <v>63</v>
      </c>
      <c r="L866" s="265"/>
      <c r="M866" s="101"/>
      <c r="N866" s="266"/>
      <c r="O866" s="126">
        <f>IF(J866=0,"",J866/I865)</f>
        <v>0.93827160493827155</v>
      </c>
      <c r="P866" s="97">
        <v>91</v>
      </c>
      <c r="Q866" s="126">
        <f t="shared" si="124"/>
        <v>1</v>
      </c>
      <c r="R866" s="126">
        <f t="shared" si="125"/>
        <v>0</v>
      </c>
    </row>
    <row r="867" spans="1:18" ht="15.75" customHeight="1" x14ac:dyDescent="0.25">
      <c r="A867" s="84">
        <v>2102</v>
      </c>
      <c r="B867" s="87"/>
      <c r="C867" s="87"/>
      <c r="D867" s="87"/>
      <c r="E867" s="87"/>
      <c r="F867" s="87"/>
      <c r="G867" s="87"/>
      <c r="H867" s="87"/>
      <c r="I867" s="87"/>
      <c r="J867" s="87">
        <v>21</v>
      </c>
      <c r="K867" s="129">
        <v>17</v>
      </c>
      <c r="L867" s="265"/>
      <c r="M867" s="101"/>
      <c r="N867" s="256"/>
      <c r="O867" s="175"/>
      <c r="P867" s="97">
        <v>26</v>
      </c>
      <c r="Q867" s="175"/>
      <c r="R867" s="281"/>
    </row>
    <row r="868" spans="1:18" ht="15.75" customHeight="1" x14ac:dyDescent="0.25">
      <c r="A868" s="84">
        <v>2201</v>
      </c>
      <c r="B868" s="87"/>
      <c r="C868" s="87"/>
      <c r="D868" s="87"/>
      <c r="E868" s="87"/>
      <c r="F868" s="87"/>
      <c r="G868" s="87"/>
      <c r="H868" s="87"/>
      <c r="I868" s="87"/>
      <c r="J868" s="87">
        <v>4</v>
      </c>
      <c r="K868" s="129">
        <v>3</v>
      </c>
      <c r="L868" s="265"/>
      <c r="M868" s="101"/>
      <c r="N868" s="256"/>
      <c r="O868" s="215"/>
      <c r="P868" s="106">
        <v>8</v>
      </c>
      <c r="Q868" s="285"/>
      <c r="R868" s="215"/>
    </row>
    <row r="869" spans="1:18" ht="15.75" customHeight="1" x14ac:dyDescent="0.25">
      <c r="A869" s="84">
        <v>2202</v>
      </c>
      <c r="B869" s="87"/>
      <c r="C869" s="87"/>
      <c r="D869" s="87"/>
      <c r="E869" s="87"/>
      <c r="F869" s="87"/>
      <c r="G869" s="87"/>
      <c r="H869" s="87"/>
      <c r="I869" s="87"/>
      <c r="J869" s="87">
        <v>3</v>
      </c>
      <c r="K869" s="129">
        <v>2</v>
      </c>
      <c r="L869" s="265"/>
      <c r="M869" s="101"/>
      <c r="N869" s="256"/>
      <c r="O869" s="215"/>
      <c r="P869" s="252">
        <v>4</v>
      </c>
      <c r="Q869" s="285"/>
      <c r="R869" s="215"/>
    </row>
    <row r="870" spans="1:18" ht="15.75" customHeight="1" x14ac:dyDescent="0.25">
      <c r="A870" s="84">
        <v>2301</v>
      </c>
      <c r="B870" s="87"/>
      <c r="C870" s="87"/>
      <c r="D870" s="87"/>
      <c r="E870" s="87"/>
      <c r="F870" s="87"/>
      <c r="G870" s="87"/>
      <c r="H870" s="87"/>
      <c r="I870" s="87"/>
      <c r="J870" s="87">
        <v>1</v>
      </c>
      <c r="K870" s="129">
        <v>1</v>
      </c>
      <c r="L870" s="265"/>
      <c r="M870" s="101"/>
      <c r="N870" s="256"/>
      <c r="O870" s="292"/>
      <c r="P870" s="254">
        <v>1</v>
      </c>
      <c r="Q870" s="294"/>
      <c r="R870" s="215"/>
    </row>
    <row r="871" spans="1:18" ht="15.75" customHeight="1" x14ac:dyDescent="0.25">
      <c r="A871" s="84">
        <v>2302</v>
      </c>
      <c r="B871" s="87"/>
      <c r="C871" s="87"/>
      <c r="D871" s="87"/>
      <c r="E871" s="87"/>
      <c r="F871" s="87"/>
      <c r="G871" s="87"/>
      <c r="H871" s="87"/>
      <c r="I871" s="87"/>
      <c r="J871" s="87">
        <v>1</v>
      </c>
      <c r="K871" s="129">
        <v>1</v>
      </c>
      <c r="L871" s="265"/>
      <c r="M871" s="101"/>
      <c r="N871" s="256"/>
      <c r="O871" s="292"/>
      <c r="P871" s="254">
        <v>1</v>
      </c>
      <c r="Q871" s="294"/>
      <c r="R871" s="215"/>
    </row>
    <row r="872" spans="1:18" ht="15.75" customHeight="1" x14ac:dyDescent="0.25">
      <c r="A872" s="84">
        <v>2401</v>
      </c>
      <c r="B872" s="87"/>
      <c r="C872" s="87"/>
      <c r="D872" s="87"/>
      <c r="E872" s="87"/>
      <c r="F872" s="87"/>
      <c r="G872" s="87"/>
      <c r="H872" s="87"/>
      <c r="I872" s="87"/>
      <c r="J872" s="87"/>
      <c r="K872" s="129"/>
      <c r="L872" s="265"/>
      <c r="M872" s="101"/>
      <c r="N872" s="256"/>
      <c r="O872" s="111" t="s">
        <v>91</v>
      </c>
      <c r="P872" s="253">
        <v>84</v>
      </c>
      <c r="Q872" s="113">
        <f>K875</f>
        <v>88</v>
      </c>
      <c r="R872" s="114" t="s">
        <v>19</v>
      </c>
    </row>
    <row r="873" spans="1:18" ht="15.75" customHeight="1" x14ac:dyDescent="0.25">
      <c r="A873" s="84">
        <v>2402</v>
      </c>
      <c r="B873" s="87"/>
      <c r="C873" s="87"/>
      <c r="D873" s="87"/>
      <c r="E873" s="87"/>
      <c r="F873" s="87"/>
      <c r="G873" s="87"/>
      <c r="H873" s="87"/>
      <c r="I873" s="87"/>
      <c r="J873" s="87"/>
      <c r="K873" s="129"/>
      <c r="L873" s="265"/>
      <c r="M873" s="101"/>
      <c r="N873" s="256"/>
      <c r="O873" s="115" t="s">
        <v>92</v>
      </c>
      <c r="P873" s="116">
        <f>IF(P872/B858=0,"",P872/B858)</f>
        <v>0.66666666666666663</v>
      </c>
      <c r="Q873" s="117">
        <f>IF(P872/Q872=0,"",P872/Q872)</f>
        <v>0.95454545454545459</v>
      </c>
      <c r="R873" s="118" t="s">
        <v>93</v>
      </c>
    </row>
    <row r="874" spans="1:18" ht="15.75" customHeight="1" x14ac:dyDescent="0.25">
      <c r="A874" s="84">
        <v>2501</v>
      </c>
      <c r="B874" s="87"/>
      <c r="C874" s="87"/>
      <c r="D874" s="87"/>
      <c r="E874" s="87"/>
      <c r="F874" s="87"/>
      <c r="G874" s="87"/>
      <c r="H874" s="87"/>
      <c r="I874" s="87"/>
      <c r="J874" s="87"/>
      <c r="K874" s="129"/>
      <c r="L874" s="267"/>
      <c r="M874" s="268"/>
      <c r="N874" s="269"/>
      <c r="O874" s="120"/>
      <c r="P874" s="121"/>
      <c r="Q874" s="121"/>
      <c r="R874" s="122"/>
    </row>
    <row r="875" spans="1:18" ht="18" customHeight="1" x14ac:dyDescent="0.25">
      <c r="A875" s="46"/>
      <c r="B875" s="340" t="s">
        <v>111</v>
      </c>
      <c r="C875" s="340"/>
      <c r="D875" s="340"/>
      <c r="E875" s="340"/>
      <c r="F875" s="340"/>
      <c r="G875" s="340"/>
      <c r="H875" s="340"/>
      <c r="I875" s="340"/>
      <c r="J875" s="340"/>
      <c r="K875" s="123">
        <f>SUM(K858:K871)</f>
        <v>88</v>
      </c>
      <c r="L875" s="124">
        <f>(SUM(K863:K866)/B858)</f>
        <v>0.50793650793650791</v>
      </c>
      <c r="M875" s="124">
        <f>IF(K875=0,"",K875/B858)</f>
        <v>0.69841269841269837</v>
      </c>
      <c r="N875" s="124">
        <f>IF(K866=0,"",M875-L875)</f>
        <v>0.19047619047619047</v>
      </c>
      <c r="O875" s="1"/>
      <c r="P875" s="2"/>
      <c r="Q875" s="36"/>
      <c r="R875" s="1"/>
    </row>
    <row r="876" spans="1:18" ht="12.75" customHeight="1" x14ac:dyDescent="0.2">
      <c r="M876" s="1"/>
      <c r="N876" s="1"/>
      <c r="P876" s="1"/>
    </row>
    <row r="877" spans="1:18" ht="12.75" customHeight="1" x14ac:dyDescent="0.2">
      <c r="M877" s="1"/>
      <c r="N877" s="1"/>
      <c r="P877" s="1"/>
    </row>
    <row r="878" spans="1:18" ht="26.25" customHeight="1" x14ac:dyDescent="0.4">
      <c r="A878" s="2"/>
      <c r="B878" s="382" t="s">
        <v>101</v>
      </c>
      <c r="C878" s="367"/>
      <c r="D878" s="367"/>
      <c r="E878" s="367"/>
      <c r="F878" s="367"/>
      <c r="G878" s="367"/>
      <c r="H878" s="367"/>
      <c r="I878" s="367"/>
      <c r="J878" s="367"/>
      <c r="K878" s="225" t="s">
        <v>116</v>
      </c>
      <c r="L878" s="1"/>
      <c r="M878" s="1"/>
      <c r="N878" s="2"/>
      <c r="O878" s="1"/>
      <c r="P878" s="2"/>
      <c r="Q878" s="2"/>
      <c r="R878" s="2"/>
    </row>
    <row r="879" spans="1:18" ht="20.25" customHeight="1" x14ac:dyDescent="0.2">
      <c r="A879" s="376" t="s">
        <v>18</v>
      </c>
      <c r="B879" s="344" t="s">
        <v>102</v>
      </c>
      <c r="C879" s="345"/>
      <c r="D879" s="345"/>
      <c r="E879" s="345"/>
      <c r="F879" s="345"/>
      <c r="G879" s="345"/>
      <c r="H879" s="345"/>
      <c r="I879" s="345"/>
      <c r="J879" s="377"/>
      <c r="K879" s="383" t="s">
        <v>19</v>
      </c>
      <c r="L879" s="339" t="s">
        <v>11</v>
      </c>
      <c r="M879" s="339" t="s">
        <v>12</v>
      </c>
      <c r="N879" s="339" t="s">
        <v>13</v>
      </c>
      <c r="O879" s="339" t="s">
        <v>14</v>
      </c>
      <c r="P879" s="339" t="s">
        <v>15</v>
      </c>
      <c r="Q879" s="339" t="s">
        <v>16</v>
      </c>
      <c r="R879" s="339" t="s">
        <v>103</v>
      </c>
    </row>
    <row r="880" spans="1:18" ht="15.75" customHeight="1" x14ac:dyDescent="0.25">
      <c r="A880" s="338"/>
      <c r="B880" s="84" t="s">
        <v>104</v>
      </c>
      <c r="C880" s="84" t="s">
        <v>105</v>
      </c>
      <c r="D880" s="84" t="s">
        <v>106</v>
      </c>
      <c r="E880" s="84" t="s">
        <v>107</v>
      </c>
      <c r="F880" s="84" t="s">
        <v>108</v>
      </c>
      <c r="G880" s="84" t="s">
        <v>109</v>
      </c>
      <c r="H880" s="84" t="s">
        <v>110</v>
      </c>
      <c r="I880" s="84" t="s">
        <v>73</v>
      </c>
      <c r="J880" s="84" t="s">
        <v>74</v>
      </c>
      <c r="K880" s="349"/>
      <c r="L880" s="338"/>
      <c r="M880" s="338"/>
      <c r="N880" s="338"/>
      <c r="O880" s="338"/>
      <c r="P880" s="338"/>
      <c r="Q880" s="338"/>
      <c r="R880" s="338"/>
    </row>
    <row r="881" spans="1:19" ht="15.75" customHeight="1" x14ac:dyDescent="0.25">
      <c r="A881" s="84">
        <v>1702</v>
      </c>
      <c r="B881" s="87">
        <v>105</v>
      </c>
      <c r="C881" s="87"/>
      <c r="D881" s="87"/>
      <c r="E881" s="87"/>
      <c r="F881" s="87"/>
      <c r="G881" s="87"/>
      <c r="H881" s="87"/>
      <c r="I881" s="87"/>
      <c r="J881" s="87"/>
      <c r="K881" s="129"/>
      <c r="L881" s="262"/>
      <c r="M881" s="263"/>
      <c r="N881" s="264"/>
      <c r="O881" s="278"/>
      <c r="P881" s="92">
        <f>B881</f>
        <v>105</v>
      </c>
      <c r="Q881" s="279"/>
      <c r="R881" s="278"/>
    </row>
    <row r="882" spans="1:19" ht="15.75" customHeight="1" x14ac:dyDescent="0.25">
      <c r="A882" s="84">
        <v>1801</v>
      </c>
      <c r="B882" s="87"/>
      <c r="C882" s="87">
        <v>98</v>
      </c>
      <c r="D882" s="87"/>
      <c r="E882" s="87"/>
      <c r="F882" s="87"/>
      <c r="G882" s="87"/>
      <c r="H882" s="87"/>
      <c r="I882" s="87"/>
      <c r="J882" s="87"/>
      <c r="K882" s="129"/>
      <c r="L882" s="265"/>
      <c r="M882" s="101"/>
      <c r="N882" s="266"/>
      <c r="O882" s="96">
        <f>IF(C882=0,"",C882/B881)</f>
        <v>0.93333333333333335</v>
      </c>
      <c r="P882" s="97">
        <v>99</v>
      </c>
      <c r="Q882" s="280">
        <f t="shared" ref="Q882:Q889" si="126">IF(P882=0,"",P882/P881)</f>
        <v>0.94285714285714284</v>
      </c>
      <c r="R882" s="280">
        <f t="shared" ref="R882:R889" si="127">IF(P882=0,"",100%-Q882)</f>
        <v>5.7142857142857162E-2</v>
      </c>
    </row>
    <row r="883" spans="1:19" ht="15.75" customHeight="1" x14ac:dyDescent="0.25">
      <c r="A883" s="84">
        <v>1802</v>
      </c>
      <c r="B883" s="87"/>
      <c r="C883" s="87"/>
      <c r="D883" s="87">
        <v>90</v>
      </c>
      <c r="E883" s="87"/>
      <c r="F883" s="87"/>
      <c r="G883" s="87"/>
      <c r="H883" s="87"/>
      <c r="I883" s="87"/>
      <c r="J883" s="87"/>
      <c r="K883" s="129"/>
      <c r="L883" s="265"/>
      <c r="M883" s="101"/>
      <c r="N883" s="266"/>
      <c r="O883" s="96">
        <f>IF(D883=0,"",D883/C882)</f>
        <v>0.91836734693877553</v>
      </c>
      <c r="P883" s="97">
        <v>93</v>
      </c>
      <c r="Q883" s="280">
        <f t="shared" si="126"/>
        <v>0.93939393939393945</v>
      </c>
      <c r="R883" s="280">
        <f t="shared" si="127"/>
        <v>6.0606060606060552E-2</v>
      </c>
      <c r="S883" s="14">
        <f>P883/P881</f>
        <v>0.88571428571428568</v>
      </c>
    </row>
    <row r="884" spans="1:19" ht="15.75" customHeight="1" x14ac:dyDescent="0.25">
      <c r="A884" s="84">
        <v>1901</v>
      </c>
      <c r="B884" s="87"/>
      <c r="C884" s="87"/>
      <c r="D884" s="87"/>
      <c r="E884" s="87">
        <v>86</v>
      </c>
      <c r="F884" s="87"/>
      <c r="G884" s="87"/>
      <c r="H884" s="87"/>
      <c r="I884" s="87"/>
      <c r="J884" s="87"/>
      <c r="K884" s="129"/>
      <c r="L884" s="265"/>
      <c r="M884" s="101"/>
      <c r="N884" s="266"/>
      <c r="O884" s="96">
        <f>IF(E884=0,"",E884/D883)</f>
        <v>0.9555555555555556</v>
      </c>
      <c r="P884" s="97">
        <v>90</v>
      </c>
      <c r="Q884" s="280">
        <f t="shared" si="126"/>
        <v>0.967741935483871</v>
      </c>
      <c r="R884" s="280">
        <f t="shared" si="127"/>
        <v>3.2258064516129004E-2</v>
      </c>
    </row>
    <row r="885" spans="1:19" ht="15.75" customHeight="1" x14ac:dyDescent="0.25">
      <c r="A885" s="84">
        <v>1902</v>
      </c>
      <c r="B885" s="87"/>
      <c r="C885" s="87"/>
      <c r="D885" s="87"/>
      <c r="E885" s="87"/>
      <c r="F885" s="87">
        <v>81</v>
      </c>
      <c r="G885" s="87"/>
      <c r="H885" s="87"/>
      <c r="I885" s="87"/>
      <c r="J885" s="87"/>
      <c r="K885" s="129"/>
      <c r="L885" s="265"/>
      <c r="M885" s="101"/>
      <c r="N885" s="266"/>
      <c r="O885" s="96">
        <f>IF(F885=0,"",F885/E884)</f>
        <v>0.94186046511627908</v>
      </c>
      <c r="P885" s="97">
        <v>88</v>
      </c>
      <c r="Q885" s="280">
        <f t="shared" si="126"/>
        <v>0.97777777777777775</v>
      </c>
      <c r="R885" s="280">
        <f t="shared" si="127"/>
        <v>2.2222222222222254E-2</v>
      </c>
    </row>
    <row r="886" spans="1:19" ht="15.75" customHeight="1" x14ac:dyDescent="0.25">
      <c r="A886" s="84">
        <v>2001</v>
      </c>
      <c r="B886" s="87"/>
      <c r="C886" s="87"/>
      <c r="D886" s="87"/>
      <c r="E886" s="87"/>
      <c r="F886" s="87"/>
      <c r="G886" s="87">
        <v>80</v>
      </c>
      <c r="H886" s="87"/>
      <c r="I886" s="87"/>
      <c r="J886" s="87"/>
      <c r="K886" s="129"/>
      <c r="L886" s="265"/>
      <c r="M886" s="101"/>
      <c r="N886" s="266"/>
      <c r="O886" s="96">
        <f>IF(G886=0,"",G886/F885)</f>
        <v>0.98765432098765427</v>
      </c>
      <c r="P886" s="97">
        <v>87</v>
      </c>
      <c r="Q886" s="280">
        <f t="shared" si="126"/>
        <v>0.98863636363636365</v>
      </c>
      <c r="R886" s="280">
        <f t="shared" si="127"/>
        <v>1.1363636363636354E-2</v>
      </c>
    </row>
    <row r="887" spans="1:19" ht="15.75" customHeight="1" x14ac:dyDescent="0.25">
      <c r="A887" s="84">
        <v>2002</v>
      </c>
      <c r="B887" s="87"/>
      <c r="C887" s="87"/>
      <c r="D887" s="87"/>
      <c r="E887" s="87"/>
      <c r="F887" s="87"/>
      <c r="G887" s="87"/>
      <c r="H887" s="87">
        <v>80</v>
      </c>
      <c r="I887" s="87"/>
      <c r="J887" s="87"/>
      <c r="K887" s="129"/>
      <c r="L887" s="265"/>
      <c r="M887" s="101"/>
      <c r="N887" s="266"/>
      <c r="O887" s="96">
        <f>IF(H887=0,"",H887/G886)</f>
        <v>1</v>
      </c>
      <c r="P887" s="97">
        <v>85</v>
      </c>
      <c r="Q887" s="280">
        <f t="shared" si="126"/>
        <v>0.97701149425287359</v>
      </c>
      <c r="R887" s="280">
        <f t="shared" si="127"/>
        <v>2.2988505747126409E-2</v>
      </c>
    </row>
    <row r="888" spans="1:19" ht="15.75" customHeight="1" x14ac:dyDescent="0.25">
      <c r="A888" s="84">
        <v>2101</v>
      </c>
      <c r="B888" s="87"/>
      <c r="C888" s="87"/>
      <c r="D888" s="87"/>
      <c r="E888" s="87"/>
      <c r="F888" s="87"/>
      <c r="G888" s="87"/>
      <c r="H888" s="87"/>
      <c r="I888" s="87">
        <v>80</v>
      </c>
      <c r="J888" s="87"/>
      <c r="K888" s="129"/>
      <c r="L888" s="265"/>
      <c r="M888" s="101"/>
      <c r="N888" s="266"/>
      <c r="O888" s="96">
        <f>IF(I888=0,"",I888/H887)</f>
        <v>1</v>
      </c>
      <c r="P888" s="97">
        <v>85</v>
      </c>
      <c r="Q888" s="280">
        <f t="shared" si="126"/>
        <v>1</v>
      </c>
      <c r="R888" s="280">
        <f t="shared" si="127"/>
        <v>0</v>
      </c>
    </row>
    <row r="889" spans="1:19" ht="15.75" customHeight="1" x14ac:dyDescent="0.25">
      <c r="A889" s="84">
        <v>2102</v>
      </c>
      <c r="B889" s="87"/>
      <c r="C889" s="87"/>
      <c r="D889" s="87"/>
      <c r="E889" s="87"/>
      <c r="F889" s="87"/>
      <c r="G889" s="87"/>
      <c r="H889" s="87"/>
      <c r="I889" s="87"/>
      <c r="J889" s="87">
        <v>73</v>
      </c>
      <c r="K889" s="129">
        <v>63</v>
      </c>
      <c r="L889" s="265"/>
      <c r="M889" s="101"/>
      <c r="N889" s="266"/>
      <c r="O889" s="126">
        <f>IF(J889=0,"",J889/I888)</f>
        <v>0.91249999999999998</v>
      </c>
      <c r="P889" s="97">
        <v>84</v>
      </c>
      <c r="Q889" s="126">
        <f t="shared" si="126"/>
        <v>0.9882352941176471</v>
      </c>
      <c r="R889" s="126">
        <f t="shared" si="127"/>
        <v>1.1764705882352899E-2</v>
      </c>
    </row>
    <row r="890" spans="1:19" ht="15.75" customHeight="1" x14ac:dyDescent="0.25">
      <c r="A890" s="84">
        <v>2201</v>
      </c>
      <c r="B890" s="87"/>
      <c r="C890" s="87"/>
      <c r="D890" s="87"/>
      <c r="E890" s="87"/>
      <c r="F890" s="87"/>
      <c r="G890" s="87"/>
      <c r="H890" s="87"/>
      <c r="I890" s="87"/>
      <c r="J890" s="87">
        <v>17</v>
      </c>
      <c r="K890" s="129">
        <v>13</v>
      </c>
      <c r="L890" s="265"/>
      <c r="M890" s="101"/>
      <c r="N890" s="256"/>
      <c r="O890" s="175"/>
      <c r="P890" s="97">
        <v>20</v>
      </c>
      <c r="Q890" s="175"/>
      <c r="R890" s="281"/>
    </row>
    <row r="891" spans="1:19" ht="15.75" customHeight="1" x14ac:dyDescent="0.25">
      <c r="A891" s="84">
        <v>2202</v>
      </c>
      <c r="B891" s="87"/>
      <c r="C891" s="87"/>
      <c r="D891" s="87"/>
      <c r="E891" s="87"/>
      <c r="F891" s="87"/>
      <c r="G891" s="87"/>
      <c r="H891" s="87"/>
      <c r="I891" s="87"/>
      <c r="J891" s="87">
        <v>6</v>
      </c>
      <c r="K891" s="129">
        <v>2</v>
      </c>
      <c r="L891" s="265"/>
      <c r="M891" s="101"/>
      <c r="N891" s="256"/>
      <c r="O891" s="215"/>
      <c r="P891" s="106">
        <v>7</v>
      </c>
      <c r="Q891" s="285"/>
      <c r="R891" s="215"/>
    </row>
    <row r="892" spans="1:19" ht="15.75" customHeight="1" x14ac:dyDescent="0.25">
      <c r="A892" s="84">
        <v>2301</v>
      </c>
      <c r="B892" s="87"/>
      <c r="C892" s="87"/>
      <c r="D892" s="87"/>
      <c r="E892" s="87"/>
      <c r="F892" s="87"/>
      <c r="G892" s="87"/>
      <c r="H892" s="87"/>
      <c r="I892" s="87"/>
      <c r="J892" s="87">
        <v>2</v>
      </c>
      <c r="K892" s="129">
        <v>1</v>
      </c>
      <c r="L892" s="265"/>
      <c r="M892" s="101"/>
      <c r="N892" s="256"/>
      <c r="O892" s="215"/>
      <c r="P892" s="106">
        <v>2</v>
      </c>
      <c r="Q892" s="285"/>
      <c r="R892" s="215"/>
    </row>
    <row r="893" spans="1:19" ht="15.75" customHeight="1" x14ac:dyDescent="0.25">
      <c r="A893" s="84">
        <v>2302</v>
      </c>
      <c r="B893" s="87"/>
      <c r="C893" s="87"/>
      <c r="D893" s="87"/>
      <c r="E893" s="87"/>
      <c r="F893" s="87"/>
      <c r="G893" s="87"/>
      <c r="H893" s="87"/>
      <c r="I893" s="87"/>
      <c r="J893" s="87">
        <v>2</v>
      </c>
      <c r="K893" s="129">
        <v>2</v>
      </c>
      <c r="L893" s="265"/>
      <c r="M893" s="101"/>
      <c r="N893" s="256"/>
      <c r="O893" s="215"/>
      <c r="P893" s="106">
        <v>2</v>
      </c>
      <c r="Q893" s="285"/>
      <c r="R893" s="215"/>
    </row>
    <row r="894" spans="1:19" ht="15.75" customHeight="1" x14ac:dyDescent="0.25">
      <c r="A894" s="84">
        <v>2401</v>
      </c>
      <c r="B894" s="87"/>
      <c r="C894" s="87"/>
      <c r="D894" s="87"/>
      <c r="E894" s="87"/>
      <c r="F894" s="87"/>
      <c r="G894" s="87"/>
      <c r="H894" s="87"/>
      <c r="I894" s="87"/>
      <c r="J894" s="87"/>
      <c r="K894" s="129"/>
      <c r="L894" s="265"/>
      <c r="M894" s="101"/>
      <c r="N894" s="256"/>
      <c r="O894" s="101"/>
      <c r="P894" s="256"/>
      <c r="Q894" s="286"/>
      <c r="R894" s="215"/>
    </row>
    <row r="895" spans="1:19" ht="15.75" customHeight="1" x14ac:dyDescent="0.25">
      <c r="A895" s="84">
        <v>2402</v>
      </c>
      <c r="B895" s="87"/>
      <c r="C895" s="87"/>
      <c r="D895" s="87"/>
      <c r="E895" s="87"/>
      <c r="F895" s="87"/>
      <c r="G895" s="87"/>
      <c r="H895" s="87"/>
      <c r="I895" s="87"/>
      <c r="J895" s="87"/>
      <c r="K895" s="129"/>
      <c r="L895" s="265"/>
      <c r="M895" s="101"/>
      <c r="N895" s="256"/>
      <c r="O895" s="111" t="s">
        <v>91</v>
      </c>
      <c r="P895" s="112">
        <v>81</v>
      </c>
      <c r="Q895" s="113">
        <f>K898</f>
        <v>81</v>
      </c>
      <c r="R895" s="114" t="s">
        <v>19</v>
      </c>
    </row>
    <row r="896" spans="1:19" ht="15.75" customHeight="1" x14ac:dyDescent="0.25">
      <c r="A896" s="84">
        <v>2501</v>
      </c>
      <c r="B896" s="87"/>
      <c r="C896" s="87"/>
      <c r="D896" s="87"/>
      <c r="E896" s="87"/>
      <c r="F896" s="87"/>
      <c r="G896" s="87"/>
      <c r="H896" s="87"/>
      <c r="I896" s="87"/>
      <c r="J896" s="87"/>
      <c r="K896" s="129"/>
      <c r="L896" s="265"/>
      <c r="M896" s="101"/>
      <c r="N896" s="256"/>
      <c r="O896" s="115" t="s">
        <v>92</v>
      </c>
      <c r="P896" s="116">
        <f>IF(P895/B881=0,"",P895/B881)</f>
        <v>0.77142857142857146</v>
      </c>
      <c r="Q896" s="117">
        <f>IF(P895/Q895=0,"",P895/Q895)</f>
        <v>1</v>
      </c>
      <c r="R896" s="118" t="s">
        <v>93</v>
      </c>
    </row>
    <row r="897" spans="1:19" ht="15.75" customHeight="1" x14ac:dyDescent="0.25">
      <c r="A897" s="84">
        <v>2502</v>
      </c>
      <c r="B897" s="87"/>
      <c r="C897" s="87"/>
      <c r="D897" s="87"/>
      <c r="E897" s="87"/>
      <c r="F897" s="87"/>
      <c r="G897" s="87"/>
      <c r="H897" s="87"/>
      <c r="I897" s="87"/>
      <c r="J897" s="87"/>
      <c r="K897" s="129"/>
      <c r="L897" s="267"/>
      <c r="M897" s="268"/>
      <c r="N897" s="269"/>
      <c r="O897" s="120"/>
      <c r="P897" s="121"/>
      <c r="Q897" s="121"/>
      <c r="R897" s="122"/>
    </row>
    <row r="898" spans="1:19" ht="18" customHeight="1" x14ac:dyDescent="0.25">
      <c r="A898" s="46"/>
      <c r="B898" s="340" t="s">
        <v>111</v>
      </c>
      <c r="C898" s="340"/>
      <c r="D898" s="340"/>
      <c r="E898" s="340"/>
      <c r="F898" s="340"/>
      <c r="G898" s="340"/>
      <c r="H898" s="340"/>
      <c r="I898" s="340"/>
      <c r="J898" s="340"/>
      <c r="K898" s="123">
        <f>SUM(K881:K894)</f>
        <v>81</v>
      </c>
      <c r="L898" s="124">
        <f>IF(K889=0,"",K889/B881)</f>
        <v>0.6</v>
      </c>
      <c r="M898" s="124">
        <f>IF(K898=0,"",K898/B881)</f>
        <v>0.77142857142857146</v>
      </c>
      <c r="N898" s="124">
        <f>IF(K889=0,"",M898-L898)</f>
        <v>0.17142857142857149</v>
      </c>
      <c r="O898" s="1"/>
      <c r="P898" s="2"/>
      <c r="Q898" s="36"/>
      <c r="R898" s="1"/>
    </row>
    <row r="899" spans="1:19" ht="12.75" customHeight="1" x14ac:dyDescent="0.2">
      <c r="M899" s="1"/>
      <c r="N899" s="1"/>
      <c r="P899" s="1"/>
    </row>
    <row r="900" spans="1:19" ht="12.75" customHeight="1" x14ac:dyDescent="0.2">
      <c r="M900" s="1"/>
      <c r="N900" s="1"/>
      <c r="P900" s="1"/>
    </row>
    <row r="901" spans="1:19" ht="26.25" customHeight="1" x14ac:dyDescent="0.4">
      <c r="A901" s="2"/>
      <c r="B901" s="382" t="s">
        <v>101</v>
      </c>
      <c r="C901" s="367"/>
      <c r="D901" s="367"/>
      <c r="E901" s="367"/>
      <c r="F901" s="367"/>
      <c r="G901" s="367"/>
      <c r="H901" s="367"/>
      <c r="I901" s="367"/>
      <c r="J901" s="367"/>
      <c r="K901" s="225" t="s">
        <v>117</v>
      </c>
      <c r="L901" s="1"/>
      <c r="M901" s="1"/>
      <c r="N901" s="2"/>
      <c r="O901" s="1"/>
      <c r="P901" s="2"/>
      <c r="Q901" s="2"/>
      <c r="R901" s="2"/>
    </row>
    <row r="902" spans="1:19" ht="20.25" customHeight="1" x14ac:dyDescent="0.2">
      <c r="A902" s="376" t="s">
        <v>18</v>
      </c>
      <c r="B902" s="344" t="s">
        <v>102</v>
      </c>
      <c r="C902" s="345"/>
      <c r="D902" s="345"/>
      <c r="E902" s="345"/>
      <c r="F902" s="345"/>
      <c r="G902" s="345"/>
      <c r="H902" s="345"/>
      <c r="I902" s="345"/>
      <c r="J902" s="377"/>
      <c r="K902" s="383" t="s">
        <v>19</v>
      </c>
      <c r="L902" s="339" t="s">
        <v>11</v>
      </c>
      <c r="M902" s="339" t="s">
        <v>12</v>
      </c>
      <c r="N902" s="339" t="s">
        <v>13</v>
      </c>
      <c r="O902" s="339" t="s">
        <v>14</v>
      </c>
      <c r="P902" s="339" t="s">
        <v>15</v>
      </c>
      <c r="Q902" s="339" t="s">
        <v>16</v>
      </c>
      <c r="R902" s="339" t="s">
        <v>103</v>
      </c>
    </row>
    <row r="903" spans="1:19" ht="15.75" customHeight="1" x14ac:dyDescent="0.25">
      <c r="A903" s="338"/>
      <c r="B903" s="84" t="s">
        <v>104</v>
      </c>
      <c r="C903" s="84" t="s">
        <v>105</v>
      </c>
      <c r="D903" s="84" t="s">
        <v>106</v>
      </c>
      <c r="E903" s="84" t="s">
        <v>107</v>
      </c>
      <c r="F903" s="84" t="s">
        <v>108</v>
      </c>
      <c r="G903" s="84" t="s">
        <v>109</v>
      </c>
      <c r="H903" s="84" t="s">
        <v>110</v>
      </c>
      <c r="I903" s="84" t="s">
        <v>73</v>
      </c>
      <c r="J903" s="84" t="s">
        <v>74</v>
      </c>
      <c r="K903" s="349"/>
      <c r="L903" s="338"/>
      <c r="M903" s="338"/>
      <c r="N903" s="338"/>
      <c r="O903" s="338"/>
      <c r="P903" s="338"/>
      <c r="Q903" s="338"/>
      <c r="R903" s="338"/>
    </row>
    <row r="904" spans="1:19" ht="15.75" customHeight="1" x14ac:dyDescent="0.25">
      <c r="A904" s="84">
        <v>1801</v>
      </c>
      <c r="B904" s="87">
        <v>121</v>
      </c>
      <c r="C904" s="87"/>
      <c r="D904" s="87"/>
      <c r="E904" s="87"/>
      <c r="F904" s="87"/>
      <c r="G904" s="87"/>
      <c r="H904" s="87"/>
      <c r="I904" s="87"/>
      <c r="J904" s="87"/>
      <c r="K904" s="129"/>
      <c r="L904" s="262"/>
      <c r="M904" s="263"/>
      <c r="N904" s="264"/>
      <c r="O904" s="278"/>
      <c r="P904" s="92">
        <f>B904</f>
        <v>121</v>
      </c>
      <c r="Q904" s="279"/>
      <c r="R904" s="278"/>
    </row>
    <row r="905" spans="1:19" ht="15.75" customHeight="1" x14ac:dyDescent="0.25">
      <c r="A905" s="84">
        <v>1802</v>
      </c>
      <c r="B905" s="87"/>
      <c r="C905" s="87">
        <v>111</v>
      </c>
      <c r="D905" s="87"/>
      <c r="E905" s="87"/>
      <c r="F905" s="87"/>
      <c r="G905" s="87"/>
      <c r="H905" s="87"/>
      <c r="I905" s="87"/>
      <c r="J905" s="87"/>
      <c r="K905" s="129"/>
      <c r="L905" s="265"/>
      <c r="M905" s="101"/>
      <c r="N905" s="266"/>
      <c r="O905" s="96">
        <f>IF(C905=0,"",C905/B904)</f>
        <v>0.9173553719008265</v>
      </c>
      <c r="P905" s="97">
        <v>112</v>
      </c>
      <c r="Q905" s="280">
        <f t="shared" ref="Q905:Q911" si="128">IF(P905=0,"",P905/P904)</f>
        <v>0.92561983471074383</v>
      </c>
      <c r="R905" s="280">
        <f t="shared" ref="R905:R911" si="129">IF(P905=0,"",100%-Q905)</f>
        <v>7.4380165289256173E-2</v>
      </c>
    </row>
    <row r="906" spans="1:19" ht="15.75" customHeight="1" x14ac:dyDescent="0.25">
      <c r="A906" s="84">
        <v>1901</v>
      </c>
      <c r="B906" s="87"/>
      <c r="C906" s="87"/>
      <c r="D906" s="87">
        <v>108</v>
      </c>
      <c r="E906" s="87"/>
      <c r="F906" s="87"/>
      <c r="G906" s="87"/>
      <c r="H906" s="87"/>
      <c r="I906" s="87"/>
      <c r="J906" s="87"/>
      <c r="K906" s="129"/>
      <c r="L906" s="265"/>
      <c r="M906" s="101"/>
      <c r="N906" s="266"/>
      <c r="O906" s="96">
        <f>IF(D906=0,"",D906/C905)</f>
        <v>0.97297297297297303</v>
      </c>
      <c r="P906" s="97">
        <v>110</v>
      </c>
      <c r="Q906" s="280">
        <f t="shared" si="128"/>
        <v>0.9821428571428571</v>
      </c>
      <c r="R906" s="280">
        <f t="shared" si="129"/>
        <v>1.7857142857142905E-2</v>
      </c>
      <c r="S906" s="152">
        <f>P906/P904</f>
        <v>0.90909090909090906</v>
      </c>
    </row>
    <row r="907" spans="1:19" ht="15.75" customHeight="1" x14ac:dyDescent="0.25">
      <c r="A907" s="84">
        <v>1902</v>
      </c>
      <c r="B907" s="87"/>
      <c r="C907" s="87"/>
      <c r="D907" s="87"/>
      <c r="E907" s="87">
        <v>108</v>
      </c>
      <c r="F907" s="87"/>
      <c r="G907" s="87"/>
      <c r="H907" s="87"/>
      <c r="I907" s="87"/>
      <c r="J907" s="87"/>
      <c r="K907" s="129"/>
      <c r="L907" s="265"/>
      <c r="M907" s="101"/>
      <c r="N907" s="266"/>
      <c r="O907" s="96">
        <f>IF(E907=0,"",E907/D906)</f>
        <v>1</v>
      </c>
      <c r="P907" s="97">
        <v>109</v>
      </c>
      <c r="Q907" s="280">
        <f t="shared" si="128"/>
        <v>0.99090909090909096</v>
      </c>
      <c r="R907" s="280">
        <f t="shared" si="129"/>
        <v>9.0909090909090384E-3</v>
      </c>
    </row>
    <row r="908" spans="1:19" ht="15.75" customHeight="1" x14ac:dyDescent="0.25">
      <c r="A908" s="84">
        <v>2001</v>
      </c>
      <c r="B908" s="87"/>
      <c r="C908" s="87"/>
      <c r="D908" s="87"/>
      <c r="E908" s="87"/>
      <c r="F908" s="87">
        <v>99</v>
      </c>
      <c r="G908" s="87"/>
      <c r="H908" s="87"/>
      <c r="I908" s="87"/>
      <c r="J908" s="87"/>
      <c r="K908" s="129"/>
      <c r="L908" s="265"/>
      <c r="M908" s="101"/>
      <c r="N908" s="266"/>
      <c r="O908" s="96">
        <f>IF(F908=0,"",F908/E907)</f>
        <v>0.91666666666666663</v>
      </c>
      <c r="P908" s="97">
        <v>107</v>
      </c>
      <c r="Q908" s="280">
        <f t="shared" si="128"/>
        <v>0.98165137614678899</v>
      </c>
      <c r="R908" s="280">
        <f t="shared" si="129"/>
        <v>1.834862385321101E-2</v>
      </c>
    </row>
    <row r="909" spans="1:19" ht="15.75" customHeight="1" x14ac:dyDescent="0.25">
      <c r="A909" s="84">
        <v>2002</v>
      </c>
      <c r="B909" s="87"/>
      <c r="C909" s="87"/>
      <c r="D909" s="87"/>
      <c r="E909" s="87"/>
      <c r="F909" s="87"/>
      <c r="G909" s="87">
        <v>99</v>
      </c>
      <c r="H909" s="87"/>
      <c r="I909" s="87"/>
      <c r="J909" s="87"/>
      <c r="K909" s="129"/>
      <c r="L909" s="265"/>
      <c r="M909" s="101"/>
      <c r="N909" s="266"/>
      <c r="O909" s="96">
        <f>IF(G909=0,"",G909/F908)</f>
        <v>1</v>
      </c>
      <c r="P909" s="97">
        <v>104</v>
      </c>
      <c r="Q909" s="280">
        <f t="shared" si="128"/>
        <v>0.9719626168224299</v>
      </c>
      <c r="R909" s="280">
        <f t="shared" si="129"/>
        <v>2.8037383177570097E-2</v>
      </c>
    </row>
    <row r="910" spans="1:19" ht="15.75" customHeight="1" x14ac:dyDescent="0.25">
      <c r="A910" s="84">
        <v>2101</v>
      </c>
      <c r="B910" s="87"/>
      <c r="C910" s="87"/>
      <c r="D910" s="87"/>
      <c r="E910" s="87"/>
      <c r="F910" s="87"/>
      <c r="G910" s="87"/>
      <c r="H910" s="87">
        <v>96</v>
      </c>
      <c r="I910" s="87"/>
      <c r="J910" s="87"/>
      <c r="K910" s="129"/>
      <c r="L910" s="265"/>
      <c r="M910" s="101"/>
      <c r="N910" s="266"/>
      <c r="O910" s="96">
        <f>IF(H910=0,"",H910/G909)</f>
        <v>0.96969696969696972</v>
      </c>
      <c r="P910" s="97">
        <v>101</v>
      </c>
      <c r="Q910" s="280">
        <f t="shared" si="128"/>
        <v>0.97115384615384615</v>
      </c>
      <c r="R910" s="280">
        <f t="shared" si="129"/>
        <v>2.8846153846153855E-2</v>
      </c>
    </row>
    <row r="911" spans="1:19" ht="15.75" customHeight="1" x14ac:dyDescent="0.25">
      <c r="A911" s="84">
        <v>2102</v>
      </c>
      <c r="B911" s="87"/>
      <c r="C911" s="87"/>
      <c r="D911" s="87"/>
      <c r="E911" s="87"/>
      <c r="F911" s="87"/>
      <c r="G911" s="87"/>
      <c r="H911" s="87"/>
      <c r="I911" s="87">
        <v>95</v>
      </c>
      <c r="J911" s="87"/>
      <c r="K911" s="129"/>
      <c r="L911" s="265"/>
      <c r="M911" s="101"/>
      <c r="N911" s="266"/>
      <c r="O911" s="96">
        <f>I911/H910</f>
        <v>0.98958333333333337</v>
      </c>
      <c r="P911" s="97">
        <v>101</v>
      </c>
      <c r="Q911" s="280">
        <f t="shared" si="128"/>
        <v>1</v>
      </c>
      <c r="R911" s="126">
        <f t="shared" si="129"/>
        <v>0</v>
      </c>
    </row>
    <row r="912" spans="1:19" ht="15.75" customHeight="1" x14ac:dyDescent="0.25">
      <c r="A912" s="84">
        <v>2201</v>
      </c>
      <c r="B912" s="87"/>
      <c r="C912" s="87"/>
      <c r="D912" s="87"/>
      <c r="E912" s="87"/>
      <c r="F912" s="87"/>
      <c r="G912" s="87"/>
      <c r="H912" s="87"/>
      <c r="I912" s="87"/>
      <c r="J912" s="87">
        <v>95</v>
      </c>
      <c r="K912" s="129">
        <v>70</v>
      </c>
      <c r="L912" s="265"/>
      <c r="M912" s="101"/>
      <c r="N912" s="256"/>
      <c r="O912" s="175"/>
      <c r="P912" s="97">
        <v>100</v>
      </c>
      <c r="Q912" s="175"/>
      <c r="R912" s="281"/>
    </row>
    <row r="913" spans="1:19" ht="15.75" customHeight="1" x14ac:dyDescent="0.25">
      <c r="A913" s="84">
        <v>2202</v>
      </c>
      <c r="B913" s="87"/>
      <c r="C913" s="87"/>
      <c r="D913" s="87"/>
      <c r="E913" s="87"/>
      <c r="F913" s="87"/>
      <c r="G913" s="87"/>
      <c r="H913" s="87"/>
      <c r="I913" s="87"/>
      <c r="J913" s="87">
        <v>17</v>
      </c>
      <c r="K913" s="129">
        <v>11</v>
      </c>
      <c r="L913" s="265"/>
      <c r="M913" s="101"/>
      <c r="N913" s="256"/>
      <c r="O913" s="215"/>
      <c r="P913" s="106">
        <v>21</v>
      </c>
      <c r="Q913" s="285"/>
      <c r="R913" s="215"/>
    </row>
    <row r="914" spans="1:19" ht="15.75" customHeight="1" x14ac:dyDescent="0.25">
      <c r="A914" s="84">
        <v>2301</v>
      </c>
      <c r="B914" s="87"/>
      <c r="C914" s="87"/>
      <c r="D914" s="87"/>
      <c r="E914" s="87"/>
      <c r="F914" s="87"/>
      <c r="G914" s="87"/>
      <c r="H914" s="87"/>
      <c r="I914" s="87"/>
      <c r="J914" s="87">
        <v>9</v>
      </c>
      <c r="K914" s="129">
        <v>6</v>
      </c>
      <c r="L914" s="265"/>
      <c r="M914" s="101"/>
      <c r="N914" s="256"/>
      <c r="O914" s="215"/>
      <c r="P914" s="106">
        <v>11</v>
      </c>
      <c r="Q914" s="285"/>
      <c r="R914" s="215"/>
    </row>
    <row r="915" spans="1:19" ht="15.75" customHeight="1" x14ac:dyDescent="0.25">
      <c r="A915" s="84">
        <v>2302</v>
      </c>
      <c r="B915" s="87"/>
      <c r="C915" s="87"/>
      <c r="D915" s="87"/>
      <c r="E915" s="87"/>
      <c r="F915" s="87"/>
      <c r="G915" s="87"/>
      <c r="H915" s="87"/>
      <c r="I915" s="87"/>
      <c r="J915" s="87">
        <v>3</v>
      </c>
      <c r="K915" s="129">
        <v>2</v>
      </c>
      <c r="L915" s="265"/>
      <c r="M915" s="101"/>
      <c r="N915" s="256"/>
      <c r="O915" s="215"/>
      <c r="P915" s="252">
        <v>3</v>
      </c>
      <c r="Q915" s="285"/>
      <c r="R915" s="215"/>
    </row>
    <row r="916" spans="1:19" ht="15.75" customHeight="1" x14ac:dyDescent="0.25">
      <c r="A916" s="84">
        <v>2401</v>
      </c>
      <c r="B916" s="87"/>
      <c r="C916" s="87"/>
      <c r="D916" s="87"/>
      <c r="E916" s="87"/>
      <c r="F916" s="87"/>
      <c r="G916" s="87"/>
      <c r="H916" s="87"/>
      <c r="I916" s="87"/>
      <c r="J916" s="87">
        <v>1</v>
      </c>
      <c r="K916" s="129"/>
      <c r="L916" s="265"/>
      <c r="M916" s="101"/>
      <c r="N916" s="256"/>
      <c r="O916" s="101"/>
      <c r="P916" s="254">
        <v>1</v>
      </c>
      <c r="Q916" s="286"/>
      <c r="R916" s="215"/>
    </row>
    <row r="917" spans="1:19" ht="15.75" customHeight="1" x14ac:dyDescent="0.25">
      <c r="A917" s="84">
        <v>2402</v>
      </c>
      <c r="B917" s="87"/>
      <c r="C917" s="87"/>
      <c r="D917" s="87"/>
      <c r="E917" s="87"/>
      <c r="F917" s="87"/>
      <c r="G917" s="87"/>
      <c r="H917" s="87"/>
      <c r="I917" s="87"/>
      <c r="J917" s="87">
        <v>1</v>
      </c>
      <c r="K917" s="129"/>
      <c r="L917" s="265"/>
      <c r="M917" s="101"/>
      <c r="N917" s="256"/>
      <c r="O917" s="111" t="s">
        <v>91</v>
      </c>
      <c r="P917" s="253">
        <v>88</v>
      </c>
      <c r="Q917" s="113">
        <f>K920</f>
        <v>91</v>
      </c>
      <c r="R917" s="114" t="s">
        <v>19</v>
      </c>
    </row>
    <row r="918" spans="1:19" ht="15.75" customHeight="1" x14ac:dyDescent="0.25">
      <c r="A918" s="84">
        <v>2501</v>
      </c>
      <c r="B918" s="87"/>
      <c r="C918" s="87"/>
      <c r="D918" s="87"/>
      <c r="E918" s="87"/>
      <c r="F918" s="87"/>
      <c r="G918" s="87"/>
      <c r="H918" s="87"/>
      <c r="I918" s="87"/>
      <c r="J918" s="87">
        <v>2</v>
      </c>
      <c r="K918" s="129">
        <v>2</v>
      </c>
      <c r="L918" s="265"/>
      <c r="M918" s="101"/>
      <c r="N918" s="256"/>
      <c r="O918" s="115" t="s">
        <v>92</v>
      </c>
      <c r="P918" s="116">
        <f>IF(P917/B904=0,"",P917/B904)</f>
        <v>0.72727272727272729</v>
      </c>
      <c r="Q918" s="117">
        <f>IF(P917/Q917=0,"",P917/Q917)</f>
        <v>0.96703296703296704</v>
      </c>
      <c r="R918" s="118" t="s">
        <v>93</v>
      </c>
    </row>
    <row r="919" spans="1:19" ht="15.75" customHeight="1" x14ac:dyDescent="0.25">
      <c r="A919" s="84">
        <v>2502</v>
      </c>
      <c r="B919" s="87"/>
      <c r="C919" s="87"/>
      <c r="D919" s="87"/>
      <c r="E919" s="87"/>
      <c r="F919" s="87"/>
      <c r="G919" s="87"/>
      <c r="H919" s="87"/>
      <c r="I919" s="87"/>
      <c r="J919" s="87"/>
      <c r="K919" s="129"/>
      <c r="L919" s="267"/>
      <c r="M919" s="268"/>
      <c r="N919" s="269"/>
      <c r="O919" s="120"/>
      <c r="P919" s="121"/>
      <c r="Q919" s="121"/>
      <c r="R919" s="122"/>
    </row>
    <row r="920" spans="1:19" ht="18" customHeight="1" x14ac:dyDescent="0.25">
      <c r="A920" s="46"/>
      <c r="B920" s="340" t="s">
        <v>111</v>
      </c>
      <c r="C920" s="340"/>
      <c r="D920" s="340"/>
      <c r="E920" s="340"/>
      <c r="F920" s="340"/>
      <c r="G920" s="340"/>
      <c r="H920" s="340"/>
      <c r="I920" s="340"/>
      <c r="J920" s="340"/>
      <c r="K920" s="123">
        <f>SUM(K904:K919)</f>
        <v>91</v>
      </c>
      <c r="L920" s="124">
        <f>IF(K912=0,"",K912/B904)</f>
        <v>0.57851239669421484</v>
      </c>
      <c r="M920" s="124">
        <f>IF(K920=0,"",K920/B904)</f>
        <v>0.75206611570247939</v>
      </c>
      <c r="N920" s="124">
        <f>M920-L920</f>
        <v>0.17355371900826455</v>
      </c>
      <c r="O920" s="1"/>
      <c r="P920" s="2"/>
      <c r="Q920" s="36"/>
      <c r="R920" s="1"/>
    </row>
    <row r="921" spans="1:19" ht="12.75" customHeight="1" x14ac:dyDescent="0.2">
      <c r="M921" s="1"/>
      <c r="N921" s="1"/>
      <c r="P921" s="1"/>
    </row>
    <row r="922" spans="1:19" ht="12.75" customHeight="1" x14ac:dyDescent="0.2">
      <c r="M922" s="1"/>
      <c r="N922" s="1"/>
      <c r="P922" s="1"/>
    </row>
    <row r="923" spans="1:19" ht="26.25" customHeight="1" x14ac:dyDescent="0.4">
      <c r="A923" s="2"/>
      <c r="B923" s="382" t="s">
        <v>101</v>
      </c>
      <c r="C923" s="367"/>
      <c r="D923" s="367"/>
      <c r="E923" s="367"/>
      <c r="F923" s="367"/>
      <c r="G923" s="367"/>
      <c r="H923" s="367"/>
      <c r="I923" s="367"/>
      <c r="J923" s="367"/>
      <c r="K923" s="225" t="s">
        <v>118</v>
      </c>
      <c r="L923" s="1"/>
      <c r="M923" s="1"/>
      <c r="N923" s="2"/>
      <c r="O923" s="1"/>
      <c r="P923" s="2"/>
      <c r="Q923" s="2"/>
      <c r="R923" s="2"/>
    </row>
    <row r="924" spans="1:19" ht="20.25" customHeight="1" x14ac:dyDescent="0.2">
      <c r="A924" s="376" t="s">
        <v>18</v>
      </c>
      <c r="B924" s="344" t="s">
        <v>102</v>
      </c>
      <c r="C924" s="345"/>
      <c r="D924" s="345"/>
      <c r="E924" s="345"/>
      <c r="F924" s="345"/>
      <c r="G924" s="345"/>
      <c r="H924" s="345"/>
      <c r="I924" s="345"/>
      <c r="J924" s="377"/>
      <c r="K924" s="383" t="s">
        <v>19</v>
      </c>
      <c r="L924" s="339" t="s">
        <v>11</v>
      </c>
      <c r="M924" s="339" t="s">
        <v>12</v>
      </c>
      <c r="N924" s="339" t="s">
        <v>13</v>
      </c>
      <c r="O924" s="339" t="s">
        <v>14</v>
      </c>
      <c r="P924" s="339" t="s">
        <v>15</v>
      </c>
      <c r="Q924" s="339" t="s">
        <v>16</v>
      </c>
      <c r="R924" s="339" t="s">
        <v>103</v>
      </c>
    </row>
    <row r="925" spans="1:19" ht="15.75" customHeight="1" x14ac:dyDescent="0.25">
      <c r="A925" s="338"/>
      <c r="B925" s="84" t="s">
        <v>104</v>
      </c>
      <c r="C925" s="84" t="s">
        <v>105</v>
      </c>
      <c r="D925" s="84" t="s">
        <v>106</v>
      </c>
      <c r="E925" s="84" t="s">
        <v>107</v>
      </c>
      <c r="F925" s="84" t="s">
        <v>108</v>
      </c>
      <c r="G925" s="84" t="s">
        <v>109</v>
      </c>
      <c r="H925" s="84" t="s">
        <v>110</v>
      </c>
      <c r="I925" s="84" t="s">
        <v>73</v>
      </c>
      <c r="J925" s="84" t="s">
        <v>74</v>
      </c>
      <c r="K925" s="349"/>
      <c r="L925" s="338"/>
      <c r="M925" s="338"/>
      <c r="N925" s="338"/>
      <c r="O925" s="338"/>
      <c r="P925" s="338"/>
      <c r="Q925" s="338"/>
      <c r="R925" s="338"/>
    </row>
    <row r="926" spans="1:19" ht="15.75" customHeight="1" x14ac:dyDescent="0.25">
      <c r="A926" s="84">
        <v>1802</v>
      </c>
      <c r="B926" s="87">
        <v>115</v>
      </c>
      <c r="C926" s="87"/>
      <c r="D926" s="87"/>
      <c r="E926" s="87"/>
      <c r="F926" s="87"/>
      <c r="G926" s="87"/>
      <c r="H926" s="87"/>
      <c r="I926" s="87"/>
      <c r="J926" s="87"/>
      <c r="K926" s="129"/>
      <c r="L926" s="262"/>
      <c r="M926" s="263"/>
      <c r="N926" s="264"/>
      <c r="O926" s="278"/>
      <c r="P926" s="92">
        <f>B926</f>
        <v>115</v>
      </c>
      <c r="Q926" s="279"/>
      <c r="R926" s="278"/>
    </row>
    <row r="927" spans="1:19" ht="15.75" customHeight="1" x14ac:dyDescent="0.25">
      <c r="A927" s="84">
        <v>1901</v>
      </c>
      <c r="B927" s="87"/>
      <c r="C927" s="87">
        <v>105</v>
      </c>
      <c r="D927" s="87"/>
      <c r="E927" s="87"/>
      <c r="F927" s="87"/>
      <c r="G927" s="87"/>
      <c r="H927" s="87"/>
      <c r="I927" s="87"/>
      <c r="J927" s="87"/>
      <c r="K927" s="129"/>
      <c r="L927" s="265"/>
      <c r="M927" s="101"/>
      <c r="N927" s="266"/>
      <c r="O927" s="96">
        <f>IF(C927=0,"",C927/B926)</f>
        <v>0.91304347826086951</v>
      </c>
      <c r="P927" s="97">
        <v>107</v>
      </c>
      <c r="Q927" s="280">
        <f t="shared" ref="Q927:Q933" si="130">IF(P927=0,"",P927/P926)</f>
        <v>0.93043478260869561</v>
      </c>
      <c r="R927" s="280">
        <f t="shared" ref="R927:R933" si="131">IF(P927=0,"",100%-Q927)</f>
        <v>6.956521739130439E-2</v>
      </c>
    </row>
    <row r="928" spans="1:19" ht="15.75" customHeight="1" x14ac:dyDescent="0.25">
      <c r="A928" s="84">
        <v>1902</v>
      </c>
      <c r="B928" s="87"/>
      <c r="C928" s="87"/>
      <c r="D928" s="87">
        <v>100</v>
      </c>
      <c r="E928" s="87"/>
      <c r="F928" s="87"/>
      <c r="G928" s="87"/>
      <c r="H928" s="87"/>
      <c r="I928" s="87"/>
      <c r="J928" s="87"/>
      <c r="K928" s="129"/>
      <c r="L928" s="265"/>
      <c r="M928" s="101"/>
      <c r="N928" s="266"/>
      <c r="O928" s="96">
        <f>IF(D928=0,"",D928/C927)</f>
        <v>0.95238095238095233</v>
      </c>
      <c r="P928" s="97">
        <v>103</v>
      </c>
      <c r="Q928" s="280">
        <f t="shared" si="130"/>
        <v>0.96261682242990654</v>
      </c>
      <c r="R928" s="280">
        <f t="shared" si="131"/>
        <v>3.7383177570093462E-2</v>
      </c>
      <c r="S928" s="128">
        <f>P928/P926</f>
        <v>0.89565217391304353</v>
      </c>
    </row>
    <row r="929" spans="1:18" ht="15.75" customHeight="1" x14ac:dyDescent="0.25">
      <c r="A929" s="84">
        <v>2001</v>
      </c>
      <c r="B929" s="87"/>
      <c r="C929" s="87"/>
      <c r="D929" s="87"/>
      <c r="E929" s="87">
        <v>100</v>
      </c>
      <c r="F929" s="87"/>
      <c r="G929" s="87"/>
      <c r="H929" s="87"/>
      <c r="I929" s="87"/>
      <c r="J929" s="87"/>
      <c r="K929" s="129"/>
      <c r="L929" s="265"/>
      <c r="M929" s="101"/>
      <c r="N929" s="266"/>
      <c r="O929" s="96">
        <f>IF(E929=0,"",E929/D928)</f>
        <v>1</v>
      </c>
      <c r="P929" s="97">
        <v>103</v>
      </c>
      <c r="Q929" s="280">
        <f t="shared" si="130"/>
        <v>1</v>
      </c>
      <c r="R929" s="280">
        <f t="shared" si="131"/>
        <v>0</v>
      </c>
    </row>
    <row r="930" spans="1:18" ht="15.75" customHeight="1" x14ac:dyDescent="0.25">
      <c r="A930" s="84">
        <v>2002</v>
      </c>
      <c r="B930" s="87"/>
      <c r="C930" s="87"/>
      <c r="D930" s="87"/>
      <c r="E930" s="87"/>
      <c r="F930" s="87">
        <v>98</v>
      </c>
      <c r="G930" s="87"/>
      <c r="H930" s="87"/>
      <c r="I930" s="87"/>
      <c r="J930" s="87"/>
      <c r="K930" s="129"/>
      <c r="L930" s="265"/>
      <c r="M930" s="101"/>
      <c r="N930" s="266"/>
      <c r="O930" s="96">
        <f>IF(F930=0,"",F930/E929)</f>
        <v>0.98</v>
      </c>
      <c r="P930" s="97">
        <v>102</v>
      </c>
      <c r="Q930" s="280">
        <f t="shared" si="130"/>
        <v>0.99029126213592233</v>
      </c>
      <c r="R930" s="280">
        <f t="shared" si="131"/>
        <v>9.7087378640776656E-3</v>
      </c>
    </row>
    <row r="931" spans="1:18" ht="15.75" customHeight="1" x14ac:dyDescent="0.25">
      <c r="A931" s="84">
        <v>2101</v>
      </c>
      <c r="B931" s="87"/>
      <c r="C931" s="87"/>
      <c r="D931" s="87"/>
      <c r="E931" s="87"/>
      <c r="F931" s="87"/>
      <c r="G931" s="87">
        <v>97</v>
      </c>
      <c r="H931" s="87"/>
      <c r="I931" s="87"/>
      <c r="J931" s="87"/>
      <c r="K931" s="129"/>
      <c r="L931" s="265"/>
      <c r="M931" s="101"/>
      <c r="N931" s="266"/>
      <c r="O931" s="96">
        <f>IF(G931=0,"",G931/F930)</f>
        <v>0.98979591836734693</v>
      </c>
      <c r="P931" s="97">
        <v>101</v>
      </c>
      <c r="Q931" s="280">
        <f t="shared" si="130"/>
        <v>0.99019607843137258</v>
      </c>
      <c r="R931" s="280">
        <f t="shared" si="131"/>
        <v>9.8039215686274161E-3</v>
      </c>
    </row>
    <row r="932" spans="1:18" ht="15.75" customHeight="1" x14ac:dyDescent="0.25">
      <c r="A932" s="84">
        <v>2102</v>
      </c>
      <c r="B932" s="87"/>
      <c r="C932" s="87"/>
      <c r="D932" s="87"/>
      <c r="E932" s="87"/>
      <c r="F932" s="87"/>
      <c r="G932" s="87"/>
      <c r="H932" s="87">
        <v>96</v>
      </c>
      <c r="I932" s="87"/>
      <c r="J932" s="87"/>
      <c r="K932" s="129"/>
      <c r="L932" s="265"/>
      <c r="M932" s="101"/>
      <c r="N932" s="266"/>
      <c r="O932" s="96">
        <f>H932/G931</f>
        <v>0.98969072164948457</v>
      </c>
      <c r="P932" s="97">
        <v>101</v>
      </c>
      <c r="Q932" s="280">
        <f t="shared" si="130"/>
        <v>1</v>
      </c>
      <c r="R932" s="280">
        <f t="shared" si="131"/>
        <v>0</v>
      </c>
    </row>
    <row r="933" spans="1:18" ht="15.75" customHeight="1" x14ac:dyDescent="0.25">
      <c r="A933" s="84">
        <v>2201</v>
      </c>
      <c r="B933" s="87"/>
      <c r="C933" s="87"/>
      <c r="D933" s="87"/>
      <c r="E933" s="87"/>
      <c r="F933" s="87"/>
      <c r="G933" s="87"/>
      <c r="H933" s="87"/>
      <c r="I933" s="87">
        <v>94</v>
      </c>
      <c r="J933" s="87"/>
      <c r="K933" s="129"/>
      <c r="L933" s="265"/>
      <c r="M933" s="101"/>
      <c r="N933" s="266"/>
      <c r="O933" s="126">
        <f>I933/H932</f>
        <v>0.97916666666666663</v>
      </c>
      <c r="P933" s="97">
        <v>102</v>
      </c>
      <c r="Q933" s="126">
        <f t="shared" si="130"/>
        <v>1.0099009900990099</v>
      </c>
      <c r="R933" s="126">
        <f t="shared" si="131"/>
        <v>-9.9009900990099098E-3</v>
      </c>
    </row>
    <row r="934" spans="1:18" ht="15.75" customHeight="1" x14ac:dyDescent="0.25">
      <c r="A934" s="84">
        <v>2202</v>
      </c>
      <c r="B934" s="87"/>
      <c r="C934" s="87"/>
      <c r="D934" s="87"/>
      <c r="E934" s="87"/>
      <c r="F934" s="87"/>
      <c r="G934" s="87"/>
      <c r="H934" s="87"/>
      <c r="I934" s="87"/>
      <c r="J934" s="87">
        <v>92</v>
      </c>
      <c r="K934" s="129">
        <v>72</v>
      </c>
      <c r="L934" s="265"/>
      <c r="M934" s="101"/>
      <c r="N934" s="256"/>
      <c r="O934" s="175"/>
      <c r="P934" s="97">
        <v>101</v>
      </c>
      <c r="Q934" s="175"/>
      <c r="R934" s="281"/>
    </row>
    <row r="935" spans="1:18" ht="15.75" customHeight="1" x14ac:dyDescent="0.25">
      <c r="A935" s="84">
        <v>2202</v>
      </c>
      <c r="B935" s="87"/>
      <c r="C935" s="87"/>
      <c r="D935" s="87"/>
      <c r="E935" s="87"/>
      <c r="F935" s="87"/>
      <c r="G935" s="87"/>
      <c r="H935" s="87"/>
      <c r="I935" s="87"/>
      <c r="J935" s="87">
        <v>17</v>
      </c>
      <c r="K935" s="129">
        <v>17</v>
      </c>
      <c r="L935" s="265"/>
      <c r="M935" s="101"/>
      <c r="N935" s="256"/>
      <c r="O935" s="215"/>
      <c r="P935" s="106">
        <v>24</v>
      </c>
      <c r="Q935" s="285"/>
      <c r="R935" s="215"/>
    </row>
    <row r="936" spans="1:18" ht="15.75" customHeight="1" x14ac:dyDescent="0.25">
      <c r="A936" s="84">
        <v>2301</v>
      </c>
      <c r="B936" s="87"/>
      <c r="C936" s="87"/>
      <c r="D936" s="87"/>
      <c r="E936" s="87"/>
      <c r="F936" s="87"/>
      <c r="G936" s="87"/>
      <c r="H936" s="87"/>
      <c r="I936" s="87"/>
      <c r="J936" s="87">
        <v>5</v>
      </c>
      <c r="K936" s="129">
        <v>3</v>
      </c>
      <c r="L936" s="265"/>
      <c r="M936" s="101"/>
      <c r="N936" s="256"/>
      <c r="O936" s="215"/>
      <c r="P936" s="252">
        <v>7</v>
      </c>
      <c r="Q936" s="285"/>
      <c r="R936" s="215"/>
    </row>
    <row r="937" spans="1:18" ht="15.75" customHeight="1" x14ac:dyDescent="0.25">
      <c r="A937" s="84">
        <v>2302</v>
      </c>
      <c r="B937" s="87"/>
      <c r="C937" s="87"/>
      <c r="D937" s="87"/>
      <c r="E937" s="87"/>
      <c r="F937" s="87"/>
      <c r="G937" s="87"/>
      <c r="H937" s="87"/>
      <c r="I937" s="87"/>
      <c r="J937" s="87">
        <v>2</v>
      </c>
      <c r="K937" s="129">
        <v>2</v>
      </c>
      <c r="L937" s="265"/>
      <c r="M937" s="101"/>
      <c r="N937" s="256"/>
      <c r="O937" s="292"/>
      <c r="P937" s="254">
        <v>5</v>
      </c>
      <c r="Q937" s="294"/>
      <c r="R937" s="215"/>
    </row>
    <row r="938" spans="1:18" ht="15.75" customHeight="1" x14ac:dyDescent="0.25">
      <c r="A938" s="84">
        <v>2401</v>
      </c>
      <c r="B938" s="87"/>
      <c r="C938" s="87"/>
      <c r="D938" s="87"/>
      <c r="E938" s="87"/>
      <c r="F938" s="87"/>
      <c r="G938" s="87"/>
      <c r="H938" s="87"/>
      <c r="I938" s="87"/>
      <c r="J938" s="87">
        <v>5</v>
      </c>
      <c r="K938" s="129">
        <v>5</v>
      </c>
      <c r="L938" s="265"/>
      <c r="M938" s="101"/>
      <c r="N938" s="256"/>
      <c r="O938" s="292"/>
      <c r="P938" s="254">
        <v>5</v>
      </c>
      <c r="Q938" s="294"/>
      <c r="R938" s="215"/>
    </row>
    <row r="939" spans="1:18" ht="15.75" customHeight="1" x14ac:dyDescent="0.25">
      <c r="A939" s="84">
        <v>2402</v>
      </c>
      <c r="B939" s="87"/>
      <c r="C939" s="87"/>
      <c r="D939" s="87"/>
      <c r="E939" s="87"/>
      <c r="F939" s="87"/>
      <c r="G939" s="87"/>
      <c r="H939" s="87"/>
      <c r="I939" s="87"/>
      <c r="J939" s="218">
        <v>4</v>
      </c>
      <c r="K939" s="129"/>
      <c r="L939" s="265"/>
      <c r="M939" s="101"/>
      <c r="N939" s="256"/>
      <c r="O939" s="111" t="s">
        <v>91</v>
      </c>
      <c r="P939" s="253">
        <v>92</v>
      </c>
      <c r="Q939" s="113">
        <f>K942</f>
        <v>100</v>
      </c>
      <c r="R939" s="114" t="s">
        <v>19</v>
      </c>
    </row>
    <row r="940" spans="1:18" ht="15.75" customHeight="1" x14ac:dyDescent="0.25">
      <c r="A940" s="84">
        <v>2501</v>
      </c>
      <c r="B940" s="87"/>
      <c r="C940" s="87"/>
      <c r="D940" s="87"/>
      <c r="E940" s="87"/>
      <c r="F940" s="87"/>
      <c r="G940" s="87"/>
      <c r="H940" s="87"/>
      <c r="I940" s="87"/>
      <c r="J940" s="87">
        <v>1</v>
      </c>
      <c r="K940" s="129"/>
      <c r="L940" s="265"/>
      <c r="M940" s="101"/>
      <c r="N940" s="256"/>
      <c r="O940" s="115" t="s">
        <v>92</v>
      </c>
      <c r="P940" s="116">
        <f>IF(P939/B926=0,"",P939/B926)</f>
        <v>0.8</v>
      </c>
      <c r="Q940" s="117">
        <f>IF(P939/Q939=0,"",P939/Q939)</f>
        <v>0.92</v>
      </c>
      <c r="R940" s="118" t="s">
        <v>93</v>
      </c>
    </row>
    <row r="941" spans="1:18" ht="15.75" customHeight="1" x14ac:dyDescent="0.25">
      <c r="A941" s="84">
        <v>2502</v>
      </c>
      <c r="B941" s="87"/>
      <c r="C941" s="87"/>
      <c r="D941" s="87"/>
      <c r="E941" s="87"/>
      <c r="F941" s="87"/>
      <c r="G941" s="87"/>
      <c r="H941" s="87"/>
      <c r="I941" s="87"/>
      <c r="J941" s="87">
        <v>1</v>
      </c>
      <c r="K941" s="129">
        <v>1</v>
      </c>
      <c r="L941" s="267"/>
      <c r="M941" s="268"/>
      <c r="N941" s="269"/>
      <c r="O941" s="120"/>
      <c r="P941" s="121"/>
      <c r="Q941" s="121"/>
      <c r="R941" s="122"/>
    </row>
    <row r="942" spans="1:18" ht="18" customHeight="1" x14ac:dyDescent="0.25">
      <c r="A942" s="46"/>
      <c r="B942" s="340" t="s">
        <v>111</v>
      </c>
      <c r="C942" s="340"/>
      <c r="D942" s="340"/>
      <c r="E942" s="340"/>
      <c r="F942" s="340"/>
      <c r="G942" s="340"/>
      <c r="H942" s="340"/>
      <c r="I942" s="340"/>
      <c r="J942" s="340"/>
      <c r="K942" s="123">
        <f>SUM(K926:K941)</f>
        <v>100</v>
      </c>
      <c r="L942" s="124">
        <f>K934/B926</f>
        <v>0.62608695652173918</v>
      </c>
      <c r="M942" s="124">
        <f>IF(K942=0,"",K942/B926)</f>
        <v>0.86956521739130432</v>
      </c>
      <c r="N942" s="124">
        <f>M942-L942</f>
        <v>0.24347826086956514</v>
      </c>
      <c r="O942" s="1"/>
      <c r="P942" s="2"/>
      <c r="Q942" s="36"/>
      <c r="R942" s="1"/>
    </row>
    <row r="943" spans="1:18" ht="12.75" customHeight="1" x14ac:dyDescent="0.2">
      <c r="M943" s="1"/>
      <c r="N943" s="1"/>
      <c r="P943" s="1"/>
    </row>
    <row r="944" spans="1:18" ht="12.75" customHeight="1" x14ac:dyDescent="0.2">
      <c r="M944" s="1"/>
      <c r="N944" s="1"/>
      <c r="P944" s="1"/>
    </row>
    <row r="945" spans="1:19" ht="26.25" x14ac:dyDescent="0.4">
      <c r="A945" s="2"/>
      <c r="B945" s="382" t="s">
        <v>101</v>
      </c>
      <c r="C945" s="367"/>
      <c r="D945" s="367"/>
      <c r="E945" s="367"/>
      <c r="F945" s="367"/>
      <c r="G945" s="367"/>
      <c r="H945" s="367"/>
      <c r="I945" s="367"/>
      <c r="J945" s="367"/>
      <c r="K945" s="225" t="s">
        <v>119</v>
      </c>
      <c r="L945" s="1"/>
      <c r="M945" s="1"/>
      <c r="N945" s="2"/>
      <c r="O945" s="1"/>
      <c r="P945" s="2"/>
      <c r="Q945" s="2"/>
      <c r="R945" s="2"/>
    </row>
    <row r="946" spans="1:19" ht="20.25" x14ac:dyDescent="0.2">
      <c r="A946" s="376" t="s">
        <v>18</v>
      </c>
      <c r="B946" s="344" t="s">
        <v>102</v>
      </c>
      <c r="C946" s="345"/>
      <c r="D946" s="345"/>
      <c r="E946" s="345"/>
      <c r="F946" s="345"/>
      <c r="G946" s="345"/>
      <c r="H946" s="345"/>
      <c r="I946" s="345"/>
      <c r="J946" s="377"/>
      <c r="K946" s="383" t="s">
        <v>19</v>
      </c>
      <c r="L946" s="339" t="s">
        <v>11</v>
      </c>
      <c r="M946" s="339" t="s">
        <v>12</v>
      </c>
      <c r="N946" s="339" t="s">
        <v>13</v>
      </c>
      <c r="O946" s="339" t="s">
        <v>14</v>
      </c>
      <c r="P946" s="339" t="s">
        <v>15</v>
      </c>
      <c r="Q946" s="339" t="s">
        <v>16</v>
      </c>
      <c r="R946" s="339" t="s">
        <v>103</v>
      </c>
    </row>
    <row r="947" spans="1:19" ht="15.75" x14ac:dyDescent="0.25">
      <c r="A947" s="338"/>
      <c r="B947" s="84" t="s">
        <v>104</v>
      </c>
      <c r="C947" s="84" t="s">
        <v>105</v>
      </c>
      <c r="D947" s="84" t="s">
        <v>106</v>
      </c>
      <c r="E947" s="84" t="s">
        <v>107</v>
      </c>
      <c r="F947" s="84" t="s">
        <v>108</v>
      </c>
      <c r="G947" s="84" t="s">
        <v>109</v>
      </c>
      <c r="H947" s="84" t="s">
        <v>110</v>
      </c>
      <c r="I947" s="84" t="s">
        <v>73</v>
      </c>
      <c r="J947" s="84" t="s">
        <v>74</v>
      </c>
      <c r="K947" s="349"/>
      <c r="L947" s="338"/>
      <c r="M947" s="338"/>
      <c r="N947" s="338"/>
      <c r="O947" s="338"/>
      <c r="P947" s="338"/>
      <c r="Q947" s="338"/>
      <c r="R947" s="338"/>
    </row>
    <row r="948" spans="1:19" ht="15.75" customHeight="1" x14ac:dyDescent="0.25">
      <c r="A948" s="84">
        <v>1901</v>
      </c>
      <c r="B948" s="87">
        <v>115</v>
      </c>
      <c r="C948" s="87"/>
      <c r="D948" s="87"/>
      <c r="E948" s="87"/>
      <c r="F948" s="87"/>
      <c r="G948" s="87"/>
      <c r="H948" s="87"/>
      <c r="I948" s="87"/>
      <c r="J948" s="87"/>
      <c r="K948" s="129"/>
      <c r="L948" s="262"/>
      <c r="M948" s="263"/>
      <c r="N948" s="264"/>
      <c r="O948" s="278"/>
      <c r="P948" s="92">
        <f>B948</f>
        <v>115</v>
      </c>
      <c r="Q948" s="279"/>
      <c r="R948" s="278"/>
    </row>
    <row r="949" spans="1:19" ht="15.75" customHeight="1" x14ac:dyDescent="0.25">
      <c r="A949" s="84">
        <v>1902</v>
      </c>
      <c r="B949" s="87"/>
      <c r="C949" s="87">
        <v>109</v>
      </c>
      <c r="D949" s="87"/>
      <c r="E949" s="87"/>
      <c r="F949" s="87"/>
      <c r="G949" s="87"/>
      <c r="H949" s="87"/>
      <c r="I949" s="87"/>
      <c r="J949" s="87"/>
      <c r="K949" s="129"/>
      <c r="L949" s="265"/>
      <c r="M949" s="101"/>
      <c r="N949" s="266"/>
      <c r="O949" s="96">
        <f>IF(C949=0,"",C949/B948)</f>
        <v>0.94782608695652171</v>
      </c>
      <c r="P949" s="97">
        <v>109</v>
      </c>
      <c r="Q949" s="280">
        <f t="shared" ref="Q949:Q956" si="132">IF(P949=0,"",P949/P948)</f>
        <v>0.94782608695652171</v>
      </c>
      <c r="R949" s="280">
        <f t="shared" ref="R949:R956" si="133">IF(P949=0,"",100%-Q949)</f>
        <v>5.2173913043478293E-2</v>
      </c>
    </row>
    <row r="950" spans="1:19" ht="15.75" customHeight="1" x14ac:dyDescent="0.25">
      <c r="A950" s="84">
        <v>2001</v>
      </c>
      <c r="B950" s="87"/>
      <c r="C950" s="87"/>
      <c r="D950" s="87">
        <v>99</v>
      </c>
      <c r="E950" s="87"/>
      <c r="F950" s="87"/>
      <c r="G950" s="87"/>
      <c r="H950" s="87"/>
      <c r="I950" s="87"/>
      <c r="J950" s="87"/>
      <c r="K950" s="129"/>
      <c r="L950" s="265"/>
      <c r="M950" s="101"/>
      <c r="N950" s="266"/>
      <c r="O950" s="96">
        <f>IF(D950=0,"",D950/C949)</f>
        <v>0.90825688073394495</v>
      </c>
      <c r="P950" s="97">
        <v>103</v>
      </c>
      <c r="Q950" s="280">
        <f t="shared" si="132"/>
        <v>0.94495412844036697</v>
      </c>
      <c r="R950" s="280">
        <f t="shared" si="133"/>
        <v>5.5045871559633031E-2</v>
      </c>
      <c r="S950" s="48">
        <f>P950/P948</f>
        <v>0.89565217391304353</v>
      </c>
    </row>
    <row r="951" spans="1:19" ht="15.75" customHeight="1" x14ac:dyDescent="0.25">
      <c r="A951" s="84">
        <v>2002</v>
      </c>
      <c r="B951" s="87"/>
      <c r="C951" s="87"/>
      <c r="D951" s="87"/>
      <c r="E951" s="87">
        <v>99</v>
      </c>
      <c r="F951" s="87"/>
      <c r="G951" s="87"/>
      <c r="H951" s="87"/>
      <c r="I951" s="87"/>
      <c r="J951" s="87"/>
      <c r="K951" s="129"/>
      <c r="L951" s="265"/>
      <c r="M951" s="101"/>
      <c r="N951" s="266"/>
      <c r="O951" s="96">
        <f>IF(E951=0,"",E951/D950)</f>
        <v>1</v>
      </c>
      <c r="P951" s="97">
        <v>101</v>
      </c>
      <c r="Q951" s="280">
        <f t="shared" si="132"/>
        <v>0.98058252427184467</v>
      </c>
      <c r="R951" s="280">
        <f t="shared" si="133"/>
        <v>1.9417475728155331E-2</v>
      </c>
    </row>
    <row r="952" spans="1:19" ht="15.75" customHeight="1" x14ac:dyDescent="0.25">
      <c r="A952" s="84">
        <v>2101</v>
      </c>
      <c r="B952" s="87"/>
      <c r="C952" s="87"/>
      <c r="D952" s="87"/>
      <c r="E952" s="87"/>
      <c r="F952" s="87">
        <v>92</v>
      </c>
      <c r="G952" s="87"/>
      <c r="H952" s="87"/>
      <c r="I952" s="87"/>
      <c r="J952" s="87"/>
      <c r="K952" s="129"/>
      <c r="L952" s="265"/>
      <c r="M952" s="101"/>
      <c r="N952" s="266"/>
      <c r="O952" s="96">
        <f>F952/E951</f>
        <v>0.92929292929292928</v>
      </c>
      <c r="P952" s="97">
        <v>99</v>
      </c>
      <c r="Q952" s="280">
        <f t="shared" si="132"/>
        <v>0.98019801980198018</v>
      </c>
      <c r="R952" s="280">
        <f t="shared" si="133"/>
        <v>1.980198019801982E-2</v>
      </c>
    </row>
    <row r="953" spans="1:19" ht="15.75" customHeight="1" x14ac:dyDescent="0.25">
      <c r="A953" s="84">
        <v>2102</v>
      </c>
      <c r="B953" s="87"/>
      <c r="C953" s="87"/>
      <c r="D953" s="87"/>
      <c r="E953" s="87"/>
      <c r="F953" s="87"/>
      <c r="G953" s="87">
        <v>81</v>
      </c>
      <c r="H953" s="87"/>
      <c r="I953" s="87"/>
      <c r="J953" s="87"/>
      <c r="K953" s="129"/>
      <c r="L953" s="265"/>
      <c r="M953" s="101"/>
      <c r="N953" s="266"/>
      <c r="O953" s="96">
        <f>G953/F952</f>
        <v>0.88043478260869568</v>
      </c>
      <c r="P953" s="97">
        <v>96</v>
      </c>
      <c r="Q953" s="280">
        <f t="shared" si="132"/>
        <v>0.96969696969696972</v>
      </c>
      <c r="R953" s="280">
        <f t="shared" si="133"/>
        <v>3.0303030303030276E-2</v>
      </c>
    </row>
    <row r="954" spans="1:19" ht="15.75" customHeight="1" x14ac:dyDescent="0.25">
      <c r="A954" s="84">
        <v>2201</v>
      </c>
      <c r="B954" s="87"/>
      <c r="C954" s="87"/>
      <c r="D954" s="87"/>
      <c r="E954" s="87"/>
      <c r="F954" s="87"/>
      <c r="G954" s="87"/>
      <c r="H954" s="87">
        <v>78</v>
      </c>
      <c r="I954" s="87"/>
      <c r="J954" s="87"/>
      <c r="K954" s="129"/>
      <c r="L954" s="265"/>
      <c r="M954" s="101"/>
      <c r="N954" s="266"/>
      <c r="O954" s="96">
        <f>IF(H954=0,"",H954/G953)</f>
        <v>0.96296296296296291</v>
      </c>
      <c r="P954" s="97">
        <v>89</v>
      </c>
      <c r="Q954" s="280">
        <f t="shared" si="132"/>
        <v>0.92708333333333337</v>
      </c>
      <c r="R954" s="280">
        <f t="shared" si="133"/>
        <v>7.291666666666663E-2</v>
      </c>
    </row>
    <row r="955" spans="1:19" ht="15.75" customHeight="1" x14ac:dyDescent="0.25">
      <c r="A955" s="84">
        <v>2202</v>
      </c>
      <c r="B955" s="87"/>
      <c r="C955" s="87"/>
      <c r="D955" s="87"/>
      <c r="E955" s="87"/>
      <c r="F955" s="87"/>
      <c r="G955" s="87"/>
      <c r="H955" s="87"/>
      <c r="I955" s="87">
        <v>76</v>
      </c>
      <c r="J955" s="87"/>
      <c r="K955" s="129"/>
      <c r="L955" s="265"/>
      <c r="M955" s="101"/>
      <c r="N955" s="266"/>
      <c r="O955" s="126">
        <f>IF(I955=0,"",I955/H954)</f>
        <v>0.97435897435897434</v>
      </c>
      <c r="P955" s="97">
        <v>89</v>
      </c>
      <c r="Q955" s="126">
        <f t="shared" si="132"/>
        <v>1</v>
      </c>
      <c r="R955" s="126">
        <f t="shared" si="133"/>
        <v>0</v>
      </c>
    </row>
    <row r="956" spans="1:19" ht="15.75" customHeight="1" x14ac:dyDescent="0.25">
      <c r="A956" s="84">
        <v>2301</v>
      </c>
      <c r="B956" s="87"/>
      <c r="C956" s="87"/>
      <c r="D956" s="87"/>
      <c r="E956" s="87"/>
      <c r="F956" s="87"/>
      <c r="G956" s="87"/>
      <c r="H956" s="87"/>
      <c r="I956" s="87"/>
      <c r="J956" s="87">
        <v>76</v>
      </c>
      <c r="K956" s="129">
        <v>51</v>
      </c>
      <c r="L956" s="265"/>
      <c r="M956" s="101"/>
      <c r="N956" s="256"/>
      <c r="O956" s="126">
        <f>J956/I955</f>
        <v>1</v>
      </c>
      <c r="P956" s="97">
        <v>89</v>
      </c>
      <c r="Q956" s="126">
        <f t="shared" si="132"/>
        <v>1</v>
      </c>
      <c r="R956" s="126">
        <f t="shared" si="133"/>
        <v>0</v>
      </c>
    </row>
    <row r="957" spans="1:19" ht="15.75" customHeight="1" x14ac:dyDescent="0.25">
      <c r="A957" s="84">
        <v>2302</v>
      </c>
      <c r="B957" s="87"/>
      <c r="C957" s="87"/>
      <c r="D957" s="87"/>
      <c r="E957" s="87"/>
      <c r="F957" s="87"/>
      <c r="G957" s="87"/>
      <c r="H957" s="87"/>
      <c r="I957" s="87"/>
      <c r="J957" s="87">
        <v>24</v>
      </c>
      <c r="K957" s="129">
        <v>13</v>
      </c>
      <c r="L957" s="265"/>
      <c r="M957" s="101"/>
      <c r="N957" s="256"/>
      <c r="O957" s="215"/>
      <c r="P957" s="106">
        <v>37</v>
      </c>
      <c r="Q957" s="285"/>
      <c r="R957" s="215"/>
    </row>
    <row r="958" spans="1:19" ht="15.75" customHeight="1" x14ac:dyDescent="0.25">
      <c r="A958" s="84">
        <v>2401</v>
      </c>
      <c r="B958" s="87"/>
      <c r="C958" s="87"/>
      <c r="D958" s="87"/>
      <c r="E958" s="87"/>
      <c r="F958" s="87"/>
      <c r="G958" s="87"/>
      <c r="H958" s="87"/>
      <c r="I958" s="87"/>
      <c r="J958" s="87">
        <v>16</v>
      </c>
      <c r="K958" s="129">
        <v>8</v>
      </c>
      <c r="L958" s="265"/>
      <c r="M958" s="101"/>
      <c r="N958" s="256"/>
      <c r="O958" s="215"/>
      <c r="P958" s="106">
        <v>18</v>
      </c>
      <c r="Q958" s="285"/>
      <c r="R958" s="215"/>
    </row>
    <row r="959" spans="1:19" ht="15.75" customHeight="1" x14ac:dyDescent="0.25">
      <c r="A959" s="84">
        <v>2402</v>
      </c>
      <c r="B959" s="87"/>
      <c r="C959" s="87"/>
      <c r="D959" s="87"/>
      <c r="E959" s="87"/>
      <c r="F959" s="87"/>
      <c r="G959" s="87"/>
      <c r="H959" s="87"/>
      <c r="I959" s="87"/>
      <c r="J959" s="87">
        <v>7</v>
      </c>
      <c r="K959" s="129">
        <v>6</v>
      </c>
      <c r="L959" s="265"/>
      <c r="M959" s="101"/>
      <c r="N959" s="256"/>
      <c r="O959" s="215"/>
      <c r="P959" s="252">
        <v>10</v>
      </c>
      <c r="Q959" s="285"/>
      <c r="R959" s="215"/>
    </row>
    <row r="960" spans="1:19" ht="15.75" customHeight="1" x14ac:dyDescent="0.25">
      <c r="A960" s="84">
        <v>2501</v>
      </c>
      <c r="B960" s="87"/>
      <c r="C960" s="87"/>
      <c r="D960" s="87"/>
      <c r="E960" s="87"/>
      <c r="F960" s="87"/>
      <c r="G960" s="87"/>
      <c r="H960" s="87"/>
      <c r="I960" s="87"/>
      <c r="J960" s="87">
        <v>3</v>
      </c>
      <c r="K960" s="129"/>
      <c r="L960" s="265"/>
      <c r="M960" s="101"/>
      <c r="N960" s="256"/>
      <c r="O960" s="101"/>
      <c r="P960" s="254">
        <v>5</v>
      </c>
      <c r="Q960" s="286"/>
      <c r="R960" s="215"/>
    </row>
    <row r="961" spans="1:25" ht="15.75" customHeight="1" x14ac:dyDescent="0.25">
      <c r="A961" s="84">
        <v>2502</v>
      </c>
      <c r="B961" s="87"/>
      <c r="C961" s="87"/>
      <c r="D961" s="87"/>
      <c r="E961" s="87"/>
      <c r="F961" s="87"/>
      <c r="G961" s="87"/>
      <c r="H961" s="87"/>
      <c r="I961" s="87"/>
      <c r="J961" s="87">
        <v>1</v>
      </c>
      <c r="K961" s="129">
        <v>1</v>
      </c>
      <c r="L961" s="265"/>
      <c r="M961" s="101"/>
      <c r="N961" s="256"/>
      <c r="O961" s="111" t="s">
        <v>91</v>
      </c>
      <c r="P961" s="253">
        <v>66</v>
      </c>
      <c r="Q961" s="113">
        <f>K964</f>
        <v>79</v>
      </c>
      <c r="R961" s="114" t="s">
        <v>19</v>
      </c>
    </row>
    <row r="962" spans="1:25" ht="15.75" customHeight="1" x14ac:dyDescent="0.25">
      <c r="A962" s="84">
        <v>2601</v>
      </c>
      <c r="B962" s="87"/>
      <c r="C962" s="87"/>
      <c r="D962" s="87"/>
      <c r="E962" s="87"/>
      <c r="F962" s="87"/>
      <c r="G962" s="87"/>
      <c r="H962" s="87"/>
      <c r="I962" s="87"/>
      <c r="J962" s="87"/>
      <c r="K962" s="129"/>
      <c r="L962" s="265"/>
      <c r="M962" s="101"/>
      <c r="N962" s="256"/>
      <c r="O962" s="115" t="s">
        <v>92</v>
      </c>
      <c r="P962" s="116">
        <f>IF(P961/B948=0,"",P961/B948)</f>
        <v>0.57391304347826089</v>
      </c>
      <c r="Q962" s="117">
        <f>IF(P961/Q961=0,"",P961/Q961)</f>
        <v>0.83544303797468356</v>
      </c>
      <c r="R962" s="118" t="s">
        <v>93</v>
      </c>
    </row>
    <row r="963" spans="1:25" ht="15.75" customHeight="1" x14ac:dyDescent="0.25">
      <c r="A963" s="84">
        <v>2602</v>
      </c>
      <c r="B963" s="87"/>
      <c r="C963" s="87"/>
      <c r="D963" s="87"/>
      <c r="E963" s="87"/>
      <c r="F963" s="87"/>
      <c r="G963" s="87"/>
      <c r="H963" s="87"/>
      <c r="I963" s="87"/>
      <c r="J963" s="87"/>
      <c r="K963" s="129"/>
      <c r="L963" s="267"/>
      <c r="M963" s="268"/>
      <c r="N963" s="269"/>
      <c r="O963" s="120"/>
      <c r="P963" s="121"/>
      <c r="Q963" s="121"/>
      <c r="R963" s="122"/>
    </row>
    <row r="964" spans="1:25" ht="18" customHeight="1" x14ac:dyDescent="0.25">
      <c r="A964" s="46"/>
      <c r="B964" s="340" t="s">
        <v>111</v>
      </c>
      <c r="C964" s="340"/>
      <c r="D964" s="340"/>
      <c r="E964" s="340"/>
      <c r="F964" s="340"/>
      <c r="G964" s="340"/>
      <c r="H964" s="340"/>
      <c r="I964" s="340"/>
      <c r="J964" s="340"/>
      <c r="K964" s="123">
        <f>SUM(K948:K961)</f>
        <v>79</v>
      </c>
      <c r="L964" s="124">
        <f>K956/B948</f>
        <v>0.44347826086956521</v>
      </c>
      <c r="M964" s="124">
        <f>IF(K964=0,"",K964/B948)</f>
        <v>0.68695652173913047</v>
      </c>
      <c r="N964" s="124">
        <f>M964-L964</f>
        <v>0.24347826086956526</v>
      </c>
      <c r="O964" s="1"/>
      <c r="P964" s="2"/>
      <c r="Q964" s="36"/>
      <c r="R964" s="1"/>
    </row>
    <row r="965" spans="1:25" ht="12.75" customHeight="1" x14ac:dyDescent="0.2">
      <c r="M965" s="1"/>
      <c r="N965" s="1"/>
      <c r="P965" s="1"/>
    </row>
    <row r="966" spans="1:25" ht="12.75" customHeight="1" x14ac:dyDescent="0.2">
      <c r="M966" s="1"/>
      <c r="N966" s="1"/>
      <c r="P966" s="1"/>
    </row>
    <row r="967" spans="1:25" ht="26.25" x14ac:dyDescent="0.4">
      <c r="A967" s="2"/>
      <c r="B967" s="382" t="s">
        <v>101</v>
      </c>
      <c r="C967" s="367"/>
      <c r="D967" s="367"/>
      <c r="E967" s="367"/>
      <c r="F967" s="367"/>
      <c r="G967" s="367"/>
      <c r="H967" s="367"/>
      <c r="I967" s="367"/>
      <c r="J967" s="367"/>
      <c r="K967" s="225" t="s">
        <v>120</v>
      </c>
      <c r="L967" s="1"/>
      <c r="M967" s="1"/>
      <c r="N967" s="2"/>
      <c r="O967" s="1"/>
      <c r="P967" s="2"/>
      <c r="Q967" s="2"/>
      <c r="R967" s="2"/>
    </row>
    <row r="968" spans="1:25" ht="20.25" x14ac:dyDescent="0.2">
      <c r="A968" s="376" t="s">
        <v>18</v>
      </c>
      <c r="B968" s="344" t="s">
        <v>102</v>
      </c>
      <c r="C968" s="345"/>
      <c r="D968" s="345"/>
      <c r="E968" s="345"/>
      <c r="F968" s="345"/>
      <c r="G968" s="345"/>
      <c r="H968" s="345"/>
      <c r="I968" s="345"/>
      <c r="J968" s="377"/>
      <c r="K968" s="383" t="s">
        <v>19</v>
      </c>
      <c r="L968" s="339" t="s">
        <v>11</v>
      </c>
      <c r="M968" s="339" t="s">
        <v>12</v>
      </c>
      <c r="N968" s="339" t="s">
        <v>13</v>
      </c>
      <c r="O968" s="339" t="s">
        <v>14</v>
      </c>
      <c r="P968" s="339" t="s">
        <v>15</v>
      </c>
      <c r="Q968" s="339" t="s">
        <v>16</v>
      </c>
      <c r="R968" s="339" t="s">
        <v>103</v>
      </c>
    </row>
    <row r="969" spans="1:25" ht="15.75" customHeight="1" x14ac:dyDescent="0.25">
      <c r="A969" s="338"/>
      <c r="B969" s="84" t="s">
        <v>104</v>
      </c>
      <c r="C969" s="84" t="s">
        <v>105</v>
      </c>
      <c r="D969" s="84" t="s">
        <v>106</v>
      </c>
      <c r="E969" s="84" t="s">
        <v>107</v>
      </c>
      <c r="F969" s="84" t="s">
        <v>108</v>
      </c>
      <c r="G969" s="84" t="s">
        <v>109</v>
      </c>
      <c r="H969" s="84" t="s">
        <v>110</v>
      </c>
      <c r="I969" s="84" t="s">
        <v>73</v>
      </c>
      <c r="J969" s="84" t="s">
        <v>74</v>
      </c>
      <c r="K969" s="349"/>
      <c r="L969" s="338"/>
      <c r="M969" s="338"/>
      <c r="N969" s="338"/>
      <c r="O969" s="338"/>
      <c r="P969" s="338"/>
      <c r="Q969" s="338"/>
      <c r="R969" s="338"/>
    </row>
    <row r="970" spans="1:25" ht="15.75" customHeight="1" x14ac:dyDescent="0.25">
      <c r="A970" s="84">
        <v>1902</v>
      </c>
      <c r="B970" s="87">
        <v>110</v>
      </c>
      <c r="C970" s="87"/>
      <c r="D970" s="87"/>
      <c r="E970" s="87"/>
      <c r="F970" s="87"/>
      <c r="G970" s="87"/>
      <c r="H970" s="87"/>
      <c r="I970" s="87"/>
      <c r="J970" s="87"/>
      <c r="K970" s="129"/>
      <c r="L970" s="262"/>
      <c r="M970" s="263"/>
      <c r="N970" s="264"/>
      <c r="O970" s="278"/>
      <c r="P970" s="92">
        <f>B970</f>
        <v>110</v>
      </c>
      <c r="Q970" s="279"/>
      <c r="R970" s="278"/>
    </row>
    <row r="971" spans="1:25" ht="15.75" customHeight="1" x14ac:dyDescent="0.25">
      <c r="A971" s="84">
        <v>2001</v>
      </c>
      <c r="B971" s="87"/>
      <c r="C971" s="87">
        <v>104</v>
      </c>
      <c r="D971" s="87"/>
      <c r="E971" s="87"/>
      <c r="F971" s="87"/>
      <c r="G971" s="87"/>
      <c r="H971" s="87"/>
      <c r="I971" s="87"/>
      <c r="J971" s="87"/>
      <c r="K971" s="129"/>
      <c r="L971" s="265"/>
      <c r="M971" s="101"/>
      <c r="N971" s="266"/>
      <c r="O971" s="96">
        <f>IF(C971=0,"",C971/B970)</f>
        <v>0.94545454545454544</v>
      </c>
      <c r="P971" s="97">
        <v>108</v>
      </c>
      <c r="Q971" s="280">
        <f t="shared" ref="Q971:Q977" si="134">IF(P971=0,"",P971/P970)</f>
        <v>0.98181818181818181</v>
      </c>
      <c r="R971" s="280">
        <f t="shared" ref="R971:R977" si="135">IF(P971=0,"",100%-Q971)</f>
        <v>1.8181818181818188E-2</v>
      </c>
    </row>
    <row r="972" spans="1:25" ht="15.75" customHeight="1" x14ac:dyDescent="0.25">
      <c r="A972" s="84">
        <v>2002</v>
      </c>
      <c r="B972" s="87"/>
      <c r="C972" s="87"/>
      <c r="D972" s="87">
        <v>98</v>
      </c>
      <c r="E972" s="87"/>
      <c r="F972" s="87"/>
      <c r="G972" s="87"/>
      <c r="H972" s="87"/>
      <c r="I972" s="87"/>
      <c r="J972" s="87"/>
      <c r="K972" s="129"/>
      <c r="L972" s="265"/>
      <c r="M972" s="101"/>
      <c r="N972" s="266"/>
      <c r="O972" s="96">
        <f>IF(D972=0,"",D972/C971)</f>
        <v>0.94230769230769229</v>
      </c>
      <c r="P972" s="97">
        <v>100</v>
      </c>
      <c r="Q972" s="280">
        <f t="shared" si="134"/>
        <v>0.92592592592592593</v>
      </c>
      <c r="R972" s="280">
        <f t="shared" si="135"/>
        <v>7.407407407407407E-2</v>
      </c>
      <c r="S972" s="48">
        <f>P972/P970</f>
        <v>0.90909090909090906</v>
      </c>
    </row>
    <row r="973" spans="1:25" ht="15.75" customHeight="1" x14ac:dyDescent="0.25">
      <c r="A973" s="84">
        <v>2101</v>
      </c>
      <c r="B973" s="87"/>
      <c r="C973" s="87"/>
      <c r="D973" s="87"/>
      <c r="E973" s="87">
        <v>96</v>
      </c>
      <c r="F973" s="87"/>
      <c r="G973" s="87"/>
      <c r="H973" s="87"/>
      <c r="I973" s="87"/>
      <c r="J973" s="87"/>
      <c r="K973" s="129"/>
      <c r="L973" s="265"/>
      <c r="M973" s="101"/>
      <c r="N973" s="266"/>
      <c r="O973" s="96">
        <f>IF(E973=0,"",E973/D972)</f>
        <v>0.97959183673469385</v>
      </c>
      <c r="P973" s="97">
        <v>100</v>
      </c>
      <c r="Q973" s="280">
        <f t="shared" si="134"/>
        <v>1</v>
      </c>
      <c r="R973" s="280">
        <f t="shared" si="135"/>
        <v>0</v>
      </c>
      <c r="Y973" s="2" t="s">
        <v>37</v>
      </c>
    </row>
    <row r="974" spans="1:25" ht="15.75" customHeight="1" x14ac:dyDescent="0.25">
      <c r="A974" s="84">
        <v>2102</v>
      </c>
      <c r="B974" s="87"/>
      <c r="C974" s="87"/>
      <c r="D974" s="87"/>
      <c r="E974" s="87"/>
      <c r="F974" s="87">
        <v>93</v>
      </c>
      <c r="G974" s="87"/>
      <c r="H974" s="87"/>
      <c r="I974" s="87"/>
      <c r="J974" s="87"/>
      <c r="K974" s="129"/>
      <c r="L974" s="265"/>
      <c r="M974" s="101"/>
      <c r="N974" s="266"/>
      <c r="O974" s="96">
        <f>F974/E973</f>
        <v>0.96875</v>
      </c>
      <c r="P974" s="97">
        <v>99</v>
      </c>
      <c r="Q974" s="280">
        <f t="shared" si="134"/>
        <v>0.99</v>
      </c>
      <c r="R974" s="280">
        <f t="shared" si="135"/>
        <v>1.0000000000000009E-2</v>
      </c>
    </row>
    <row r="975" spans="1:25" ht="15.75" customHeight="1" x14ac:dyDescent="0.25">
      <c r="A975" s="84">
        <v>2201</v>
      </c>
      <c r="B975" s="87"/>
      <c r="C975" s="87"/>
      <c r="D975" s="87"/>
      <c r="E975" s="87"/>
      <c r="F975" s="87"/>
      <c r="G975" s="87">
        <v>89</v>
      </c>
      <c r="H975" s="87"/>
      <c r="I975" s="87"/>
      <c r="J975" s="87"/>
      <c r="K975" s="129"/>
      <c r="L975" s="265"/>
      <c r="M975" s="101"/>
      <c r="N975" s="266"/>
      <c r="O975" s="96">
        <f>IF(G975=0,"",G975/F974)</f>
        <v>0.956989247311828</v>
      </c>
      <c r="P975" s="97">
        <v>94</v>
      </c>
      <c r="Q975" s="280">
        <f t="shared" si="134"/>
        <v>0.9494949494949495</v>
      </c>
      <c r="R975" s="280">
        <f t="shared" si="135"/>
        <v>5.0505050505050497E-2</v>
      </c>
    </row>
    <row r="976" spans="1:25" ht="15.75" customHeight="1" x14ac:dyDescent="0.25">
      <c r="A976" s="84">
        <v>2202</v>
      </c>
      <c r="B976" s="87"/>
      <c r="C976" s="87"/>
      <c r="D976" s="87"/>
      <c r="E976" s="87"/>
      <c r="F976" s="87"/>
      <c r="G976" s="87"/>
      <c r="H976" s="87">
        <v>87</v>
      </c>
      <c r="I976" s="87"/>
      <c r="J976" s="87"/>
      <c r="K976" s="129"/>
      <c r="L976" s="265"/>
      <c r="M976" s="101"/>
      <c r="N976" s="266"/>
      <c r="O976" s="96">
        <f>IF(H976=0,"",H976/G975)</f>
        <v>0.97752808988764039</v>
      </c>
      <c r="P976" s="97">
        <v>93</v>
      </c>
      <c r="Q976" s="280">
        <f t="shared" si="134"/>
        <v>0.98936170212765961</v>
      </c>
      <c r="R976" s="280">
        <f t="shared" si="135"/>
        <v>1.0638297872340385E-2</v>
      </c>
    </row>
    <row r="977" spans="1:18" ht="15.75" customHeight="1" x14ac:dyDescent="0.25">
      <c r="A977" s="84">
        <v>2301</v>
      </c>
      <c r="B977" s="87"/>
      <c r="C977" s="87"/>
      <c r="D977" s="87"/>
      <c r="E977" s="87"/>
      <c r="F977" s="87"/>
      <c r="G977" s="87"/>
      <c r="H977" s="87"/>
      <c r="I977" s="87">
        <v>87</v>
      </c>
      <c r="J977" s="87"/>
      <c r="K977" s="129">
        <v>1</v>
      </c>
      <c r="L977" s="265"/>
      <c r="M977" s="101"/>
      <c r="N977" s="266"/>
      <c r="O977" s="126">
        <f>IF(I977=0,"",I977/H976)</f>
        <v>1</v>
      </c>
      <c r="P977" s="97">
        <v>92</v>
      </c>
      <c r="Q977" s="126">
        <f t="shared" si="134"/>
        <v>0.989247311827957</v>
      </c>
      <c r="R977" s="126">
        <f t="shared" si="135"/>
        <v>1.0752688172043001E-2</v>
      </c>
    </row>
    <row r="978" spans="1:18" ht="15.75" customHeight="1" x14ac:dyDescent="0.25">
      <c r="A978" s="84">
        <v>2302</v>
      </c>
      <c r="B978" s="87"/>
      <c r="C978" s="87"/>
      <c r="D978" s="87"/>
      <c r="E978" s="87"/>
      <c r="F978" s="87"/>
      <c r="G978" s="87"/>
      <c r="H978" s="87"/>
      <c r="I978" s="87"/>
      <c r="J978" s="87">
        <v>83</v>
      </c>
      <c r="K978" s="129">
        <v>48</v>
      </c>
      <c r="L978" s="265"/>
      <c r="M978" s="101"/>
      <c r="N978" s="256"/>
      <c r="O978" s="126">
        <f>IF(J978=0,"",J978/I977)</f>
        <v>0.95402298850574707</v>
      </c>
      <c r="P978" s="97">
        <v>91</v>
      </c>
      <c r="Q978" s="126">
        <f t="shared" ref="Q978" si="136">IF(P978=0,"",P978/P977)</f>
        <v>0.98913043478260865</v>
      </c>
      <c r="R978" s="126">
        <f t="shared" ref="R978" si="137">IF(P978=0,"",100%-Q978)</f>
        <v>1.0869565217391353E-2</v>
      </c>
    </row>
    <row r="979" spans="1:18" ht="15.75" customHeight="1" x14ac:dyDescent="0.25">
      <c r="A979" s="84">
        <v>2401</v>
      </c>
      <c r="B979" s="87"/>
      <c r="C979" s="87"/>
      <c r="D979" s="87"/>
      <c r="E979" s="87"/>
      <c r="F979" s="87"/>
      <c r="G979" s="87"/>
      <c r="H979" s="87"/>
      <c r="I979" s="87"/>
      <c r="J979" s="87">
        <v>29</v>
      </c>
      <c r="K979" s="129">
        <v>25</v>
      </c>
      <c r="L979" s="265"/>
      <c r="M979" s="101"/>
      <c r="N979" s="256"/>
      <c r="O979" s="215"/>
      <c r="P979" s="106">
        <v>33</v>
      </c>
      <c r="Q979" s="285"/>
      <c r="R979" s="215"/>
    </row>
    <row r="980" spans="1:18" ht="15.75" customHeight="1" x14ac:dyDescent="0.25">
      <c r="A980" s="84">
        <v>2402</v>
      </c>
      <c r="B980" s="87"/>
      <c r="C980" s="87"/>
      <c r="D980" s="87"/>
      <c r="E980" s="87"/>
      <c r="F980" s="87"/>
      <c r="G980" s="87"/>
      <c r="H980" s="87"/>
      <c r="I980" s="87"/>
      <c r="J980" s="87">
        <v>5</v>
      </c>
      <c r="K980" s="129">
        <v>5</v>
      </c>
      <c r="L980" s="265"/>
      <c r="M980" s="101"/>
      <c r="N980" s="256"/>
      <c r="O980" s="215"/>
      <c r="P980" s="106">
        <v>7</v>
      </c>
      <c r="Q980" s="285"/>
      <c r="R980" s="215"/>
    </row>
    <row r="981" spans="1:18" ht="15.75" customHeight="1" x14ac:dyDescent="0.25">
      <c r="A981" s="84">
        <v>2501</v>
      </c>
      <c r="B981" s="87"/>
      <c r="C981" s="87"/>
      <c r="D981" s="87"/>
      <c r="E981" s="87"/>
      <c r="F981" s="87"/>
      <c r="G981" s="87"/>
      <c r="H981" s="87"/>
      <c r="I981" s="87"/>
      <c r="J981" s="87">
        <v>2</v>
      </c>
      <c r="K981" s="129">
        <v>4</v>
      </c>
      <c r="L981" s="265"/>
      <c r="M981" s="101"/>
      <c r="N981" s="256"/>
      <c r="O981" s="215"/>
      <c r="P981" s="106">
        <v>3</v>
      </c>
      <c r="Q981" s="285"/>
      <c r="R981" s="215"/>
    </row>
    <row r="982" spans="1:18" ht="15.75" customHeight="1" x14ac:dyDescent="0.25">
      <c r="A982" s="84">
        <v>2502</v>
      </c>
      <c r="B982" s="87"/>
      <c r="C982" s="87"/>
      <c r="D982" s="87"/>
      <c r="E982" s="87"/>
      <c r="F982" s="87"/>
      <c r="G982" s="87"/>
      <c r="H982" s="87"/>
      <c r="I982" s="87"/>
      <c r="J982" s="87">
        <v>1</v>
      </c>
      <c r="K982" s="129"/>
      <c r="L982" s="265"/>
      <c r="M982" s="101"/>
      <c r="N982" s="256"/>
      <c r="O982" s="101"/>
      <c r="P982" s="256"/>
      <c r="Q982" s="286"/>
      <c r="R982" s="215"/>
    </row>
    <row r="983" spans="1:18" ht="15.75" customHeight="1" x14ac:dyDescent="0.25">
      <c r="A983" s="84">
        <v>2601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129"/>
      <c r="L983" s="265"/>
      <c r="M983" s="101"/>
      <c r="N983" s="256"/>
      <c r="O983" s="111" t="s">
        <v>91</v>
      </c>
      <c r="P983" s="112">
        <v>56</v>
      </c>
      <c r="Q983" s="113">
        <f>K986</f>
        <v>83</v>
      </c>
      <c r="R983" s="114" t="s">
        <v>19</v>
      </c>
    </row>
    <row r="984" spans="1:18" ht="15.75" customHeight="1" x14ac:dyDescent="0.25">
      <c r="A984" s="84">
        <v>2602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129"/>
      <c r="L984" s="265"/>
      <c r="M984" s="101"/>
      <c r="N984" s="256"/>
      <c r="O984" s="115" t="s">
        <v>92</v>
      </c>
      <c r="P984" s="116">
        <f>IF(P983/B970=0,"",P983/B970)</f>
        <v>0.50909090909090904</v>
      </c>
      <c r="Q984" s="117">
        <f>IF(P983/Q983=0,"",P983/Q983)</f>
        <v>0.67469879518072284</v>
      </c>
      <c r="R984" s="118" t="s">
        <v>93</v>
      </c>
    </row>
    <row r="985" spans="1:18" ht="15.75" customHeight="1" x14ac:dyDescent="0.25">
      <c r="A985" s="84">
        <v>2701</v>
      </c>
      <c r="B985" s="87"/>
      <c r="C985" s="87"/>
      <c r="D985" s="87"/>
      <c r="E985" s="87"/>
      <c r="F985" s="87"/>
      <c r="G985" s="87"/>
      <c r="H985" s="87"/>
      <c r="I985" s="87"/>
      <c r="J985" s="87"/>
      <c r="K985" s="129"/>
      <c r="L985" s="267"/>
      <c r="M985" s="268"/>
      <c r="N985" s="269"/>
      <c r="O985" s="120"/>
      <c r="P985" s="121"/>
      <c r="Q985" s="121"/>
      <c r="R985" s="122"/>
    </row>
    <row r="986" spans="1:18" ht="18" customHeight="1" x14ac:dyDescent="0.25">
      <c r="A986" s="46"/>
      <c r="B986" s="340" t="s">
        <v>111</v>
      </c>
      <c r="C986" s="340"/>
      <c r="D986" s="340"/>
      <c r="E986" s="340"/>
      <c r="F986" s="340"/>
      <c r="G986" s="340"/>
      <c r="H986" s="340"/>
      <c r="I986" s="340"/>
      <c r="J986" s="340"/>
      <c r="K986" s="123">
        <f>SUM(K970:K982)</f>
        <v>83</v>
      </c>
      <c r="L986" s="124">
        <f>((SUM(K977:K978))/B970)</f>
        <v>0.44545454545454544</v>
      </c>
      <c r="M986" s="124">
        <f>IF(K986=0,"",K986/B970)</f>
        <v>0.75454545454545452</v>
      </c>
      <c r="N986" s="124">
        <f>M986-L986</f>
        <v>0.30909090909090908</v>
      </c>
      <c r="O986" s="1"/>
      <c r="P986" s="2"/>
      <c r="Q986" s="36"/>
      <c r="R986" s="1"/>
    </row>
    <row r="987" spans="1:18" ht="12.75" customHeight="1" x14ac:dyDescent="0.2">
      <c r="M987" s="1"/>
      <c r="N987" s="1"/>
      <c r="P987" s="1"/>
    </row>
    <row r="988" spans="1:18" ht="12.75" customHeight="1" x14ac:dyDescent="0.2">
      <c r="M988" s="1"/>
      <c r="N988" s="1"/>
      <c r="P988" s="1"/>
    </row>
    <row r="989" spans="1:18" ht="26.25" customHeight="1" x14ac:dyDescent="0.4">
      <c r="A989" s="2"/>
      <c r="B989" s="382" t="s">
        <v>101</v>
      </c>
      <c r="C989" s="367"/>
      <c r="D989" s="367"/>
      <c r="E989" s="367"/>
      <c r="F989" s="367"/>
      <c r="G989" s="367"/>
      <c r="H989" s="367"/>
      <c r="I989" s="367"/>
      <c r="J989" s="367"/>
      <c r="K989" s="225" t="s">
        <v>121</v>
      </c>
      <c r="L989" s="1"/>
      <c r="M989" s="1"/>
      <c r="N989" s="2"/>
      <c r="O989" s="1"/>
      <c r="P989" s="2"/>
      <c r="Q989" s="2"/>
      <c r="R989" s="2"/>
    </row>
    <row r="990" spans="1:18" ht="20.25" customHeight="1" x14ac:dyDescent="0.2">
      <c r="A990" s="376" t="s">
        <v>18</v>
      </c>
      <c r="B990" s="344" t="s">
        <v>102</v>
      </c>
      <c r="C990" s="345"/>
      <c r="D990" s="345"/>
      <c r="E990" s="345"/>
      <c r="F990" s="345"/>
      <c r="G990" s="345"/>
      <c r="H990" s="345"/>
      <c r="I990" s="345"/>
      <c r="J990" s="377"/>
      <c r="K990" s="383" t="s">
        <v>19</v>
      </c>
      <c r="L990" s="339" t="s">
        <v>11</v>
      </c>
      <c r="M990" s="339" t="s">
        <v>12</v>
      </c>
      <c r="N990" s="339" t="s">
        <v>13</v>
      </c>
      <c r="O990" s="339" t="s">
        <v>14</v>
      </c>
      <c r="P990" s="339" t="s">
        <v>15</v>
      </c>
      <c r="Q990" s="339" t="s">
        <v>16</v>
      </c>
      <c r="R990" s="339" t="s">
        <v>103</v>
      </c>
    </row>
    <row r="991" spans="1:18" ht="15.75" customHeight="1" x14ac:dyDescent="0.25">
      <c r="A991" s="338"/>
      <c r="B991" s="84" t="s">
        <v>104</v>
      </c>
      <c r="C991" s="84" t="s">
        <v>105</v>
      </c>
      <c r="D991" s="84" t="s">
        <v>106</v>
      </c>
      <c r="E991" s="84" t="s">
        <v>107</v>
      </c>
      <c r="F991" s="84" t="s">
        <v>108</v>
      </c>
      <c r="G991" s="84" t="s">
        <v>109</v>
      </c>
      <c r="H991" s="84" t="s">
        <v>110</v>
      </c>
      <c r="I991" s="84" t="s">
        <v>73</v>
      </c>
      <c r="J991" s="84" t="s">
        <v>74</v>
      </c>
      <c r="K991" s="349"/>
      <c r="L991" s="338"/>
      <c r="M991" s="338"/>
      <c r="N991" s="338"/>
      <c r="O991" s="338"/>
      <c r="P991" s="338"/>
      <c r="Q991" s="338"/>
      <c r="R991" s="338"/>
    </row>
    <row r="992" spans="1:18" ht="15.75" customHeight="1" x14ac:dyDescent="0.25">
      <c r="A992" s="84">
        <v>2001</v>
      </c>
      <c r="B992" s="87">
        <v>122</v>
      </c>
      <c r="C992" s="87"/>
      <c r="D992" s="87"/>
      <c r="E992" s="87"/>
      <c r="F992" s="87"/>
      <c r="G992" s="87"/>
      <c r="H992" s="87"/>
      <c r="I992" s="87"/>
      <c r="J992" s="87"/>
      <c r="K992" s="129"/>
      <c r="L992" s="262"/>
      <c r="M992" s="263"/>
      <c r="N992" s="264"/>
      <c r="O992" s="278"/>
      <c r="P992" s="92">
        <f>B992</f>
        <v>122</v>
      </c>
      <c r="Q992" s="279"/>
      <c r="R992" s="278"/>
    </row>
    <row r="993" spans="1:19" ht="15.75" customHeight="1" x14ac:dyDescent="0.25">
      <c r="A993" s="84">
        <v>2002</v>
      </c>
      <c r="B993" s="87"/>
      <c r="C993" s="87">
        <v>112</v>
      </c>
      <c r="D993" s="87"/>
      <c r="E993" s="87"/>
      <c r="F993" s="87"/>
      <c r="G993" s="87"/>
      <c r="H993" s="87"/>
      <c r="I993" s="87"/>
      <c r="J993" s="87"/>
      <c r="K993" s="129"/>
      <c r="L993" s="265"/>
      <c r="M993" s="101"/>
      <c r="N993" s="266"/>
      <c r="O993" s="96">
        <f>IF(C993=0,"",C993/B992)</f>
        <v>0.91803278688524592</v>
      </c>
      <c r="P993" s="97">
        <v>114</v>
      </c>
      <c r="Q993" s="280">
        <f t="shared" ref="Q993:Q1000" si="138">IF(P993=0,"",P993/P992)</f>
        <v>0.93442622950819676</v>
      </c>
      <c r="R993" s="280">
        <f t="shared" ref="R993:R1000" si="139">IF(P993=0,"",100%-Q993)</f>
        <v>6.557377049180324E-2</v>
      </c>
    </row>
    <row r="994" spans="1:19" ht="15.75" customHeight="1" x14ac:dyDescent="0.25">
      <c r="A994" s="84">
        <v>2101</v>
      </c>
      <c r="B994" s="87"/>
      <c r="C994" s="87"/>
      <c r="D994" s="87">
        <v>108</v>
      </c>
      <c r="E994" s="87"/>
      <c r="F994" s="87"/>
      <c r="G994" s="87"/>
      <c r="H994" s="87"/>
      <c r="I994" s="87"/>
      <c r="J994" s="87"/>
      <c r="K994" s="129"/>
      <c r="L994" s="265"/>
      <c r="M994" s="101"/>
      <c r="N994" s="266"/>
      <c r="O994" s="96">
        <f>IF(D994=0,"",D994/C993)</f>
        <v>0.9642857142857143</v>
      </c>
      <c r="P994" s="97">
        <v>112</v>
      </c>
      <c r="Q994" s="280">
        <f t="shared" si="138"/>
        <v>0.98245614035087714</v>
      </c>
      <c r="R994" s="280">
        <f t="shared" si="139"/>
        <v>1.7543859649122862E-2</v>
      </c>
      <c r="S994" s="48">
        <f>P994/P992</f>
        <v>0.91803278688524592</v>
      </c>
    </row>
    <row r="995" spans="1:19" ht="15.75" customHeight="1" x14ac:dyDescent="0.25">
      <c r="A995" s="84">
        <v>2102</v>
      </c>
      <c r="B995" s="87"/>
      <c r="C995" s="87"/>
      <c r="D995" s="87"/>
      <c r="E995" s="87">
        <v>100</v>
      </c>
      <c r="F995" s="87"/>
      <c r="G995" s="87"/>
      <c r="H995" s="87"/>
      <c r="I995" s="87"/>
      <c r="J995" s="87"/>
      <c r="K995" s="129"/>
      <c r="L995" s="265"/>
      <c r="M995" s="101"/>
      <c r="N995" s="266"/>
      <c r="O995" s="96">
        <f>IF(E995=0,"",E995/D994)</f>
        <v>0.92592592592592593</v>
      </c>
      <c r="P995" s="97">
        <v>103</v>
      </c>
      <c r="Q995" s="280">
        <f t="shared" si="138"/>
        <v>0.9196428571428571</v>
      </c>
      <c r="R995" s="280">
        <f t="shared" si="139"/>
        <v>8.0357142857142905E-2</v>
      </c>
    </row>
    <row r="996" spans="1:19" ht="15.75" customHeight="1" x14ac:dyDescent="0.25">
      <c r="A996" s="84">
        <v>2201</v>
      </c>
      <c r="B996" s="87"/>
      <c r="C996" s="87"/>
      <c r="D996" s="87"/>
      <c r="E996" s="87"/>
      <c r="F996" s="87">
        <v>94</v>
      </c>
      <c r="G996" s="87"/>
      <c r="H996" s="87"/>
      <c r="I996" s="87"/>
      <c r="J996" s="87"/>
      <c r="K996" s="129"/>
      <c r="L996" s="265"/>
      <c r="M996" s="101"/>
      <c r="N996" s="266"/>
      <c r="O996" s="96">
        <f>F996/E995</f>
        <v>0.94</v>
      </c>
      <c r="P996" s="97">
        <v>101</v>
      </c>
      <c r="Q996" s="280">
        <f t="shared" si="138"/>
        <v>0.98058252427184467</v>
      </c>
      <c r="R996" s="280">
        <f t="shared" si="139"/>
        <v>1.9417475728155331E-2</v>
      </c>
    </row>
    <row r="997" spans="1:19" ht="15.75" customHeight="1" x14ac:dyDescent="0.25">
      <c r="A997" s="84">
        <v>2202</v>
      </c>
      <c r="B997" s="87"/>
      <c r="C997" s="87"/>
      <c r="D997" s="87"/>
      <c r="E997" s="87"/>
      <c r="F997" s="87"/>
      <c r="G997" s="87">
        <v>93</v>
      </c>
      <c r="H997" s="87"/>
      <c r="I997" s="87"/>
      <c r="J997" s="87"/>
      <c r="K997" s="129"/>
      <c r="L997" s="265"/>
      <c r="M997" s="101"/>
      <c r="N997" s="266"/>
      <c r="O997" s="96">
        <f>IF(G997=0,"",G997/F996)</f>
        <v>0.98936170212765961</v>
      </c>
      <c r="P997" s="97">
        <v>101</v>
      </c>
      <c r="Q997" s="280">
        <f t="shared" si="138"/>
        <v>1</v>
      </c>
      <c r="R997" s="280">
        <f t="shared" si="139"/>
        <v>0</v>
      </c>
    </row>
    <row r="998" spans="1:19" ht="15.75" customHeight="1" x14ac:dyDescent="0.25">
      <c r="A998" s="84">
        <v>2301</v>
      </c>
      <c r="B998" s="87"/>
      <c r="C998" s="87"/>
      <c r="D998" s="87"/>
      <c r="E998" s="87"/>
      <c r="F998" s="87"/>
      <c r="G998" s="87"/>
      <c r="H998" s="87">
        <v>93</v>
      </c>
      <c r="I998" s="87"/>
      <c r="J998" s="87"/>
      <c r="K998" s="129"/>
      <c r="L998" s="265"/>
      <c r="M998" s="101"/>
      <c r="N998" s="266"/>
      <c r="O998" s="96">
        <f>IF(H998=0,"",H998/G997)</f>
        <v>1</v>
      </c>
      <c r="P998" s="97">
        <v>101</v>
      </c>
      <c r="Q998" s="280">
        <f t="shared" si="138"/>
        <v>1</v>
      </c>
      <c r="R998" s="280">
        <f t="shared" si="139"/>
        <v>0</v>
      </c>
    </row>
    <row r="999" spans="1:19" ht="15.75" customHeight="1" x14ac:dyDescent="0.25">
      <c r="A999" s="84">
        <v>2302</v>
      </c>
      <c r="B999" s="87"/>
      <c r="C999" s="87"/>
      <c r="D999" s="87"/>
      <c r="E999" s="87"/>
      <c r="F999" s="87"/>
      <c r="G999" s="87"/>
      <c r="H999" s="87"/>
      <c r="I999" s="87">
        <v>91</v>
      </c>
      <c r="J999" s="87"/>
      <c r="K999" s="129"/>
      <c r="L999" s="265"/>
      <c r="M999" s="101"/>
      <c r="N999" s="266"/>
      <c r="O999" s="126">
        <f>IF(I999=0,"",I999/H998)</f>
        <v>0.978494623655914</v>
      </c>
      <c r="P999" s="97">
        <v>101</v>
      </c>
      <c r="Q999" s="280">
        <f t="shared" si="138"/>
        <v>1</v>
      </c>
      <c r="R999" s="126">
        <f t="shared" si="139"/>
        <v>0</v>
      </c>
    </row>
    <row r="1000" spans="1:19" ht="15.75" customHeight="1" x14ac:dyDescent="0.25">
      <c r="A1000" s="84">
        <v>2401</v>
      </c>
      <c r="B1000" s="87"/>
      <c r="C1000" s="87"/>
      <c r="D1000" s="87"/>
      <c r="E1000" s="87"/>
      <c r="F1000" s="87"/>
      <c r="G1000" s="87"/>
      <c r="H1000" s="87"/>
      <c r="I1000" s="87"/>
      <c r="J1000" s="87">
        <v>87</v>
      </c>
      <c r="K1000" s="129">
        <v>55</v>
      </c>
      <c r="L1000" s="265"/>
      <c r="M1000" s="101"/>
      <c r="N1000" s="256"/>
      <c r="O1000" s="126">
        <f>IF(J1000=0,"",J1000/I999)</f>
        <v>0.95604395604395609</v>
      </c>
      <c r="P1000" s="97">
        <v>96</v>
      </c>
      <c r="Q1000" s="280">
        <f t="shared" si="138"/>
        <v>0.95049504950495045</v>
      </c>
      <c r="R1000" s="126">
        <f t="shared" si="139"/>
        <v>4.9504950495049549E-2</v>
      </c>
    </row>
    <row r="1001" spans="1:19" ht="15.75" customHeight="1" x14ac:dyDescent="0.25">
      <c r="A1001" s="84">
        <v>2402</v>
      </c>
      <c r="B1001" s="87"/>
      <c r="C1001" s="87"/>
      <c r="D1001" s="87"/>
      <c r="E1001" s="87"/>
      <c r="F1001" s="87"/>
      <c r="G1001" s="87"/>
      <c r="H1001" s="87"/>
      <c r="I1001" s="87"/>
      <c r="J1001" s="87">
        <v>23</v>
      </c>
      <c r="K1001" s="129">
        <v>18</v>
      </c>
      <c r="L1001" s="265"/>
      <c r="M1001" s="101"/>
      <c r="N1001" s="256"/>
      <c r="O1001" s="215"/>
      <c r="P1001" s="106">
        <v>34</v>
      </c>
      <c r="Q1001" s="285"/>
      <c r="R1001" s="215"/>
    </row>
    <row r="1002" spans="1:19" ht="15.75" customHeight="1" x14ac:dyDescent="0.25">
      <c r="A1002" s="84">
        <v>2501</v>
      </c>
      <c r="B1002" s="87"/>
      <c r="C1002" s="87"/>
      <c r="D1002" s="87"/>
      <c r="E1002" s="87"/>
      <c r="F1002" s="87"/>
      <c r="G1002" s="87"/>
      <c r="H1002" s="87"/>
      <c r="I1002" s="87"/>
      <c r="J1002" s="87">
        <v>8</v>
      </c>
      <c r="K1002" s="129">
        <v>10</v>
      </c>
      <c r="L1002" s="265"/>
      <c r="M1002" s="101"/>
      <c r="N1002" s="256"/>
      <c r="O1002" s="215"/>
      <c r="P1002" s="106">
        <v>14</v>
      </c>
      <c r="Q1002" s="285"/>
      <c r="R1002" s="215"/>
    </row>
    <row r="1003" spans="1:19" ht="15.75" customHeight="1" x14ac:dyDescent="0.25">
      <c r="A1003" s="84">
        <v>2502</v>
      </c>
      <c r="B1003" s="87"/>
      <c r="C1003" s="87"/>
      <c r="D1003" s="87"/>
      <c r="E1003" s="87"/>
      <c r="F1003" s="87"/>
      <c r="G1003" s="87"/>
      <c r="H1003" s="87"/>
      <c r="I1003" s="87"/>
      <c r="J1003" s="87">
        <v>3</v>
      </c>
      <c r="K1003" s="129">
        <v>1</v>
      </c>
      <c r="L1003" s="265"/>
      <c r="M1003" s="101"/>
      <c r="N1003" s="256"/>
      <c r="O1003" s="215"/>
      <c r="P1003" s="106">
        <v>5</v>
      </c>
      <c r="Q1003" s="285"/>
      <c r="R1003" s="215"/>
    </row>
    <row r="1004" spans="1:19" ht="15.75" customHeight="1" x14ac:dyDescent="0.25">
      <c r="A1004" s="84">
        <v>2601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129"/>
      <c r="L1004" s="265"/>
      <c r="M1004" s="101"/>
      <c r="N1004" s="256"/>
      <c r="O1004" s="101"/>
      <c r="P1004" s="256"/>
      <c r="Q1004" s="286"/>
      <c r="R1004" s="215"/>
    </row>
    <row r="1005" spans="1:19" ht="15.75" customHeight="1" x14ac:dyDescent="0.25">
      <c r="A1005" s="84">
        <v>2602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129"/>
      <c r="L1005" s="265"/>
      <c r="M1005" s="101"/>
      <c r="N1005" s="256"/>
      <c r="O1005" s="111" t="s">
        <v>91</v>
      </c>
      <c r="P1005" s="112">
        <v>31</v>
      </c>
      <c r="Q1005" s="113">
        <f>K1008</f>
        <v>84</v>
      </c>
      <c r="R1005" s="114" t="s">
        <v>19</v>
      </c>
    </row>
    <row r="1006" spans="1:19" ht="15.75" customHeight="1" x14ac:dyDescent="0.25">
      <c r="A1006" s="84">
        <v>2701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129"/>
      <c r="L1006" s="265"/>
      <c r="M1006" s="101"/>
      <c r="N1006" s="256"/>
      <c r="O1006" s="115" t="s">
        <v>92</v>
      </c>
      <c r="P1006" s="116">
        <f>IF(P1005/B992=0,"",P1005/B992)</f>
        <v>0.25409836065573771</v>
      </c>
      <c r="Q1006" s="117">
        <f>IF(P1005/Q1005=0,"",P1005/Q1005)</f>
        <v>0.36904761904761907</v>
      </c>
      <c r="R1006" s="118" t="s">
        <v>93</v>
      </c>
    </row>
    <row r="1007" spans="1:19" ht="15.75" customHeight="1" x14ac:dyDescent="0.25">
      <c r="A1007" s="84">
        <v>2702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129"/>
      <c r="L1007" s="267"/>
      <c r="M1007" s="268"/>
      <c r="N1007" s="269"/>
      <c r="O1007" s="120"/>
      <c r="P1007" s="121"/>
      <c r="Q1007" s="121"/>
      <c r="R1007" s="122"/>
    </row>
    <row r="1008" spans="1:19" ht="18" customHeight="1" x14ac:dyDescent="0.25">
      <c r="A1008" s="46"/>
      <c r="B1008" s="340" t="s">
        <v>111</v>
      </c>
      <c r="C1008" s="340"/>
      <c r="D1008" s="340"/>
      <c r="E1008" s="340"/>
      <c r="F1008" s="340"/>
      <c r="G1008" s="340"/>
      <c r="H1008" s="340"/>
      <c r="I1008" s="340"/>
      <c r="J1008" s="340"/>
      <c r="K1008" s="123">
        <f>SUM(K992:K1004)</f>
        <v>84</v>
      </c>
      <c r="L1008" s="124">
        <f>K1000/B992</f>
        <v>0.45081967213114754</v>
      </c>
      <c r="M1008" s="124">
        <f>IF(K1008=0,"",K1008/B992)</f>
        <v>0.68852459016393441</v>
      </c>
      <c r="N1008" s="124">
        <f>M1008-L1008</f>
        <v>0.23770491803278687</v>
      </c>
      <c r="O1008" s="1"/>
      <c r="P1008" s="2"/>
      <c r="Q1008" s="36"/>
      <c r="R1008" s="1"/>
    </row>
    <row r="1009" spans="1:19" ht="12.75" customHeight="1" x14ac:dyDescent="0.2">
      <c r="M1009" s="1"/>
      <c r="N1009" s="1"/>
      <c r="P1009" s="1"/>
    </row>
    <row r="1010" spans="1:19" ht="12.75" customHeight="1" x14ac:dyDescent="0.2">
      <c r="M1010" s="1"/>
      <c r="N1010" s="1"/>
      <c r="P1010" s="1"/>
    </row>
    <row r="1011" spans="1:19" ht="26.25" customHeight="1" x14ac:dyDescent="0.4">
      <c r="A1011" s="2"/>
      <c r="B1011" s="382" t="s">
        <v>101</v>
      </c>
      <c r="C1011" s="367"/>
      <c r="D1011" s="367"/>
      <c r="E1011" s="367"/>
      <c r="F1011" s="367"/>
      <c r="G1011" s="367"/>
      <c r="H1011" s="367"/>
      <c r="I1011" s="367"/>
      <c r="J1011" s="367"/>
      <c r="K1011" s="225" t="s">
        <v>122</v>
      </c>
      <c r="L1011" s="1"/>
      <c r="M1011" s="1"/>
      <c r="N1011" s="2"/>
      <c r="O1011" s="1"/>
      <c r="P1011" s="2"/>
      <c r="Q1011" s="2"/>
      <c r="R1011" s="2"/>
    </row>
    <row r="1012" spans="1:19" ht="20.25" customHeight="1" x14ac:dyDescent="0.2">
      <c r="A1012" s="376" t="s">
        <v>18</v>
      </c>
      <c r="B1012" s="344" t="s">
        <v>102</v>
      </c>
      <c r="C1012" s="345"/>
      <c r="D1012" s="345"/>
      <c r="E1012" s="345"/>
      <c r="F1012" s="345"/>
      <c r="G1012" s="345"/>
      <c r="H1012" s="345"/>
      <c r="I1012" s="345"/>
      <c r="J1012" s="377"/>
      <c r="K1012" s="383" t="s">
        <v>19</v>
      </c>
      <c r="L1012" s="339" t="s">
        <v>11</v>
      </c>
      <c r="M1012" s="339" t="s">
        <v>12</v>
      </c>
      <c r="N1012" s="339" t="s">
        <v>13</v>
      </c>
      <c r="O1012" s="339" t="s">
        <v>14</v>
      </c>
      <c r="P1012" s="339" t="s">
        <v>15</v>
      </c>
      <c r="Q1012" s="339" t="s">
        <v>16</v>
      </c>
      <c r="R1012" s="339" t="s">
        <v>103</v>
      </c>
    </row>
    <row r="1013" spans="1:19" ht="15.75" customHeight="1" x14ac:dyDescent="0.25">
      <c r="A1013" s="338"/>
      <c r="B1013" s="84" t="s">
        <v>104</v>
      </c>
      <c r="C1013" s="84" t="s">
        <v>105</v>
      </c>
      <c r="D1013" s="84" t="s">
        <v>106</v>
      </c>
      <c r="E1013" s="84" t="s">
        <v>107</v>
      </c>
      <c r="F1013" s="84" t="s">
        <v>108</v>
      </c>
      <c r="G1013" s="84" t="s">
        <v>109</v>
      </c>
      <c r="H1013" s="84" t="s">
        <v>110</v>
      </c>
      <c r="I1013" s="84" t="s">
        <v>73</v>
      </c>
      <c r="J1013" s="84" t="s">
        <v>74</v>
      </c>
      <c r="K1013" s="349"/>
      <c r="L1013" s="338"/>
      <c r="M1013" s="338"/>
      <c r="N1013" s="338"/>
      <c r="O1013" s="338"/>
      <c r="P1013" s="338"/>
      <c r="Q1013" s="338"/>
      <c r="R1013" s="338"/>
    </row>
    <row r="1014" spans="1:19" ht="15.75" customHeight="1" x14ac:dyDescent="0.25">
      <c r="A1014" s="84">
        <v>2002</v>
      </c>
      <c r="B1014" s="87">
        <v>124</v>
      </c>
      <c r="C1014" s="87"/>
      <c r="D1014" s="87"/>
      <c r="E1014" s="87"/>
      <c r="F1014" s="87"/>
      <c r="G1014" s="87"/>
      <c r="H1014" s="87"/>
      <c r="I1014" s="87"/>
      <c r="J1014" s="87"/>
      <c r="K1014" s="129"/>
      <c r="L1014" s="262"/>
      <c r="M1014" s="263"/>
      <c r="N1014" s="264"/>
      <c r="O1014" s="278"/>
      <c r="P1014" s="92">
        <f>B1014</f>
        <v>124</v>
      </c>
      <c r="Q1014" s="279"/>
      <c r="R1014" s="278"/>
    </row>
    <row r="1015" spans="1:19" ht="15.75" customHeight="1" x14ac:dyDescent="0.25">
      <c r="A1015" s="84">
        <v>2101</v>
      </c>
      <c r="B1015" s="87"/>
      <c r="C1015" s="87">
        <v>111</v>
      </c>
      <c r="D1015" s="87"/>
      <c r="E1015" s="87"/>
      <c r="F1015" s="87"/>
      <c r="G1015" s="87"/>
      <c r="H1015" s="87"/>
      <c r="I1015" s="87"/>
      <c r="J1015" s="87"/>
      <c r="K1015" s="129"/>
      <c r="L1015" s="265"/>
      <c r="M1015" s="101"/>
      <c r="N1015" s="266"/>
      <c r="O1015" s="96">
        <f>IF(C1015=0,"",C1015/B1014)</f>
        <v>0.89516129032258063</v>
      </c>
      <c r="P1015" s="97">
        <v>112</v>
      </c>
      <c r="Q1015" s="280">
        <f t="shared" ref="Q1015:Q1020" si="140">IF(P1015=0,"",P1015/P1014)</f>
        <v>0.90322580645161288</v>
      </c>
      <c r="R1015" s="280">
        <f t="shared" ref="R1015:R1021" si="141">IF(P1015=0,"",100%-Q1015)</f>
        <v>9.6774193548387122E-2</v>
      </c>
    </row>
    <row r="1016" spans="1:19" ht="15.75" customHeight="1" x14ac:dyDescent="0.25">
      <c r="A1016" s="84">
        <v>2102</v>
      </c>
      <c r="B1016" s="87"/>
      <c r="C1016" s="87"/>
      <c r="D1016" s="87">
        <v>105</v>
      </c>
      <c r="E1016" s="87"/>
      <c r="F1016" s="87"/>
      <c r="G1016" s="87"/>
      <c r="H1016" s="87"/>
      <c r="I1016" s="87"/>
      <c r="J1016" s="87"/>
      <c r="K1016" s="129"/>
      <c r="L1016" s="265"/>
      <c r="M1016" s="101"/>
      <c r="N1016" s="266"/>
      <c r="O1016" s="96">
        <f>IF(D1016=0,"",D1016/C1015)</f>
        <v>0.94594594594594594</v>
      </c>
      <c r="P1016" s="97">
        <v>107</v>
      </c>
      <c r="Q1016" s="280">
        <f t="shared" si="140"/>
        <v>0.9553571428571429</v>
      </c>
      <c r="R1016" s="280">
        <f t="shared" si="141"/>
        <v>4.4642857142857095E-2</v>
      </c>
      <c r="S1016" s="48">
        <f>P1016/P1014</f>
        <v>0.86290322580645162</v>
      </c>
    </row>
    <row r="1017" spans="1:19" ht="15.75" customHeight="1" x14ac:dyDescent="0.25">
      <c r="A1017" s="84">
        <v>2201</v>
      </c>
      <c r="B1017" s="87"/>
      <c r="C1017" s="87"/>
      <c r="D1017" s="87"/>
      <c r="E1017" s="87">
        <v>99</v>
      </c>
      <c r="F1017" s="87"/>
      <c r="G1017" s="87"/>
      <c r="H1017" s="87"/>
      <c r="I1017" s="87"/>
      <c r="J1017" s="87"/>
      <c r="K1017" s="129"/>
      <c r="L1017" s="265"/>
      <c r="M1017" s="101"/>
      <c r="N1017" s="266"/>
      <c r="O1017" s="96">
        <f>IF(E1017=0,"",E1017/D1016)</f>
        <v>0.94285714285714284</v>
      </c>
      <c r="P1017" s="97">
        <v>102</v>
      </c>
      <c r="Q1017" s="280">
        <f t="shared" si="140"/>
        <v>0.95327102803738317</v>
      </c>
      <c r="R1017" s="280">
        <f t="shared" si="141"/>
        <v>4.6728971962616828E-2</v>
      </c>
    </row>
    <row r="1018" spans="1:19" ht="15.75" customHeight="1" x14ac:dyDescent="0.25">
      <c r="A1018" s="84">
        <v>2202</v>
      </c>
      <c r="B1018" s="87"/>
      <c r="C1018" s="87"/>
      <c r="D1018" s="87"/>
      <c r="E1018" s="87"/>
      <c r="F1018" s="87">
        <v>97</v>
      </c>
      <c r="G1018" s="87"/>
      <c r="H1018" s="87"/>
      <c r="I1018" s="87"/>
      <c r="J1018" s="87"/>
      <c r="K1018" s="129"/>
      <c r="L1018" s="265"/>
      <c r="M1018" s="101"/>
      <c r="N1018" s="266"/>
      <c r="O1018" s="96">
        <f>F1018/E1017</f>
        <v>0.97979797979797978</v>
      </c>
      <c r="P1018" s="97">
        <v>99</v>
      </c>
      <c r="Q1018" s="280">
        <f t="shared" si="140"/>
        <v>0.97058823529411764</v>
      </c>
      <c r="R1018" s="280">
        <f t="shared" si="141"/>
        <v>2.9411764705882359E-2</v>
      </c>
    </row>
    <row r="1019" spans="1:19" ht="15.75" customHeight="1" x14ac:dyDescent="0.25">
      <c r="A1019" s="84">
        <v>2301</v>
      </c>
      <c r="B1019" s="87"/>
      <c r="C1019" s="87"/>
      <c r="D1019" s="87"/>
      <c r="E1019" s="87"/>
      <c r="F1019" s="87"/>
      <c r="G1019" s="87">
        <v>97</v>
      </c>
      <c r="H1019" s="87"/>
      <c r="I1019" s="87"/>
      <c r="J1019" s="87"/>
      <c r="K1019" s="129"/>
      <c r="L1019" s="265"/>
      <c r="M1019" s="101"/>
      <c r="N1019" s="266"/>
      <c r="O1019" s="96">
        <f>G1019/F1018</f>
        <v>1</v>
      </c>
      <c r="P1019" s="97">
        <v>99</v>
      </c>
      <c r="Q1019" s="280">
        <f t="shared" si="140"/>
        <v>1</v>
      </c>
      <c r="R1019" s="280">
        <f t="shared" si="141"/>
        <v>0</v>
      </c>
    </row>
    <row r="1020" spans="1:19" ht="15.75" customHeight="1" x14ac:dyDescent="0.25">
      <c r="A1020" s="84">
        <v>2302</v>
      </c>
      <c r="B1020" s="87"/>
      <c r="C1020" s="87"/>
      <c r="D1020" s="87"/>
      <c r="E1020" s="87"/>
      <c r="F1020" s="87"/>
      <c r="G1020" s="87"/>
      <c r="H1020" s="87">
        <v>97</v>
      </c>
      <c r="I1020" s="87"/>
      <c r="J1020" s="87"/>
      <c r="K1020" s="129">
        <v>1</v>
      </c>
      <c r="L1020" s="265"/>
      <c r="M1020" s="101"/>
      <c r="N1020" s="266"/>
      <c r="O1020" s="96">
        <f>IF(H1020=0,"",H1020/G1019)</f>
        <v>1</v>
      </c>
      <c r="P1020" s="97">
        <v>99</v>
      </c>
      <c r="Q1020" s="280">
        <f t="shared" si="140"/>
        <v>1</v>
      </c>
      <c r="R1020" s="280">
        <f t="shared" si="141"/>
        <v>0</v>
      </c>
    </row>
    <row r="1021" spans="1:19" ht="15.75" customHeight="1" x14ac:dyDescent="0.25">
      <c r="A1021" s="84">
        <v>2401</v>
      </c>
      <c r="B1021" s="87"/>
      <c r="C1021" s="87"/>
      <c r="D1021" s="87"/>
      <c r="E1021" s="87"/>
      <c r="F1021" s="87"/>
      <c r="G1021" s="87"/>
      <c r="H1021" s="87"/>
      <c r="I1021" s="87">
        <v>90</v>
      </c>
      <c r="J1021" s="87"/>
      <c r="K1021" s="129"/>
      <c r="L1021" s="265"/>
      <c r="M1021" s="101"/>
      <c r="N1021" s="266"/>
      <c r="O1021" s="215">
        <f>IF(I1021=0,"",I1021/H1020)</f>
        <v>0.92783505154639179</v>
      </c>
      <c r="P1021" s="97">
        <v>94</v>
      </c>
      <c r="Q1021" s="126">
        <f t="shared" ref="Q1021" si="142">IF(P1021=0,"",P1021/P1020)</f>
        <v>0.9494949494949495</v>
      </c>
      <c r="R1021" s="126">
        <f t="shared" si="141"/>
        <v>5.0505050505050497E-2</v>
      </c>
    </row>
    <row r="1022" spans="1:19" ht="15.75" customHeight="1" x14ac:dyDescent="0.25">
      <c r="A1022" s="84">
        <v>2402</v>
      </c>
      <c r="B1022" s="87"/>
      <c r="C1022" s="87"/>
      <c r="D1022" s="87"/>
      <c r="E1022" s="87"/>
      <c r="F1022" s="87"/>
      <c r="G1022" s="87"/>
      <c r="H1022" s="87"/>
      <c r="I1022" s="87"/>
      <c r="J1022" s="87">
        <v>76</v>
      </c>
      <c r="K1022" s="129">
        <v>40</v>
      </c>
      <c r="L1022" s="265"/>
      <c r="M1022" s="101"/>
      <c r="N1022" s="256"/>
      <c r="O1022" s="216">
        <f>IF(J1022=0,"",J1022/I1021)</f>
        <v>0.84444444444444444</v>
      </c>
      <c r="P1022" s="214">
        <v>81</v>
      </c>
      <c r="Q1022" s="126">
        <f t="shared" ref="Q1022" si="143">IF(P1022=0,"",P1022/P1021)</f>
        <v>0.86170212765957444</v>
      </c>
      <c r="R1022" s="126">
        <f t="shared" ref="R1022" si="144">IF(P1022=0,"",100%-Q1022)</f>
        <v>0.13829787234042556</v>
      </c>
    </row>
    <row r="1023" spans="1:19" ht="15.75" customHeight="1" x14ac:dyDescent="0.25">
      <c r="A1023" s="84">
        <v>2501</v>
      </c>
      <c r="B1023" s="87"/>
      <c r="C1023" s="87"/>
      <c r="D1023" s="87"/>
      <c r="E1023" s="87"/>
      <c r="F1023" s="87"/>
      <c r="G1023" s="87"/>
      <c r="H1023" s="87"/>
      <c r="I1023" s="87"/>
      <c r="J1023" s="87">
        <v>46</v>
      </c>
      <c r="K1023" s="129">
        <v>35</v>
      </c>
      <c r="L1023" s="265"/>
      <c r="M1023" s="101"/>
      <c r="N1023" s="256"/>
      <c r="O1023" s="215"/>
      <c r="P1023" s="106">
        <v>48</v>
      </c>
      <c r="Q1023" s="285"/>
      <c r="R1023" s="215"/>
    </row>
    <row r="1024" spans="1:19" ht="15.75" customHeight="1" x14ac:dyDescent="0.25">
      <c r="A1024" s="84">
        <v>2502</v>
      </c>
      <c r="B1024" s="87"/>
      <c r="C1024" s="87"/>
      <c r="D1024" s="87"/>
      <c r="E1024" s="87"/>
      <c r="F1024" s="87"/>
      <c r="G1024" s="87"/>
      <c r="H1024" s="87"/>
      <c r="I1024" s="87"/>
      <c r="J1024" s="87">
        <v>8</v>
      </c>
      <c r="K1024" s="129">
        <v>9</v>
      </c>
      <c r="L1024" s="265"/>
      <c r="M1024" s="101"/>
      <c r="N1024" s="256"/>
      <c r="O1024" s="215"/>
      <c r="P1024" s="106">
        <v>13</v>
      </c>
      <c r="Q1024" s="285"/>
      <c r="R1024" s="215"/>
    </row>
    <row r="1025" spans="1:19" ht="15.75" customHeight="1" x14ac:dyDescent="0.25">
      <c r="A1025" s="84">
        <v>2601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129"/>
      <c r="L1025" s="265"/>
      <c r="M1025" s="101"/>
      <c r="N1025" s="256"/>
      <c r="O1025" s="215"/>
      <c r="P1025" s="106"/>
      <c r="Q1025" s="285"/>
      <c r="R1025" s="215"/>
    </row>
    <row r="1026" spans="1:19" ht="15.75" customHeight="1" x14ac:dyDescent="0.25">
      <c r="A1026" s="84">
        <v>2602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129"/>
      <c r="L1026" s="265"/>
      <c r="M1026" s="101"/>
      <c r="N1026" s="256"/>
      <c r="O1026" s="101"/>
      <c r="P1026" s="256"/>
      <c r="Q1026" s="286"/>
      <c r="R1026" s="215"/>
    </row>
    <row r="1027" spans="1:19" ht="15.75" customHeight="1" x14ac:dyDescent="0.25">
      <c r="A1027" s="84">
        <v>2701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9"/>
      <c r="L1027" s="265"/>
      <c r="M1027" s="101"/>
      <c r="N1027" s="256"/>
      <c r="O1027" s="111" t="s">
        <v>91</v>
      </c>
      <c r="P1027" s="112">
        <v>25</v>
      </c>
      <c r="Q1027" s="113">
        <f>K1030</f>
        <v>85</v>
      </c>
      <c r="R1027" s="114" t="s">
        <v>19</v>
      </c>
    </row>
    <row r="1028" spans="1:19" ht="15.75" customHeight="1" x14ac:dyDescent="0.25">
      <c r="A1028" s="84">
        <v>2702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129"/>
      <c r="L1028" s="265"/>
      <c r="M1028" s="101"/>
      <c r="N1028" s="256"/>
      <c r="O1028" s="115" t="s">
        <v>92</v>
      </c>
      <c r="P1028" s="116">
        <f>IF(P1027/B1014=0,"",P1027/B1014)</f>
        <v>0.20161290322580644</v>
      </c>
      <c r="Q1028" s="117">
        <f>IF(P1027/Q1027=0,"",P1027/Q1027)</f>
        <v>0.29411764705882354</v>
      </c>
      <c r="R1028" s="118" t="s">
        <v>93</v>
      </c>
    </row>
    <row r="1029" spans="1:19" ht="15.75" customHeight="1" x14ac:dyDescent="0.25">
      <c r="A1029" s="84">
        <v>2801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9"/>
      <c r="L1029" s="267"/>
      <c r="M1029" s="268"/>
      <c r="N1029" s="269"/>
      <c r="O1029" s="120"/>
      <c r="P1029" s="121"/>
      <c r="Q1029" s="121"/>
      <c r="R1029" s="122"/>
    </row>
    <row r="1030" spans="1:19" ht="18" customHeight="1" x14ac:dyDescent="0.25">
      <c r="A1030" s="46"/>
      <c r="B1030" s="340" t="s">
        <v>111</v>
      </c>
      <c r="C1030" s="340"/>
      <c r="D1030" s="340"/>
      <c r="E1030" s="340"/>
      <c r="F1030" s="340"/>
      <c r="G1030" s="340"/>
      <c r="H1030" s="340"/>
      <c r="I1030" s="340"/>
      <c r="J1030" s="340"/>
      <c r="K1030" s="123">
        <f>SUM(K1014:K1026)</f>
        <v>85</v>
      </c>
      <c r="L1030" s="124">
        <f>((SUM(K1020:K1022))/B1014)</f>
        <v>0.33064516129032256</v>
      </c>
      <c r="M1030" s="124">
        <f>IF(K1030=0,"",K1030/B1014)</f>
        <v>0.68548387096774188</v>
      </c>
      <c r="N1030" s="124">
        <f>M1030-L1030</f>
        <v>0.35483870967741932</v>
      </c>
      <c r="O1030" s="1"/>
      <c r="P1030" s="2"/>
      <c r="Q1030" s="36"/>
      <c r="R1030" s="1"/>
    </row>
    <row r="1031" spans="1:19" ht="12.75" customHeight="1" x14ac:dyDescent="0.2">
      <c r="M1031" s="1"/>
      <c r="N1031" s="1"/>
      <c r="P1031" s="1"/>
    </row>
    <row r="1032" spans="1:19" ht="12.75" customHeight="1" x14ac:dyDescent="0.2">
      <c r="M1032" s="1"/>
      <c r="N1032" s="1"/>
      <c r="P1032" s="1"/>
    </row>
    <row r="1033" spans="1:19" ht="26.25" customHeight="1" x14ac:dyDescent="0.4">
      <c r="A1033" s="2"/>
      <c r="B1033" s="382" t="s">
        <v>101</v>
      </c>
      <c r="C1033" s="367"/>
      <c r="D1033" s="367"/>
      <c r="E1033" s="367"/>
      <c r="F1033" s="367"/>
      <c r="G1033" s="367"/>
      <c r="H1033" s="367"/>
      <c r="I1033" s="367"/>
      <c r="J1033" s="367"/>
      <c r="K1033" s="225" t="s">
        <v>123</v>
      </c>
      <c r="L1033" s="1"/>
      <c r="M1033" s="1"/>
      <c r="N1033" s="2"/>
      <c r="O1033" s="1"/>
      <c r="P1033" s="2"/>
      <c r="Q1033" s="2"/>
      <c r="R1033" s="2"/>
    </row>
    <row r="1034" spans="1:19" ht="20.25" customHeight="1" x14ac:dyDescent="0.2">
      <c r="A1034" s="376" t="s">
        <v>18</v>
      </c>
      <c r="B1034" s="344" t="s">
        <v>102</v>
      </c>
      <c r="C1034" s="345"/>
      <c r="D1034" s="345"/>
      <c r="E1034" s="345"/>
      <c r="F1034" s="345"/>
      <c r="G1034" s="345"/>
      <c r="H1034" s="345"/>
      <c r="I1034" s="345"/>
      <c r="J1034" s="377"/>
      <c r="K1034" s="383" t="s">
        <v>19</v>
      </c>
      <c r="L1034" s="339" t="s">
        <v>11</v>
      </c>
      <c r="M1034" s="339" t="s">
        <v>12</v>
      </c>
      <c r="N1034" s="339" t="s">
        <v>13</v>
      </c>
      <c r="O1034" s="339" t="s">
        <v>14</v>
      </c>
      <c r="P1034" s="339" t="s">
        <v>15</v>
      </c>
      <c r="Q1034" s="339" t="s">
        <v>16</v>
      </c>
      <c r="R1034" s="339" t="s">
        <v>103</v>
      </c>
    </row>
    <row r="1035" spans="1:19" ht="15.75" customHeight="1" x14ac:dyDescent="0.25">
      <c r="A1035" s="338"/>
      <c r="B1035" s="84" t="s">
        <v>104</v>
      </c>
      <c r="C1035" s="84" t="s">
        <v>105</v>
      </c>
      <c r="D1035" s="84" t="s">
        <v>106</v>
      </c>
      <c r="E1035" s="84" t="s">
        <v>107</v>
      </c>
      <c r="F1035" s="84" t="s">
        <v>108</v>
      </c>
      <c r="G1035" s="84" t="s">
        <v>109</v>
      </c>
      <c r="H1035" s="84" t="s">
        <v>110</v>
      </c>
      <c r="I1035" s="84" t="s">
        <v>73</v>
      </c>
      <c r="J1035" s="84" t="s">
        <v>74</v>
      </c>
      <c r="K1035" s="349"/>
      <c r="L1035" s="338"/>
      <c r="M1035" s="338"/>
      <c r="N1035" s="338"/>
      <c r="O1035" s="338"/>
      <c r="P1035" s="338"/>
      <c r="Q1035" s="338"/>
      <c r="R1035" s="338"/>
    </row>
    <row r="1036" spans="1:19" ht="15.75" customHeight="1" x14ac:dyDescent="0.25">
      <c r="A1036" s="84">
        <v>2101</v>
      </c>
      <c r="B1036" s="87">
        <v>109</v>
      </c>
      <c r="C1036" s="87"/>
      <c r="D1036" s="87"/>
      <c r="E1036" s="87"/>
      <c r="F1036" s="87"/>
      <c r="G1036" s="87"/>
      <c r="H1036" s="87"/>
      <c r="I1036" s="87"/>
      <c r="J1036" s="87"/>
      <c r="K1036" s="129"/>
      <c r="L1036" s="262"/>
      <c r="M1036" s="263"/>
      <c r="N1036" s="264"/>
      <c r="O1036" s="278"/>
      <c r="P1036" s="92">
        <f>B1036</f>
        <v>109</v>
      </c>
      <c r="Q1036" s="279"/>
      <c r="R1036" s="278"/>
    </row>
    <row r="1037" spans="1:19" ht="15.75" customHeight="1" x14ac:dyDescent="0.25">
      <c r="A1037" s="84">
        <v>2102</v>
      </c>
      <c r="B1037" s="87"/>
      <c r="C1037" s="87">
        <v>103</v>
      </c>
      <c r="D1037" s="87"/>
      <c r="E1037" s="87"/>
      <c r="F1037" s="87"/>
      <c r="G1037" s="87"/>
      <c r="H1037" s="87"/>
      <c r="I1037" s="87"/>
      <c r="J1037" s="87"/>
      <c r="K1037" s="129"/>
      <c r="L1037" s="265"/>
      <c r="M1037" s="101"/>
      <c r="N1037" s="266"/>
      <c r="O1037" s="96">
        <f>IF(C1037=0,"",C1037/B1036)</f>
        <v>0.94495412844036697</v>
      </c>
      <c r="P1037" s="97">
        <v>104</v>
      </c>
      <c r="Q1037" s="280">
        <f t="shared" ref="Q1037:Q1043" si="145">IF(P1037=0,"",P1037/P1036)</f>
        <v>0.95412844036697253</v>
      </c>
      <c r="R1037" s="280">
        <f t="shared" ref="R1037:R1043" si="146">IF(P1037=0,"",100%-Q1037)</f>
        <v>4.587155963302747E-2</v>
      </c>
    </row>
    <row r="1038" spans="1:19" ht="15.75" customHeight="1" x14ac:dyDescent="0.25">
      <c r="A1038" s="84">
        <v>2201</v>
      </c>
      <c r="B1038" s="87"/>
      <c r="C1038" s="87"/>
      <c r="D1038" s="87">
        <v>98</v>
      </c>
      <c r="E1038" s="87"/>
      <c r="F1038" s="87"/>
      <c r="G1038" s="87"/>
      <c r="H1038" s="87"/>
      <c r="I1038" s="87"/>
      <c r="J1038" s="87"/>
      <c r="K1038" s="129"/>
      <c r="L1038" s="265"/>
      <c r="M1038" s="101"/>
      <c r="N1038" s="266"/>
      <c r="O1038" s="96">
        <f>IF(D1038=0,"",D1038/C1037)</f>
        <v>0.95145631067961167</v>
      </c>
      <c r="P1038" s="97">
        <v>100</v>
      </c>
      <c r="Q1038" s="280">
        <f t="shared" si="145"/>
        <v>0.96153846153846156</v>
      </c>
      <c r="R1038" s="280">
        <f t="shared" si="146"/>
        <v>3.8461538461538436E-2</v>
      </c>
      <c r="S1038" s="48">
        <f>P1038/P1036</f>
        <v>0.91743119266055051</v>
      </c>
    </row>
    <row r="1039" spans="1:19" ht="15.75" customHeight="1" x14ac:dyDescent="0.25">
      <c r="A1039" s="84">
        <v>2202</v>
      </c>
      <c r="B1039" s="87"/>
      <c r="C1039" s="87"/>
      <c r="D1039" s="87"/>
      <c r="E1039" s="87">
        <v>94</v>
      </c>
      <c r="F1039" s="87"/>
      <c r="G1039" s="87"/>
      <c r="H1039" s="87"/>
      <c r="I1039" s="87"/>
      <c r="J1039" s="87"/>
      <c r="K1039" s="129"/>
      <c r="L1039" s="265"/>
      <c r="M1039" s="101"/>
      <c r="N1039" s="266"/>
      <c r="O1039" s="96">
        <f>IF(E1039=0,"",E1039/D1038)</f>
        <v>0.95918367346938771</v>
      </c>
      <c r="P1039" s="97">
        <v>98</v>
      </c>
      <c r="Q1039" s="280">
        <f t="shared" si="145"/>
        <v>0.98</v>
      </c>
      <c r="R1039" s="280">
        <f t="shared" si="146"/>
        <v>2.0000000000000018E-2</v>
      </c>
    </row>
    <row r="1040" spans="1:19" ht="15.75" customHeight="1" x14ac:dyDescent="0.25">
      <c r="A1040" s="84">
        <v>2301</v>
      </c>
      <c r="B1040" s="87"/>
      <c r="C1040" s="87"/>
      <c r="D1040" s="87"/>
      <c r="E1040" s="87"/>
      <c r="F1040" s="87">
        <v>90</v>
      </c>
      <c r="G1040" s="87"/>
      <c r="H1040" s="87"/>
      <c r="I1040" s="87"/>
      <c r="J1040" s="87"/>
      <c r="K1040" s="129"/>
      <c r="L1040" s="265"/>
      <c r="M1040" s="101"/>
      <c r="N1040" s="266"/>
      <c r="O1040" s="96">
        <f>F1040/E1039</f>
        <v>0.95744680851063835</v>
      </c>
      <c r="P1040" s="97">
        <v>93</v>
      </c>
      <c r="Q1040" s="280">
        <f t="shared" si="145"/>
        <v>0.94897959183673475</v>
      </c>
      <c r="R1040" s="280">
        <f t="shared" si="146"/>
        <v>5.1020408163265252E-2</v>
      </c>
    </row>
    <row r="1041" spans="1:18" ht="15.75" customHeight="1" x14ac:dyDescent="0.25">
      <c r="A1041" s="84">
        <v>2302</v>
      </c>
      <c r="B1041" s="87"/>
      <c r="C1041" s="87"/>
      <c r="D1041" s="87"/>
      <c r="E1041" s="87"/>
      <c r="F1041" s="87"/>
      <c r="G1041" s="87">
        <v>89</v>
      </c>
      <c r="H1041" s="87"/>
      <c r="I1041" s="87"/>
      <c r="J1041" s="87"/>
      <c r="K1041" s="129"/>
      <c r="L1041" s="265"/>
      <c r="M1041" s="101"/>
      <c r="N1041" s="266"/>
      <c r="O1041" s="96">
        <f>IF(G1041=0,"",G1041/F1040)</f>
        <v>0.98888888888888893</v>
      </c>
      <c r="P1041" s="97">
        <v>92</v>
      </c>
      <c r="Q1041" s="280">
        <f t="shared" si="145"/>
        <v>0.989247311827957</v>
      </c>
      <c r="R1041" s="280">
        <f t="shared" si="146"/>
        <v>1.0752688172043001E-2</v>
      </c>
    </row>
    <row r="1042" spans="1:18" ht="15.75" customHeight="1" x14ac:dyDescent="0.25">
      <c r="A1042" s="84">
        <v>2401</v>
      </c>
      <c r="B1042" s="87"/>
      <c r="C1042" s="87"/>
      <c r="D1042" s="87"/>
      <c r="E1042" s="87"/>
      <c r="F1042" s="87"/>
      <c r="G1042" s="87"/>
      <c r="H1042" s="87">
        <v>84</v>
      </c>
      <c r="I1042" s="87"/>
      <c r="J1042" s="87"/>
      <c r="K1042" s="129"/>
      <c r="L1042" s="265"/>
      <c r="M1042" s="101"/>
      <c r="N1042" s="266"/>
      <c r="O1042" s="96">
        <f t="shared" ref="O1042" si="147">IF(H1042=0,"",H1042/G1041)</f>
        <v>0.9438202247191011</v>
      </c>
      <c r="P1042" s="97">
        <v>91</v>
      </c>
      <c r="Q1042" s="280">
        <f t="shared" si="145"/>
        <v>0.98913043478260865</v>
      </c>
      <c r="R1042" s="280">
        <f t="shared" si="146"/>
        <v>1.0869565217391353E-2</v>
      </c>
    </row>
    <row r="1043" spans="1:18" ht="15.75" customHeight="1" x14ac:dyDescent="0.25">
      <c r="A1043" s="84">
        <v>2402</v>
      </c>
      <c r="B1043" s="87"/>
      <c r="C1043" s="87"/>
      <c r="D1043" s="87"/>
      <c r="E1043" s="87"/>
      <c r="F1043" s="87"/>
      <c r="G1043" s="87"/>
      <c r="H1043" s="87"/>
      <c r="I1043" s="87">
        <v>79</v>
      </c>
      <c r="J1043" s="87"/>
      <c r="K1043" s="129"/>
      <c r="L1043" s="265"/>
      <c r="M1043" s="101"/>
      <c r="N1043" s="266"/>
      <c r="O1043" s="215">
        <f>IF(I1043=0,"",I1043/H1042)</f>
        <v>0.94047619047619047</v>
      </c>
      <c r="P1043" s="97">
        <v>91</v>
      </c>
      <c r="Q1043" s="280">
        <f t="shared" si="145"/>
        <v>1</v>
      </c>
      <c r="R1043" s="126">
        <f t="shared" si="146"/>
        <v>0</v>
      </c>
    </row>
    <row r="1044" spans="1:18" ht="15.75" customHeight="1" x14ac:dyDescent="0.25">
      <c r="A1044" s="84">
        <v>2501</v>
      </c>
      <c r="B1044" s="87"/>
      <c r="C1044" s="87"/>
      <c r="D1044" s="87"/>
      <c r="E1044" s="87"/>
      <c r="F1044" s="87"/>
      <c r="G1044" s="87"/>
      <c r="H1044" s="87"/>
      <c r="I1044" s="87"/>
      <c r="J1044" s="87">
        <v>75</v>
      </c>
      <c r="K1044" s="129">
        <v>45</v>
      </c>
      <c r="L1044" s="265"/>
      <c r="M1044" s="101"/>
      <c r="N1044" s="256"/>
      <c r="O1044" s="216">
        <f>J1044/I1043</f>
        <v>0.94936708860759489</v>
      </c>
      <c r="P1044" s="214">
        <v>88</v>
      </c>
      <c r="Q1044" s="280">
        <f t="shared" ref="Q1044" si="148">IF(P1044=0,"",P1044/P1043)</f>
        <v>0.96703296703296704</v>
      </c>
      <c r="R1044" s="280">
        <f t="shared" ref="R1044" si="149">IF(P1044=0,"",100%-Q1044)</f>
        <v>3.2967032967032961E-2</v>
      </c>
    </row>
    <row r="1045" spans="1:18" ht="15.75" customHeight="1" x14ac:dyDescent="0.25">
      <c r="A1045" s="84">
        <v>2502</v>
      </c>
      <c r="B1045" s="87"/>
      <c r="C1045" s="87"/>
      <c r="D1045" s="87"/>
      <c r="E1045" s="87"/>
      <c r="F1045" s="87"/>
      <c r="G1045" s="87"/>
      <c r="H1045" s="87"/>
      <c r="I1045" s="87"/>
      <c r="J1045" s="87">
        <v>35</v>
      </c>
      <c r="K1045" s="129">
        <v>28</v>
      </c>
      <c r="L1045" s="265"/>
      <c r="M1045" s="101"/>
      <c r="N1045" s="256"/>
      <c r="O1045" s="215"/>
      <c r="P1045" s="106">
        <v>38</v>
      </c>
      <c r="Q1045" s="285"/>
      <c r="R1045" s="215"/>
    </row>
    <row r="1046" spans="1:18" ht="15.75" customHeight="1" x14ac:dyDescent="0.25">
      <c r="A1046" s="84">
        <v>2601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129"/>
      <c r="L1046" s="265"/>
      <c r="M1046" s="101"/>
      <c r="N1046" s="256"/>
      <c r="O1046" s="215"/>
      <c r="P1046" s="106"/>
      <c r="Q1046" s="285"/>
      <c r="R1046" s="215"/>
    </row>
    <row r="1047" spans="1:18" ht="15.75" customHeight="1" x14ac:dyDescent="0.25">
      <c r="A1047" s="84">
        <v>2602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129"/>
      <c r="L1047" s="265"/>
      <c r="M1047" s="101"/>
      <c r="N1047" s="256"/>
      <c r="O1047" s="215"/>
      <c r="P1047" s="106"/>
      <c r="Q1047" s="285"/>
      <c r="R1047" s="215"/>
    </row>
    <row r="1048" spans="1:18" ht="15.75" customHeight="1" x14ac:dyDescent="0.25">
      <c r="A1048" s="84">
        <v>2701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129"/>
      <c r="L1048" s="265"/>
      <c r="M1048" s="101"/>
      <c r="N1048" s="256"/>
      <c r="O1048" s="101"/>
      <c r="P1048" s="256"/>
      <c r="Q1048" s="286"/>
      <c r="R1048" s="215"/>
    </row>
    <row r="1049" spans="1:18" ht="15.75" customHeight="1" x14ac:dyDescent="0.25">
      <c r="A1049" s="84">
        <v>2702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129"/>
      <c r="L1049" s="265"/>
      <c r="M1049" s="101"/>
      <c r="N1049" s="256"/>
      <c r="O1049" s="111" t="s">
        <v>91</v>
      </c>
      <c r="P1049" s="112">
        <v>6</v>
      </c>
      <c r="Q1049" s="113">
        <f>K1052</f>
        <v>73</v>
      </c>
      <c r="R1049" s="114" t="s">
        <v>19</v>
      </c>
    </row>
    <row r="1050" spans="1:18" ht="15.75" customHeight="1" x14ac:dyDescent="0.25">
      <c r="A1050" s="84">
        <v>2801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129"/>
      <c r="L1050" s="265"/>
      <c r="M1050" s="101"/>
      <c r="N1050" s="256"/>
      <c r="O1050" s="115" t="s">
        <v>92</v>
      </c>
      <c r="P1050" s="116">
        <f>IF(P1049/A1036=0,"",P1049/A1036)</f>
        <v>2.8557829604950024E-3</v>
      </c>
      <c r="Q1050" s="117">
        <f>IF(P1049/Q1049=0,"",P1049/Q1049)</f>
        <v>8.2191780821917804E-2</v>
      </c>
      <c r="R1050" s="118" t="s">
        <v>93</v>
      </c>
    </row>
    <row r="1051" spans="1:18" ht="15.75" customHeight="1" x14ac:dyDescent="0.25">
      <c r="A1051" s="84">
        <v>2802</v>
      </c>
      <c r="B1051" s="87"/>
      <c r="C1051" s="87"/>
      <c r="D1051" s="87"/>
      <c r="E1051" s="87"/>
      <c r="F1051" s="87"/>
      <c r="G1051" s="87"/>
      <c r="H1051" s="87"/>
      <c r="I1051" s="87"/>
      <c r="J1051" s="87"/>
      <c r="K1051" s="129"/>
      <c r="L1051" s="267"/>
      <c r="M1051" s="268"/>
      <c r="N1051" s="269"/>
      <c r="O1051" s="120"/>
      <c r="P1051" s="121"/>
      <c r="Q1051" s="121"/>
      <c r="R1051" s="122"/>
    </row>
    <row r="1052" spans="1:18" ht="18" customHeight="1" x14ac:dyDescent="0.25">
      <c r="A1052" s="46"/>
      <c r="B1052" s="340" t="s">
        <v>111</v>
      </c>
      <c r="C1052" s="340"/>
      <c r="D1052" s="340"/>
      <c r="E1052" s="340"/>
      <c r="F1052" s="340"/>
      <c r="G1052" s="340"/>
      <c r="H1052" s="340"/>
      <c r="I1052" s="340"/>
      <c r="J1052" s="340"/>
      <c r="K1052" s="123">
        <f>SUM(K1036:K1048)</f>
        <v>73</v>
      </c>
      <c r="L1052" s="124">
        <f>K1044/B1036</f>
        <v>0.41284403669724773</v>
      </c>
      <c r="M1052" s="124">
        <f>IF(K1052=0,"",K1052/B1036)</f>
        <v>0.66972477064220182</v>
      </c>
      <c r="N1052" s="124">
        <f>M1052-L1052</f>
        <v>0.25688073394495409</v>
      </c>
      <c r="O1052" s="1"/>
      <c r="P1052" s="2"/>
      <c r="Q1052" s="36"/>
      <c r="R1052" s="1"/>
    </row>
    <row r="1053" spans="1:18" ht="12.75" customHeight="1" x14ac:dyDescent="0.2">
      <c r="M1053" s="1"/>
      <c r="N1053" s="1"/>
      <c r="P1053" s="1"/>
    </row>
    <row r="1054" spans="1:18" ht="12.75" customHeight="1" x14ac:dyDescent="0.2">
      <c r="M1054" s="1"/>
      <c r="N1054" s="1"/>
      <c r="P1054" s="1"/>
    </row>
    <row r="1055" spans="1:18" ht="26.25" customHeight="1" x14ac:dyDescent="0.4">
      <c r="A1055" s="2"/>
      <c r="B1055" s="382" t="s">
        <v>101</v>
      </c>
      <c r="C1055" s="367"/>
      <c r="D1055" s="367"/>
      <c r="E1055" s="367"/>
      <c r="F1055" s="367"/>
      <c r="G1055" s="367"/>
      <c r="H1055" s="367"/>
      <c r="I1055" s="367"/>
      <c r="J1055" s="367"/>
      <c r="K1055" s="225" t="s">
        <v>129</v>
      </c>
      <c r="L1055" s="1"/>
      <c r="M1055" s="1"/>
      <c r="N1055" s="2"/>
      <c r="O1055" s="1"/>
      <c r="P1055" s="2"/>
      <c r="Q1055" s="2"/>
      <c r="R1055" s="2"/>
    </row>
    <row r="1056" spans="1:18" ht="20.25" customHeight="1" x14ac:dyDescent="0.2">
      <c r="A1056" s="376" t="s">
        <v>18</v>
      </c>
      <c r="B1056" s="344" t="s">
        <v>102</v>
      </c>
      <c r="C1056" s="345"/>
      <c r="D1056" s="345"/>
      <c r="E1056" s="345"/>
      <c r="F1056" s="345"/>
      <c r="G1056" s="345"/>
      <c r="H1056" s="345"/>
      <c r="I1056" s="345"/>
      <c r="J1056" s="377"/>
      <c r="K1056" s="383" t="s">
        <v>19</v>
      </c>
      <c r="L1056" s="339" t="s">
        <v>11</v>
      </c>
      <c r="M1056" s="339" t="s">
        <v>12</v>
      </c>
      <c r="N1056" s="339" t="s">
        <v>13</v>
      </c>
      <c r="O1056" s="339" t="s">
        <v>14</v>
      </c>
      <c r="P1056" s="339" t="s">
        <v>15</v>
      </c>
      <c r="Q1056" s="339" t="s">
        <v>16</v>
      </c>
      <c r="R1056" s="339" t="s">
        <v>103</v>
      </c>
    </row>
    <row r="1057" spans="1:23" ht="15.75" customHeight="1" x14ac:dyDescent="0.25">
      <c r="A1057" s="338"/>
      <c r="B1057" s="84" t="s">
        <v>104</v>
      </c>
      <c r="C1057" s="84" t="s">
        <v>105</v>
      </c>
      <c r="D1057" s="84" t="s">
        <v>106</v>
      </c>
      <c r="E1057" s="84" t="s">
        <v>107</v>
      </c>
      <c r="F1057" s="84" t="s">
        <v>108</v>
      </c>
      <c r="G1057" s="84" t="s">
        <v>109</v>
      </c>
      <c r="H1057" s="84" t="s">
        <v>110</v>
      </c>
      <c r="I1057" s="84" t="s">
        <v>73</v>
      </c>
      <c r="J1057" s="84" t="s">
        <v>74</v>
      </c>
      <c r="K1057" s="349"/>
      <c r="L1057" s="338"/>
      <c r="M1057" s="338"/>
      <c r="N1057" s="338"/>
      <c r="O1057" s="338"/>
      <c r="P1057" s="338"/>
      <c r="Q1057" s="338"/>
      <c r="R1057" s="338"/>
    </row>
    <row r="1058" spans="1:23" ht="15.75" customHeight="1" x14ac:dyDescent="0.25">
      <c r="A1058" s="84">
        <v>2102</v>
      </c>
      <c r="B1058" s="87">
        <v>93</v>
      </c>
      <c r="C1058" s="87"/>
      <c r="D1058" s="87"/>
      <c r="E1058" s="87"/>
      <c r="F1058" s="87"/>
      <c r="G1058" s="87"/>
      <c r="H1058" s="87"/>
      <c r="I1058" s="87"/>
      <c r="J1058" s="87"/>
      <c r="K1058" s="129"/>
      <c r="L1058" s="262"/>
      <c r="M1058" s="263"/>
      <c r="N1058" s="264"/>
      <c r="O1058" s="278"/>
      <c r="P1058" s="92">
        <f>B1058</f>
        <v>93</v>
      </c>
      <c r="Q1058" s="279"/>
      <c r="R1058" s="278"/>
    </row>
    <row r="1059" spans="1:23" ht="15.75" customHeight="1" x14ac:dyDescent="0.25">
      <c r="A1059" s="84">
        <v>2201</v>
      </c>
      <c r="B1059" s="87"/>
      <c r="C1059" s="87">
        <v>88</v>
      </c>
      <c r="D1059" s="87"/>
      <c r="E1059" s="87"/>
      <c r="F1059" s="87"/>
      <c r="G1059" s="87"/>
      <c r="H1059" s="87"/>
      <c r="I1059" s="87"/>
      <c r="J1059" s="87"/>
      <c r="K1059" s="129"/>
      <c r="L1059" s="265"/>
      <c r="M1059" s="101"/>
      <c r="N1059" s="266"/>
      <c r="O1059" s="96">
        <f>IF(C1059=0,"",C1059/B1058)</f>
        <v>0.94623655913978499</v>
      </c>
      <c r="P1059" s="97">
        <v>88</v>
      </c>
      <c r="Q1059" s="280">
        <f t="shared" ref="Q1059:Q1065" si="150">IF(P1059=0,"",P1059/P1058)</f>
        <v>0.94623655913978499</v>
      </c>
      <c r="R1059" s="280">
        <f t="shared" ref="R1059:R1065" si="151">IF(P1059=0,"",100%-Q1059)</f>
        <v>5.3763440860215006E-2</v>
      </c>
    </row>
    <row r="1060" spans="1:23" ht="15.75" customHeight="1" x14ac:dyDescent="0.25">
      <c r="A1060" s="84">
        <v>2202</v>
      </c>
      <c r="B1060" s="87"/>
      <c r="C1060" s="87"/>
      <c r="D1060" s="87">
        <v>84</v>
      </c>
      <c r="E1060" s="87"/>
      <c r="F1060" s="87"/>
      <c r="G1060" s="87"/>
      <c r="H1060" s="87"/>
      <c r="I1060" s="87"/>
      <c r="J1060" s="87"/>
      <c r="K1060" s="129"/>
      <c r="L1060" s="265"/>
      <c r="M1060" s="101"/>
      <c r="N1060" s="266"/>
      <c r="O1060" s="96">
        <f>IF(D1060=0,"",D1060/C1059)</f>
        <v>0.95454545454545459</v>
      </c>
      <c r="P1060" s="97">
        <v>84</v>
      </c>
      <c r="Q1060" s="280">
        <f t="shared" si="150"/>
        <v>0.95454545454545459</v>
      </c>
      <c r="R1060" s="280">
        <f t="shared" si="151"/>
        <v>4.5454545454545414E-2</v>
      </c>
      <c r="S1060" s="48">
        <f>P1060/P1058</f>
        <v>0.90322580645161288</v>
      </c>
    </row>
    <row r="1061" spans="1:23" ht="15.75" customHeight="1" x14ac:dyDescent="0.25">
      <c r="A1061" s="84">
        <v>2301</v>
      </c>
      <c r="B1061" s="87"/>
      <c r="C1061" s="87"/>
      <c r="D1061" s="87"/>
      <c r="E1061" s="87">
        <v>82</v>
      </c>
      <c r="F1061" s="87"/>
      <c r="G1061" s="87"/>
      <c r="H1061" s="87"/>
      <c r="I1061" s="87"/>
      <c r="J1061" s="87"/>
      <c r="K1061" s="129"/>
      <c r="L1061" s="265"/>
      <c r="M1061" s="101"/>
      <c r="N1061" s="266"/>
      <c r="O1061" s="96">
        <f>IF(E1061=0,"",E1061/D1060)</f>
        <v>0.97619047619047616</v>
      </c>
      <c r="P1061" s="97">
        <v>84</v>
      </c>
      <c r="Q1061" s="280">
        <f t="shared" si="150"/>
        <v>1</v>
      </c>
      <c r="R1061" s="280">
        <f t="shared" si="151"/>
        <v>0</v>
      </c>
    </row>
    <row r="1062" spans="1:23" ht="15.75" customHeight="1" x14ac:dyDescent="0.25">
      <c r="A1062" s="84">
        <v>2302</v>
      </c>
      <c r="B1062" s="87"/>
      <c r="C1062" s="87"/>
      <c r="D1062" s="87"/>
      <c r="E1062" s="87"/>
      <c r="F1062" s="87">
        <v>81</v>
      </c>
      <c r="G1062" s="87"/>
      <c r="H1062" s="87"/>
      <c r="I1062" s="87"/>
      <c r="J1062" s="87"/>
      <c r="K1062" s="129"/>
      <c r="L1062" s="265"/>
      <c r="M1062" s="101"/>
      <c r="N1062" s="266"/>
      <c r="O1062" s="96">
        <f>F1062/E1061</f>
        <v>0.98780487804878048</v>
      </c>
      <c r="P1062" s="97">
        <v>82</v>
      </c>
      <c r="Q1062" s="280">
        <f t="shared" si="150"/>
        <v>0.97619047619047616</v>
      </c>
      <c r="R1062" s="280">
        <f t="shared" si="151"/>
        <v>2.3809523809523836E-2</v>
      </c>
    </row>
    <row r="1063" spans="1:23" ht="15.75" customHeight="1" x14ac:dyDescent="0.25">
      <c r="A1063" s="84">
        <v>2401</v>
      </c>
      <c r="B1063" s="87"/>
      <c r="C1063" s="87"/>
      <c r="D1063" s="87"/>
      <c r="E1063" s="87"/>
      <c r="F1063" s="87"/>
      <c r="G1063" s="87">
        <v>77</v>
      </c>
      <c r="H1063" s="87"/>
      <c r="I1063" s="87"/>
      <c r="J1063" s="87"/>
      <c r="K1063" s="129"/>
      <c r="L1063" s="265"/>
      <c r="M1063" s="101"/>
      <c r="N1063" s="266"/>
      <c r="O1063" s="96">
        <f>G1063/F1062</f>
        <v>0.95061728395061729</v>
      </c>
      <c r="P1063" s="97">
        <v>79</v>
      </c>
      <c r="Q1063" s="280">
        <f t="shared" si="150"/>
        <v>0.96341463414634143</v>
      </c>
      <c r="R1063" s="280">
        <f t="shared" si="151"/>
        <v>3.6585365853658569E-2</v>
      </c>
    </row>
    <row r="1064" spans="1:23" ht="15.75" customHeight="1" x14ac:dyDescent="0.25">
      <c r="A1064" s="84">
        <v>2402</v>
      </c>
      <c r="B1064" s="87"/>
      <c r="C1064" s="87"/>
      <c r="D1064" s="87"/>
      <c r="E1064" s="87"/>
      <c r="F1064" s="87"/>
      <c r="G1064" s="87"/>
      <c r="H1064" s="87">
        <v>75</v>
      </c>
      <c r="I1064" s="87"/>
      <c r="J1064" s="87"/>
      <c r="K1064" s="129"/>
      <c r="L1064" s="265"/>
      <c r="M1064" s="101"/>
      <c r="N1064" s="266"/>
      <c r="O1064" s="96">
        <f>H1064/G1063</f>
        <v>0.97402597402597402</v>
      </c>
      <c r="P1064" s="97">
        <v>78</v>
      </c>
      <c r="Q1064" s="280">
        <f t="shared" si="150"/>
        <v>0.98734177215189878</v>
      </c>
      <c r="R1064" s="280">
        <f t="shared" si="151"/>
        <v>1.2658227848101222E-2</v>
      </c>
      <c r="T1064" s="217"/>
      <c r="U1064" s="217"/>
      <c r="V1064" s="217"/>
      <c r="W1064" s="217"/>
    </row>
    <row r="1065" spans="1:23" ht="15.75" customHeight="1" x14ac:dyDescent="0.25">
      <c r="A1065" s="84">
        <v>2501</v>
      </c>
      <c r="B1065" s="87"/>
      <c r="C1065" s="87"/>
      <c r="D1065" s="87"/>
      <c r="E1065" s="87"/>
      <c r="F1065" s="87"/>
      <c r="G1065" s="87"/>
      <c r="H1065" s="87"/>
      <c r="I1065" s="87">
        <v>74</v>
      </c>
      <c r="J1065" s="87"/>
      <c r="K1065" s="129"/>
      <c r="L1065" s="265"/>
      <c r="M1065" s="101"/>
      <c r="N1065" s="266"/>
      <c r="O1065" s="215">
        <f>I1065/H1064</f>
        <v>0.98666666666666669</v>
      </c>
      <c r="P1065" s="97">
        <v>78</v>
      </c>
      <c r="Q1065" s="322">
        <f t="shared" si="150"/>
        <v>1</v>
      </c>
      <c r="R1065" s="321">
        <f t="shared" si="151"/>
        <v>0</v>
      </c>
    </row>
    <row r="1066" spans="1:23" ht="15.75" customHeight="1" x14ac:dyDescent="0.25">
      <c r="A1066" s="84">
        <v>2502</v>
      </c>
      <c r="B1066" s="87"/>
      <c r="C1066" s="87"/>
      <c r="D1066" s="87"/>
      <c r="E1066" s="87"/>
      <c r="F1066" s="87"/>
      <c r="G1066" s="87"/>
      <c r="H1066" s="87"/>
      <c r="I1066" s="87"/>
      <c r="J1066" s="87">
        <v>70</v>
      </c>
      <c r="K1066" s="129">
        <v>50</v>
      </c>
      <c r="L1066" s="265"/>
      <c r="M1066" s="101"/>
      <c r="N1066" s="256"/>
      <c r="O1066" s="216">
        <f>J1066/I1065</f>
        <v>0.94594594594594594</v>
      </c>
      <c r="P1066" s="214">
        <v>78</v>
      </c>
      <c r="Q1066" s="322">
        <f t="shared" ref="Q1066" si="152">IF(P1066=0,"",P1066/P1065)</f>
        <v>1</v>
      </c>
      <c r="R1066" s="321">
        <f t="shared" ref="R1066" si="153">IF(P1066=0,"",100%-Q1066)</f>
        <v>0</v>
      </c>
      <c r="T1066" s="217"/>
      <c r="U1066" s="217"/>
      <c r="V1066" s="217"/>
    </row>
    <row r="1067" spans="1:23" ht="15.75" customHeight="1" x14ac:dyDescent="0.25">
      <c r="A1067" s="84">
        <v>2601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129"/>
      <c r="L1067" s="265"/>
      <c r="M1067" s="101"/>
      <c r="N1067" s="256"/>
      <c r="O1067" s="215"/>
      <c r="P1067" s="106"/>
      <c r="Q1067" s="285"/>
      <c r="R1067" s="215"/>
    </row>
    <row r="1068" spans="1:23" ht="15.75" customHeight="1" x14ac:dyDescent="0.25">
      <c r="A1068" s="84">
        <v>2602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129"/>
      <c r="L1068" s="265"/>
      <c r="M1068" s="101"/>
      <c r="N1068" s="256"/>
      <c r="O1068" s="215"/>
      <c r="P1068" s="106"/>
      <c r="Q1068" s="285"/>
      <c r="R1068" s="215"/>
    </row>
    <row r="1069" spans="1:23" ht="15.75" customHeight="1" x14ac:dyDescent="0.25">
      <c r="A1069" s="84">
        <v>2701</v>
      </c>
      <c r="B1069" s="87"/>
      <c r="C1069" s="87"/>
      <c r="D1069" s="87"/>
      <c r="E1069" s="87"/>
      <c r="F1069" s="87"/>
      <c r="G1069" s="87"/>
      <c r="H1069" s="87"/>
      <c r="I1069" s="87"/>
      <c r="J1069" s="87"/>
      <c r="K1069" s="129"/>
      <c r="L1069" s="265"/>
      <c r="M1069" s="101"/>
      <c r="N1069" s="256"/>
      <c r="O1069" s="215"/>
      <c r="P1069" s="106"/>
      <c r="Q1069" s="285"/>
      <c r="R1069" s="215"/>
    </row>
    <row r="1070" spans="1:23" ht="15.75" customHeight="1" x14ac:dyDescent="0.25">
      <c r="A1070" s="84">
        <v>2702</v>
      </c>
      <c r="B1070" s="87"/>
      <c r="C1070" s="87"/>
      <c r="D1070" s="87"/>
      <c r="E1070" s="87"/>
      <c r="F1070" s="87"/>
      <c r="G1070" s="87"/>
      <c r="H1070" s="87"/>
      <c r="I1070" s="87"/>
      <c r="J1070" s="87"/>
      <c r="K1070" s="129"/>
      <c r="L1070" s="265"/>
      <c r="M1070" s="101"/>
      <c r="N1070" s="256"/>
      <c r="O1070" s="101"/>
      <c r="P1070" s="256"/>
      <c r="Q1070" s="286"/>
      <c r="R1070" s="215"/>
    </row>
    <row r="1071" spans="1:23" ht="15.75" customHeight="1" x14ac:dyDescent="0.25">
      <c r="A1071" s="84">
        <v>2801</v>
      </c>
      <c r="B1071" s="87"/>
      <c r="C1071" s="87"/>
      <c r="D1071" s="87"/>
      <c r="E1071" s="87"/>
      <c r="F1071" s="87"/>
      <c r="G1071" s="87"/>
      <c r="H1071" s="87"/>
      <c r="I1071" s="87"/>
      <c r="J1071" s="87"/>
      <c r="K1071" s="129"/>
      <c r="L1071" s="265"/>
      <c r="M1071" s="101"/>
      <c r="N1071" s="256"/>
      <c r="O1071" s="111" t="s">
        <v>91</v>
      </c>
      <c r="P1071" s="112"/>
      <c r="Q1071" s="113">
        <f>K1074</f>
        <v>50</v>
      </c>
      <c r="R1071" s="114" t="s">
        <v>19</v>
      </c>
    </row>
    <row r="1072" spans="1:23" ht="15.75" customHeight="1" x14ac:dyDescent="0.25">
      <c r="A1072" s="84">
        <v>2802</v>
      </c>
      <c r="B1072" s="87"/>
      <c r="C1072" s="87"/>
      <c r="D1072" s="87"/>
      <c r="E1072" s="87"/>
      <c r="F1072" s="87"/>
      <c r="G1072" s="87"/>
      <c r="H1072" s="87"/>
      <c r="I1072" s="87"/>
      <c r="J1072" s="87"/>
      <c r="K1072" s="129"/>
      <c r="L1072" s="265"/>
      <c r="M1072" s="101"/>
      <c r="N1072" s="256"/>
      <c r="O1072" s="115" t="s">
        <v>92</v>
      </c>
      <c r="P1072" s="116" t="str">
        <f>IF(P1071/A1058=0,"",P1071/A1058)</f>
        <v/>
      </c>
      <c r="Q1072" s="117" t="str">
        <f>IF(P1071/Q1071=0,"",P1071/Q1071)</f>
        <v/>
      </c>
      <c r="R1072" s="118" t="s">
        <v>93</v>
      </c>
    </row>
    <row r="1073" spans="1:19" ht="15.75" customHeight="1" x14ac:dyDescent="0.25">
      <c r="A1073" s="84">
        <v>2901</v>
      </c>
      <c r="B1073" s="87"/>
      <c r="C1073" s="87"/>
      <c r="D1073" s="87"/>
      <c r="E1073" s="87"/>
      <c r="F1073" s="87"/>
      <c r="G1073" s="87"/>
      <c r="H1073" s="87"/>
      <c r="I1073" s="87"/>
      <c r="J1073" s="87"/>
      <c r="K1073" s="129"/>
      <c r="L1073" s="267"/>
      <c r="M1073" s="268"/>
      <c r="N1073" s="269"/>
      <c r="O1073" s="120"/>
      <c r="P1073" s="121"/>
      <c r="Q1073" s="121"/>
      <c r="R1073" s="122"/>
    </row>
    <row r="1074" spans="1:19" ht="18" customHeight="1" x14ac:dyDescent="0.25">
      <c r="A1074" s="46"/>
      <c r="B1074" s="340" t="s">
        <v>111</v>
      </c>
      <c r="C1074" s="340"/>
      <c r="D1074" s="340"/>
      <c r="E1074" s="340"/>
      <c r="F1074" s="340"/>
      <c r="G1074" s="340"/>
      <c r="H1074" s="340"/>
      <c r="I1074" s="340"/>
      <c r="J1074" s="340"/>
      <c r="K1074" s="123">
        <f>SUM(K1058:K1070)</f>
        <v>50</v>
      </c>
      <c r="L1074" s="124">
        <f>K1066/B1058</f>
        <v>0.5376344086021505</v>
      </c>
      <c r="M1074" s="124">
        <f>IF(K1074=0,"",K1074/B1058)</f>
        <v>0.5376344086021505</v>
      </c>
      <c r="N1074" s="124">
        <f>M1074-L1074</f>
        <v>0</v>
      </c>
      <c r="O1074" s="1"/>
      <c r="P1074" s="2"/>
      <c r="Q1074" s="36"/>
      <c r="R1074" s="1"/>
    </row>
    <row r="1075" spans="1:19" ht="12.75" customHeight="1" x14ac:dyDescent="0.2">
      <c r="M1075" s="1"/>
      <c r="N1075" s="1"/>
      <c r="P1075" s="1"/>
    </row>
    <row r="1076" spans="1:19" ht="12.75" customHeight="1" x14ac:dyDescent="0.2">
      <c r="M1076" s="1"/>
      <c r="N1076" s="1"/>
      <c r="P1076" s="1"/>
    </row>
    <row r="1077" spans="1:19" ht="26.25" customHeight="1" x14ac:dyDescent="0.4">
      <c r="A1077" s="2"/>
      <c r="B1077" s="382" t="s">
        <v>101</v>
      </c>
      <c r="C1077" s="367"/>
      <c r="D1077" s="367"/>
      <c r="E1077" s="367"/>
      <c r="F1077" s="367"/>
      <c r="G1077" s="367"/>
      <c r="H1077" s="367"/>
      <c r="I1077" s="367"/>
      <c r="J1077" s="367"/>
      <c r="K1077" s="225" t="s">
        <v>124</v>
      </c>
      <c r="L1077" s="1"/>
      <c r="M1077" s="1"/>
      <c r="N1077" s="2"/>
      <c r="O1077" s="1"/>
      <c r="P1077" s="2"/>
      <c r="Q1077" s="2"/>
      <c r="R1077" s="2"/>
    </row>
    <row r="1078" spans="1:19" ht="20.25" customHeight="1" x14ac:dyDescent="0.2">
      <c r="A1078" s="376" t="s">
        <v>18</v>
      </c>
      <c r="B1078" s="344" t="s">
        <v>102</v>
      </c>
      <c r="C1078" s="345"/>
      <c r="D1078" s="345"/>
      <c r="E1078" s="345"/>
      <c r="F1078" s="345"/>
      <c r="G1078" s="345"/>
      <c r="H1078" s="345"/>
      <c r="I1078" s="345"/>
      <c r="J1078" s="377"/>
      <c r="K1078" s="383" t="s">
        <v>19</v>
      </c>
      <c r="L1078" s="339" t="s">
        <v>11</v>
      </c>
      <c r="M1078" s="339" t="s">
        <v>12</v>
      </c>
      <c r="N1078" s="339" t="s">
        <v>13</v>
      </c>
      <c r="O1078" s="339" t="s">
        <v>14</v>
      </c>
      <c r="P1078" s="339" t="s">
        <v>15</v>
      </c>
      <c r="Q1078" s="339" t="s">
        <v>16</v>
      </c>
      <c r="R1078" s="339" t="s">
        <v>103</v>
      </c>
    </row>
    <row r="1079" spans="1:19" ht="15.75" customHeight="1" x14ac:dyDescent="0.25">
      <c r="A1079" s="338"/>
      <c r="B1079" s="84" t="s">
        <v>104</v>
      </c>
      <c r="C1079" s="84" t="s">
        <v>105</v>
      </c>
      <c r="D1079" s="84" t="s">
        <v>106</v>
      </c>
      <c r="E1079" s="84" t="s">
        <v>107</v>
      </c>
      <c r="F1079" s="84" t="s">
        <v>108</v>
      </c>
      <c r="G1079" s="84" t="s">
        <v>109</v>
      </c>
      <c r="H1079" s="84" t="s">
        <v>110</v>
      </c>
      <c r="I1079" s="84" t="s">
        <v>73</v>
      </c>
      <c r="J1079" s="84" t="s">
        <v>74</v>
      </c>
      <c r="K1079" s="349"/>
      <c r="L1079" s="338"/>
      <c r="M1079" s="338"/>
      <c r="N1079" s="338"/>
      <c r="O1079" s="338"/>
      <c r="P1079" s="338"/>
      <c r="Q1079" s="338"/>
      <c r="R1079" s="338"/>
    </row>
    <row r="1080" spans="1:19" ht="15.75" customHeight="1" x14ac:dyDescent="0.25">
      <c r="A1080" s="84">
        <v>2201</v>
      </c>
      <c r="B1080" s="87">
        <v>116</v>
      </c>
      <c r="C1080" s="87"/>
      <c r="D1080" s="87"/>
      <c r="E1080" s="87"/>
      <c r="F1080" s="87"/>
      <c r="G1080" s="87"/>
      <c r="H1080" s="87"/>
      <c r="I1080" s="87"/>
      <c r="J1080" s="87"/>
      <c r="K1080" s="129"/>
      <c r="L1080" s="262"/>
      <c r="M1080" s="263"/>
      <c r="N1080" s="264"/>
      <c r="O1080" s="278"/>
      <c r="P1080" s="92">
        <f>B1080</f>
        <v>116</v>
      </c>
      <c r="Q1080" s="279"/>
      <c r="R1080" s="278"/>
    </row>
    <row r="1081" spans="1:19" ht="15.75" customHeight="1" x14ac:dyDescent="0.25">
      <c r="A1081" s="84">
        <v>2202</v>
      </c>
      <c r="B1081" s="87"/>
      <c r="C1081" s="87">
        <v>102</v>
      </c>
      <c r="D1081" s="87"/>
      <c r="E1081" s="87"/>
      <c r="F1081" s="87"/>
      <c r="G1081" s="87"/>
      <c r="H1081" s="87"/>
      <c r="I1081" s="87"/>
      <c r="J1081" s="87"/>
      <c r="K1081" s="129"/>
      <c r="L1081" s="265"/>
      <c r="M1081" s="101"/>
      <c r="N1081" s="266"/>
      <c r="O1081" s="96">
        <f>IF(C1081=0,"",C1081/B1080)</f>
        <v>0.87931034482758619</v>
      </c>
      <c r="P1081" s="97">
        <v>104</v>
      </c>
      <c r="Q1081" s="280">
        <f t="shared" ref="Q1081:Q1086" si="154">IF(P1081=0,"",P1081/P1080)</f>
        <v>0.89655172413793105</v>
      </c>
      <c r="R1081" s="280">
        <f t="shared" ref="R1081:R1087" si="155">IF(P1081=0,"",100%-Q1081)</f>
        <v>0.10344827586206895</v>
      </c>
    </row>
    <row r="1082" spans="1:19" ht="15.75" customHeight="1" x14ac:dyDescent="0.25">
      <c r="A1082" s="84">
        <v>2301</v>
      </c>
      <c r="B1082" s="87"/>
      <c r="C1082" s="87"/>
      <c r="D1082" s="87">
        <v>96</v>
      </c>
      <c r="E1082" s="87"/>
      <c r="F1082" s="87"/>
      <c r="G1082" s="87"/>
      <c r="H1082" s="87"/>
      <c r="I1082" s="87"/>
      <c r="J1082" s="87"/>
      <c r="K1082" s="129"/>
      <c r="L1082" s="265"/>
      <c r="M1082" s="101"/>
      <c r="N1082" s="266"/>
      <c r="O1082" s="96">
        <f>IF(D1082=0,"",D1082/C1081)</f>
        <v>0.94117647058823528</v>
      </c>
      <c r="P1082" s="97">
        <v>100</v>
      </c>
      <c r="Q1082" s="280">
        <f t="shared" si="154"/>
        <v>0.96153846153846156</v>
      </c>
      <c r="R1082" s="280">
        <f t="shared" si="155"/>
        <v>3.8461538461538436E-2</v>
      </c>
      <c r="S1082" s="128">
        <f>P1082/P1080</f>
        <v>0.86206896551724133</v>
      </c>
    </row>
    <row r="1083" spans="1:19" ht="15.75" customHeight="1" x14ac:dyDescent="0.25">
      <c r="A1083" s="84">
        <v>2302</v>
      </c>
      <c r="B1083" s="87"/>
      <c r="C1083" s="87"/>
      <c r="D1083" s="87"/>
      <c r="E1083" s="87">
        <v>91</v>
      </c>
      <c r="F1083" s="87"/>
      <c r="G1083" s="87"/>
      <c r="H1083" s="87"/>
      <c r="I1083" s="87"/>
      <c r="J1083" s="87"/>
      <c r="K1083" s="129"/>
      <c r="L1083" s="265"/>
      <c r="M1083" s="101"/>
      <c r="N1083" s="266"/>
      <c r="O1083" s="96">
        <f>IF(E1083=0,"",E1083/D1082)</f>
        <v>0.94791666666666663</v>
      </c>
      <c r="P1083" s="97">
        <v>96</v>
      </c>
      <c r="Q1083" s="280">
        <f t="shared" si="154"/>
        <v>0.96</v>
      </c>
      <c r="R1083" s="280">
        <f t="shared" si="155"/>
        <v>4.0000000000000036E-2</v>
      </c>
    </row>
    <row r="1084" spans="1:19" ht="15.75" customHeight="1" x14ac:dyDescent="0.25">
      <c r="A1084" s="84">
        <v>2401</v>
      </c>
      <c r="B1084" s="87"/>
      <c r="C1084" s="87"/>
      <c r="D1084" s="87"/>
      <c r="E1084" s="87"/>
      <c r="F1084" s="87">
        <v>86</v>
      </c>
      <c r="G1084" s="87"/>
      <c r="H1084" s="87"/>
      <c r="I1084" s="87"/>
      <c r="J1084" s="87"/>
      <c r="K1084" s="129"/>
      <c r="L1084" s="265"/>
      <c r="M1084" s="101"/>
      <c r="N1084" s="266"/>
      <c r="O1084" s="96">
        <f>IF(F1084=0,"",F1084/E1083)</f>
        <v>0.94505494505494503</v>
      </c>
      <c r="P1084" s="97">
        <v>93</v>
      </c>
      <c r="Q1084" s="280">
        <f t="shared" si="154"/>
        <v>0.96875</v>
      </c>
      <c r="R1084" s="280">
        <f t="shared" si="155"/>
        <v>3.125E-2</v>
      </c>
    </row>
    <row r="1085" spans="1:19" ht="15.75" customHeight="1" x14ac:dyDescent="0.25">
      <c r="A1085" s="84">
        <v>2402</v>
      </c>
      <c r="B1085" s="87"/>
      <c r="C1085" s="87"/>
      <c r="D1085" s="87"/>
      <c r="E1085" s="87"/>
      <c r="F1085" s="87"/>
      <c r="G1085" s="87">
        <v>78</v>
      </c>
      <c r="H1085" s="87"/>
      <c r="I1085" s="87"/>
      <c r="J1085" s="87"/>
      <c r="K1085" s="129"/>
      <c r="L1085" s="265"/>
      <c r="M1085" s="101"/>
      <c r="N1085" s="266"/>
      <c r="O1085" s="96">
        <f>IF(G1085=0,"",G1085/F1084)</f>
        <v>0.90697674418604646</v>
      </c>
      <c r="P1085" s="97">
        <v>90</v>
      </c>
      <c r="Q1085" s="280">
        <f t="shared" si="154"/>
        <v>0.967741935483871</v>
      </c>
      <c r="R1085" s="280">
        <f t="shared" si="155"/>
        <v>3.2258064516129004E-2</v>
      </c>
    </row>
    <row r="1086" spans="1:19" ht="15.75" customHeight="1" x14ac:dyDescent="0.25">
      <c r="A1086" s="84">
        <v>2501</v>
      </c>
      <c r="B1086" s="87"/>
      <c r="C1086" s="87"/>
      <c r="D1086" s="87"/>
      <c r="E1086" s="87"/>
      <c r="F1086" s="87"/>
      <c r="G1086" s="87"/>
      <c r="H1086" s="87">
        <v>77</v>
      </c>
      <c r="I1086" s="87"/>
      <c r="J1086" s="87"/>
      <c r="K1086" s="129"/>
      <c r="L1086" s="265"/>
      <c r="M1086" s="101"/>
      <c r="N1086" s="266"/>
      <c r="O1086" s="215">
        <f>IF(H1086=0,"",H1086/G1085)</f>
        <v>0.98717948717948723</v>
      </c>
      <c r="P1086" s="97">
        <v>90</v>
      </c>
      <c r="Q1086" s="280">
        <f t="shared" si="154"/>
        <v>1</v>
      </c>
      <c r="R1086" s="280">
        <f t="shared" si="155"/>
        <v>0</v>
      </c>
    </row>
    <row r="1087" spans="1:19" ht="15.75" customHeight="1" x14ac:dyDescent="0.25">
      <c r="A1087" s="84">
        <v>2502</v>
      </c>
      <c r="B1087" s="87"/>
      <c r="C1087" s="87"/>
      <c r="D1087" s="87"/>
      <c r="E1087" s="87"/>
      <c r="F1087" s="87"/>
      <c r="G1087" s="87"/>
      <c r="H1087" s="87"/>
      <c r="I1087" s="87">
        <v>72</v>
      </c>
      <c r="J1087" s="87"/>
      <c r="K1087" s="129"/>
      <c r="L1087" s="265"/>
      <c r="M1087" s="101"/>
      <c r="N1087" s="297"/>
      <c r="O1087" s="216">
        <f>I1087/H1086</f>
        <v>0.93506493506493504</v>
      </c>
      <c r="P1087" s="214">
        <v>89</v>
      </c>
      <c r="Q1087" s="126">
        <f t="shared" ref="Q1087" si="156">IF(P1087=0,"",P1087/P1086)</f>
        <v>0.98888888888888893</v>
      </c>
      <c r="R1087" s="126">
        <f t="shared" si="155"/>
        <v>1.1111111111111072E-2</v>
      </c>
    </row>
    <row r="1088" spans="1:19" ht="15.75" customHeight="1" x14ac:dyDescent="0.25">
      <c r="A1088" s="84">
        <v>2601</v>
      </c>
      <c r="B1088" s="87"/>
      <c r="C1088" s="87"/>
      <c r="D1088" s="87"/>
      <c r="E1088" s="87"/>
      <c r="F1088" s="87"/>
      <c r="G1088" s="87"/>
      <c r="H1088" s="87"/>
      <c r="I1088" s="87"/>
      <c r="J1088" s="87"/>
      <c r="K1088" s="129"/>
      <c r="L1088" s="265"/>
      <c r="M1088" s="101"/>
      <c r="N1088" s="297"/>
      <c r="O1088" s="216" t="str">
        <f t="shared" ref="O1088" si="157">IF(F1088=0,"",F1088/E1087)</f>
        <v/>
      </c>
      <c r="P1088" s="214"/>
      <c r="Q1088" s="126" t="str">
        <f t="shared" ref="Q1088" si="158">IF(P1088=0,"",P1088/P1087)</f>
        <v/>
      </c>
      <c r="R1088" s="126" t="str">
        <f t="shared" ref="R1088" si="159">IF(P1088=0,"",100%-Q1088)</f>
        <v/>
      </c>
    </row>
    <row r="1089" spans="1:19" ht="15.75" customHeight="1" x14ac:dyDescent="0.25">
      <c r="A1089" s="84">
        <v>2602</v>
      </c>
      <c r="B1089" s="87"/>
      <c r="C1089" s="87"/>
      <c r="D1089" s="87"/>
      <c r="E1089" s="87"/>
      <c r="F1089" s="87"/>
      <c r="G1089" s="87"/>
      <c r="H1089" s="87"/>
      <c r="I1089" s="87"/>
      <c r="J1089" s="87"/>
      <c r="K1089" s="129"/>
      <c r="L1089" s="265"/>
      <c r="M1089" s="101"/>
      <c r="N1089" s="256"/>
      <c r="O1089" s="215"/>
      <c r="P1089" s="106"/>
      <c r="Q1089" s="285"/>
      <c r="R1089" s="215"/>
    </row>
    <row r="1090" spans="1:19" ht="15.75" customHeight="1" x14ac:dyDescent="0.25">
      <c r="A1090" s="84">
        <v>2701</v>
      </c>
      <c r="B1090" s="87"/>
      <c r="C1090" s="87"/>
      <c r="D1090" s="87"/>
      <c r="E1090" s="87"/>
      <c r="F1090" s="87"/>
      <c r="G1090" s="87"/>
      <c r="H1090" s="87"/>
      <c r="I1090" s="87"/>
      <c r="J1090" s="87"/>
      <c r="K1090" s="129"/>
      <c r="L1090" s="265"/>
      <c r="M1090" s="101"/>
      <c r="N1090" s="256"/>
      <c r="O1090" s="215"/>
      <c r="P1090" s="106"/>
      <c r="Q1090" s="285"/>
      <c r="R1090" s="215"/>
    </row>
    <row r="1091" spans="1:19" ht="15.75" customHeight="1" x14ac:dyDescent="0.25">
      <c r="A1091" s="84">
        <v>2702</v>
      </c>
      <c r="B1091" s="87"/>
      <c r="C1091" s="87"/>
      <c r="D1091" s="87"/>
      <c r="E1091" s="87"/>
      <c r="F1091" s="87"/>
      <c r="G1091" s="87"/>
      <c r="H1091" s="87"/>
      <c r="I1091" s="87"/>
      <c r="J1091" s="87"/>
      <c r="K1091" s="129"/>
      <c r="L1091" s="265"/>
      <c r="M1091" s="101"/>
      <c r="N1091" s="256"/>
      <c r="O1091" s="215"/>
      <c r="P1091" s="106"/>
      <c r="Q1091" s="285"/>
      <c r="R1091" s="215"/>
    </row>
    <row r="1092" spans="1:19" ht="15.75" customHeight="1" x14ac:dyDescent="0.25">
      <c r="A1092" s="84">
        <v>2801</v>
      </c>
      <c r="B1092" s="87"/>
      <c r="C1092" s="87"/>
      <c r="D1092" s="87"/>
      <c r="E1092" s="87"/>
      <c r="F1092" s="87"/>
      <c r="G1092" s="87"/>
      <c r="H1092" s="87"/>
      <c r="I1092" s="87"/>
      <c r="J1092" s="87"/>
      <c r="K1092" s="129"/>
      <c r="L1092" s="265"/>
      <c r="M1092" s="101"/>
      <c r="N1092" s="256"/>
      <c r="O1092" s="101"/>
      <c r="P1092" s="256"/>
      <c r="Q1092" s="286"/>
      <c r="R1092" s="215"/>
    </row>
    <row r="1093" spans="1:19" ht="15.75" customHeight="1" x14ac:dyDescent="0.25">
      <c r="A1093" s="84">
        <v>2802</v>
      </c>
      <c r="B1093" s="87"/>
      <c r="C1093" s="87"/>
      <c r="D1093" s="87"/>
      <c r="E1093" s="87"/>
      <c r="F1093" s="87"/>
      <c r="G1093" s="87"/>
      <c r="H1093" s="87"/>
      <c r="I1093" s="87"/>
      <c r="J1093" s="87"/>
      <c r="K1093" s="129"/>
      <c r="L1093" s="265"/>
      <c r="M1093" s="101"/>
      <c r="N1093" s="256"/>
      <c r="O1093" s="111" t="s">
        <v>91</v>
      </c>
      <c r="P1093" s="112"/>
      <c r="Q1093" s="113">
        <f>K1096</f>
        <v>0</v>
      </c>
      <c r="R1093" s="114" t="s">
        <v>19</v>
      </c>
    </row>
    <row r="1094" spans="1:19" ht="15.75" customHeight="1" x14ac:dyDescent="0.25">
      <c r="A1094" s="84">
        <v>2901</v>
      </c>
      <c r="B1094" s="87"/>
      <c r="C1094" s="87"/>
      <c r="D1094" s="87"/>
      <c r="E1094" s="87"/>
      <c r="F1094" s="87"/>
      <c r="G1094" s="87"/>
      <c r="H1094" s="87"/>
      <c r="I1094" s="87"/>
      <c r="J1094" s="87"/>
      <c r="K1094" s="129"/>
      <c r="L1094" s="265"/>
      <c r="M1094" s="101"/>
      <c r="N1094" s="256"/>
      <c r="O1094" s="115" t="s">
        <v>92</v>
      </c>
      <c r="P1094" s="116" t="str">
        <f>IF(P1093/A1080=0,"",P1093/A1080)</f>
        <v/>
      </c>
      <c r="Q1094" s="117" t="e">
        <f>IF(P1093/Q1093=0,"",P1093/Q1093)</f>
        <v>#DIV/0!</v>
      </c>
      <c r="R1094" s="118" t="s">
        <v>93</v>
      </c>
    </row>
    <row r="1095" spans="1:19" ht="15.75" x14ac:dyDescent="0.25">
      <c r="A1095" s="84">
        <v>2902</v>
      </c>
      <c r="B1095" s="87"/>
      <c r="C1095" s="87"/>
      <c r="D1095" s="87"/>
      <c r="E1095" s="87"/>
      <c r="F1095" s="87"/>
      <c r="G1095" s="87"/>
      <c r="H1095" s="87"/>
      <c r="I1095" s="87"/>
      <c r="J1095" s="87"/>
      <c r="K1095" s="129"/>
      <c r="L1095" s="267"/>
      <c r="M1095" s="268"/>
      <c r="N1095" s="269"/>
      <c r="O1095" s="120"/>
      <c r="P1095" s="121"/>
      <c r="Q1095" s="121"/>
      <c r="R1095" s="122"/>
    </row>
    <row r="1096" spans="1:19" ht="18" customHeight="1" x14ac:dyDescent="0.25">
      <c r="A1096" s="46"/>
      <c r="B1096" s="340" t="s">
        <v>111</v>
      </c>
      <c r="C1096" s="340"/>
      <c r="D1096" s="340"/>
      <c r="E1096" s="340"/>
      <c r="F1096" s="340"/>
      <c r="G1096" s="340"/>
      <c r="H1096" s="340"/>
      <c r="I1096" s="340"/>
      <c r="J1096" s="340"/>
      <c r="K1096" s="123">
        <f>SUM(K1080:K1092)</f>
        <v>0</v>
      </c>
      <c r="L1096" s="124">
        <f>K1088/B1080</f>
        <v>0</v>
      </c>
      <c r="M1096" s="124" t="str">
        <f>IF(K1096=0,"",K1096/B1080)</f>
        <v/>
      </c>
      <c r="N1096" s="124" t="e">
        <f>M1096-L1096</f>
        <v>#VALUE!</v>
      </c>
      <c r="O1096" s="1"/>
      <c r="P1096" s="2"/>
      <c r="Q1096" s="36"/>
      <c r="R1096" s="1"/>
    </row>
    <row r="1097" spans="1:19" ht="12.75" customHeight="1" x14ac:dyDescent="0.25">
      <c r="A1097" s="46"/>
      <c r="B1097" s="2"/>
      <c r="C1097" s="2"/>
      <c r="E1097" s="130"/>
      <c r="F1097" s="130"/>
      <c r="G1097" s="130"/>
      <c r="H1097" s="130"/>
      <c r="I1097" s="130"/>
      <c r="J1097" s="130"/>
      <c r="K1097" s="131"/>
      <c r="L1097" s="132"/>
      <c r="M1097" s="132"/>
      <c r="N1097" s="132"/>
      <c r="O1097" s="1"/>
      <c r="P1097" s="2"/>
      <c r="Q1097" s="36"/>
      <c r="R1097" s="1"/>
    </row>
    <row r="1098" spans="1:19" s="224" customFormat="1" ht="12.75" customHeight="1" x14ac:dyDescent="0.25">
      <c r="A1098" s="46"/>
      <c r="B1098" s="2"/>
      <c r="C1098" s="2"/>
      <c r="E1098" s="130"/>
      <c r="F1098" s="130"/>
      <c r="G1098" s="130"/>
      <c r="H1098" s="130"/>
      <c r="I1098" s="130"/>
      <c r="J1098" s="130"/>
      <c r="K1098" s="131"/>
      <c r="L1098" s="132"/>
      <c r="M1098" s="132"/>
      <c r="N1098" s="132"/>
      <c r="O1098" s="1"/>
      <c r="P1098" s="2"/>
      <c r="Q1098" s="36"/>
      <c r="R1098" s="1"/>
    </row>
    <row r="1099" spans="1:19" ht="26.25" x14ac:dyDescent="0.4">
      <c r="A1099" s="2"/>
      <c r="B1099" s="384" t="s">
        <v>101</v>
      </c>
      <c r="C1099" s="384"/>
      <c r="D1099" s="384"/>
      <c r="E1099" s="384"/>
      <c r="F1099" s="384"/>
      <c r="G1099" s="384"/>
      <c r="H1099" s="384"/>
      <c r="I1099" s="384"/>
      <c r="J1099" s="384"/>
      <c r="K1099" s="225" t="s">
        <v>130</v>
      </c>
      <c r="L1099" s="1"/>
      <c r="M1099" s="1"/>
      <c r="N1099" s="2"/>
      <c r="O1099" s="1"/>
      <c r="P1099" s="2"/>
      <c r="Q1099" s="2"/>
      <c r="R1099" s="2"/>
    </row>
    <row r="1100" spans="1:19" ht="20.25" x14ac:dyDescent="0.2">
      <c r="A1100" s="376" t="s">
        <v>18</v>
      </c>
      <c r="B1100" s="344" t="s">
        <v>102</v>
      </c>
      <c r="C1100" s="345"/>
      <c r="D1100" s="345"/>
      <c r="E1100" s="345"/>
      <c r="F1100" s="345"/>
      <c r="G1100" s="345"/>
      <c r="H1100" s="345"/>
      <c r="I1100" s="345"/>
      <c r="J1100" s="377"/>
      <c r="K1100" s="383" t="s">
        <v>19</v>
      </c>
      <c r="L1100" s="339" t="s">
        <v>11</v>
      </c>
      <c r="M1100" s="339" t="s">
        <v>12</v>
      </c>
      <c r="N1100" s="339" t="s">
        <v>13</v>
      </c>
      <c r="O1100" s="339" t="s">
        <v>14</v>
      </c>
      <c r="P1100" s="339" t="s">
        <v>15</v>
      </c>
      <c r="Q1100" s="339" t="s">
        <v>16</v>
      </c>
      <c r="R1100" s="339" t="s">
        <v>103</v>
      </c>
    </row>
    <row r="1101" spans="1:19" ht="15.75" x14ac:dyDescent="0.25">
      <c r="A1101" s="338"/>
      <c r="B1101" s="84" t="s">
        <v>104</v>
      </c>
      <c r="C1101" s="84" t="s">
        <v>105</v>
      </c>
      <c r="D1101" s="84" t="s">
        <v>106</v>
      </c>
      <c r="E1101" s="84" t="s">
        <v>107</v>
      </c>
      <c r="F1101" s="84" t="s">
        <v>108</v>
      </c>
      <c r="G1101" s="84" t="s">
        <v>109</v>
      </c>
      <c r="H1101" s="84" t="s">
        <v>110</v>
      </c>
      <c r="I1101" s="84" t="s">
        <v>73</v>
      </c>
      <c r="J1101" s="84" t="s">
        <v>74</v>
      </c>
      <c r="K1101" s="349"/>
      <c r="L1101" s="338"/>
      <c r="M1101" s="338"/>
      <c r="N1101" s="338"/>
      <c r="O1101" s="338"/>
      <c r="P1101" s="338"/>
      <c r="Q1101" s="338"/>
      <c r="R1101" s="338"/>
    </row>
    <row r="1102" spans="1:19" ht="15.75" customHeight="1" x14ac:dyDescent="0.25">
      <c r="A1102" s="84">
        <v>2202</v>
      </c>
      <c r="B1102" s="87">
        <v>112</v>
      </c>
      <c r="C1102" s="87"/>
      <c r="D1102" s="87"/>
      <c r="E1102" s="87"/>
      <c r="F1102" s="87"/>
      <c r="G1102" s="87"/>
      <c r="H1102" s="87"/>
      <c r="I1102" s="87"/>
      <c r="J1102" s="87"/>
      <c r="K1102" s="129"/>
      <c r="L1102" s="262"/>
      <c r="M1102" s="263"/>
      <c r="N1102" s="264"/>
      <c r="O1102" s="278"/>
      <c r="P1102" s="92">
        <f>B1102</f>
        <v>112</v>
      </c>
      <c r="Q1102" s="279"/>
      <c r="R1102" s="278"/>
    </row>
    <row r="1103" spans="1:19" ht="15.75" customHeight="1" x14ac:dyDescent="0.25">
      <c r="A1103" s="84">
        <v>2301</v>
      </c>
      <c r="B1103" s="87"/>
      <c r="C1103" s="87">
        <v>96</v>
      </c>
      <c r="D1103" s="87"/>
      <c r="E1103" s="87"/>
      <c r="F1103" s="87"/>
      <c r="G1103" s="87"/>
      <c r="H1103" s="87"/>
      <c r="I1103" s="87"/>
      <c r="J1103" s="87"/>
      <c r="K1103" s="129"/>
      <c r="L1103" s="265"/>
      <c r="M1103" s="101"/>
      <c r="N1103" s="266"/>
      <c r="O1103" s="96">
        <f>IF(C1103=0,"",C1103/B1102)</f>
        <v>0.8571428571428571</v>
      </c>
      <c r="P1103" s="97">
        <v>97</v>
      </c>
      <c r="Q1103" s="280">
        <f t="shared" ref="Q1103:Q1108" si="160">IF(P1103=0,"",P1103/P1102)</f>
        <v>0.8660714285714286</v>
      </c>
      <c r="R1103" s="280">
        <f t="shared" ref="R1103:R1109" si="161">IF(P1103=0,"",100%-Q1103)</f>
        <v>0.1339285714285714</v>
      </c>
    </row>
    <row r="1104" spans="1:19" ht="15.75" customHeight="1" x14ac:dyDescent="0.25">
      <c r="A1104" s="84">
        <v>2302</v>
      </c>
      <c r="B1104" s="87"/>
      <c r="C1104" s="87"/>
      <c r="D1104" s="87">
        <v>93</v>
      </c>
      <c r="E1104" s="87"/>
      <c r="F1104" s="87"/>
      <c r="G1104" s="87"/>
      <c r="H1104" s="87"/>
      <c r="I1104" s="87"/>
      <c r="J1104" s="87"/>
      <c r="K1104" s="129"/>
      <c r="L1104" s="265"/>
      <c r="M1104" s="101"/>
      <c r="N1104" s="266"/>
      <c r="O1104" s="96">
        <f>IF(D1104=0,"",D1104/C1103)</f>
        <v>0.96875</v>
      </c>
      <c r="P1104" s="97">
        <v>93</v>
      </c>
      <c r="Q1104" s="280">
        <f t="shared" si="160"/>
        <v>0.95876288659793818</v>
      </c>
      <c r="R1104" s="280">
        <f t="shared" si="161"/>
        <v>4.123711340206182E-2</v>
      </c>
      <c r="S1104" s="128">
        <f>P1104/P1102</f>
        <v>0.8303571428571429</v>
      </c>
    </row>
    <row r="1105" spans="1:18" ht="15.75" customHeight="1" x14ac:dyDescent="0.25">
      <c r="A1105" s="84">
        <v>2401</v>
      </c>
      <c r="B1105" s="87"/>
      <c r="C1105" s="87"/>
      <c r="D1105" s="87"/>
      <c r="E1105" s="87">
        <v>86</v>
      </c>
      <c r="F1105" s="87"/>
      <c r="G1105" s="87"/>
      <c r="H1105" s="87"/>
      <c r="I1105" s="87"/>
      <c r="J1105" s="87"/>
      <c r="K1105" s="129"/>
      <c r="L1105" s="265"/>
      <c r="M1105" s="101"/>
      <c r="N1105" s="266"/>
      <c r="O1105" s="96">
        <f>IF(E1105=0,"",E1105/D1104)</f>
        <v>0.92473118279569888</v>
      </c>
      <c r="P1105" s="97">
        <v>92</v>
      </c>
      <c r="Q1105" s="280">
        <f t="shared" si="160"/>
        <v>0.989247311827957</v>
      </c>
      <c r="R1105" s="280">
        <f t="shared" si="161"/>
        <v>1.0752688172043001E-2</v>
      </c>
    </row>
    <row r="1106" spans="1:18" ht="15.75" customHeight="1" x14ac:dyDescent="0.25">
      <c r="A1106" s="84">
        <v>2402</v>
      </c>
      <c r="B1106" s="87"/>
      <c r="C1106" s="87"/>
      <c r="D1106" s="87"/>
      <c r="E1106" s="87"/>
      <c r="F1106" s="87">
        <v>80</v>
      </c>
      <c r="G1106" s="87"/>
      <c r="H1106" s="87"/>
      <c r="I1106" s="87"/>
      <c r="J1106" s="87"/>
      <c r="K1106" s="129"/>
      <c r="L1106" s="265"/>
      <c r="M1106" s="101"/>
      <c r="N1106" s="266"/>
      <c r="O1106" s="96">
        <f>IF(F1106=0,"",F1106/E1105)</f>
        <v>0.93023255813953487</v>
      </c>
      <c r="P1106" s="97">
        <v>88</v>
      </c>
      <c r="Q1106" s="280">
        <f t="shared" si="160"/>
        <v>0.95652173913043481</v>
      </c>
      <c r="R1106" s="280">
        <f t="shared" si="161"/>
        <v>4.3478260869565188E-2</v>
      </c>
    </row>
    <row r="1107" spans="1:18" ht="15.75" customHeight="1" x14ac:dyDescent="0.25">
      <c r="A1107" s="84">
        <v>2501</v>
      </c>
      <c r="B1107" s="87"/>
      <c r="C1107" s="87"/>
      <c r="D1107" s="87"/>
      <c r="E1107" s="87"/>
      <c r="F1107" s="87"/>
      <c r="G1107" s="87">
        <v>76</v>
      </c>
      <c r="H1107" s="87"/>
      <c r="I1107" s="87"/>
      <c r="J1107" s="87"/>
      <c r="K1107" s="129"/>
      <c r="L1107" s="265"/>
      <c r="M1107" s="101"/>
      <c r="N1107" s="266"/>
      <c r="O1107" s="96">
        <f>IF(G1107=0,"",G1107/F1106)</f>
        <v>0.95</v>
      </c>
      <c r="P1107" s="97">
        <v>88</v>
      </c>
      <c r="Q1107" s="280">
        <f t="shared" si="160"/>
        <v>1</v>
      </c>
      <c r="R1107" s="280">
        <f t="shared" si="161"/>
        <v>0</v>
      </c>
    </row>
    <row r="1108" spans="1:18" ht="15.75" customHeight="1" x14ac:dyDescent="0.25">
      <c r="A1108" s="84">
        <v>2502</v>
      </c>
      <c r="B1108" s="87"/>
      <c r="C1108" s="87"/>
      <c r="D1108" s="87"/>
      <c r="E1108" s="87"/>
      <c r="F1108" s="87"/>
      <c r="G1108" s="87"/>
      <c r="H1108" s="87">
        <v>76</v>
      </c>
      <c r="I1108" s="87"/>
      <c r="J1108" s="87"/>
      <c r="K1108" s="129"/>
      <c r="L1108" s="265"/>
      <c r="M1108" s="101"/>
      <c r="N1108" s="266"/>
      <c r="O1108" s="96">
        <f>H1108/G1107</f>
        <v>1</v>
      </c>
      <c r="P1108" s="97">
        <v>87</v>
      </c>
      <c r="Q1108" s="280">
        <f t="shared" si="160"/>
        <v>0.98863636363636365</v>
      </c>
      <c r="R1108" s="280">
        <f t="shared" si="161"/>
        <v>1.1363636363636354E-2</v>
      </c>
    </row>
    <row r="1109" spans="1:18" ht="15.75" customHeight="1" x14ac:dyDescent="0.25">
      <c r="A1109" s="84">
        <v>2601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129"/>
      <c r="L1109" s="265"/>
      <c r="M1109" s="101"/>
      <c r="N1109" s="266"/>
      <c r="O1109" s="330" t="str">
        <f>IF(J1109=0,"",J1109/I1108)</f>
        <v/>
      </c>
      <c r="P1109" s="97"/>
      <c r="Q1109" s="126" t="str">
        <f t="shared" ref="Q1109" si="162">IF(P1109=0,"",P1109/P1108)</f>
        <v/>
      </c>
      <c r="R1109" s="126" t="str">
        <f t="shared" si="161"/>
        <v/>
      </c>
    </row>
    <row r="1110" spans="1:18" ht="15.75" customHeight="1" x14ac:dyDescent="0.25">
      <c r="A1110" s="84">
        <v>2602</v>
      </c>
      <c r="B1110" s="87"/>
      <c r="C1110" s="87"/>
      <c r="D1110" s="87"/>
      <c r="E1110" s="87"/>
      <c r="F1110" s="87"/>
      <c r="G1110" s="87"/>
      <c r="H1110" s="87"/>
      <c r="I1110" s="87"/>
      <c r="J1110" s="87"/>
      <c r="K1110" s="129"/>
      <c r="L1110" s="265"/>
      <c r="M1110" s="101"/>
      <c r="N1110" s="256"/>
      <c r="O1110" s="216" t="str">
        <f>IF(I1110=0,"",I1110/H1109)</f>
        <v/>
      </c>
      <c r="P1110" s="214"/>
      <c r="Q1110" s="126" t="str">
        <f t="shared" ref="Q1110" si="163">IF(P1110=0,"",P1110/P1109)</f>
        <v/>
      </c>
      <c r="R1110" s="126" t="str">
        <f t="shared" ref="R1110" si="164">IF(P1110=0,"",100%-Q1110)</f>
        <v/>
      </c>
    </row>
    <row r="1111" spans="1:18" ht="15.75" customHeight="1" x14ac:dyDescent="0.25">
      <c r="A1111" s="84">
        <v>2701</v>
      </c>
      <c r="B1111" s="87"/>
      <c r="C1111" s="87"/>
      <c r="D1111" s="87"/>
      <c r="E1111" s="87"/>
      <c r="F1111" s="87"/>
      <c r="G1111" s="87"/>
      <c r="H1111" s="87"/>
      <c r="I1111" s="87"/>
      <c r="J1111" s="87"/>
      <c r="K1111" s="129"/>
      <c r="L1111" s="265"/>
      <c r="M1111" s="101"/>
      <c r="N1111" s="256"/>
      <c r="O1111" s="215"/>
      <c r="P1111" s="106"/>
      <c r="Q1111" s="285"/>
      <c r="R1111" s="215"/>
    </row>
    <row r="1112" spans="1:18" ht="15.75" customHeight="1" x14ac:dyDescent="0.25">
      <c r="A1112" s="84">
        <v>2702</v>
      </c>
      <c r="B1112" s="87"/>
      <c r="C1112" s="87"/>
      <c r="D1112" s="87"/>
      <c r="E1112" s="87"/>
      <c r="F1112" s="87"/>
      <c r="G1112" s="87"/>
      <c r="H1112" s="87"/>
      <c r="I1112" s="87"/>
      <c r="J1112" s="87"/>
      <c r="K1112" s="129"/>
      <c r="L1112" s="265"/>
      <c r="M1112" s="101"/>
      <c r="N1112" s="256"/>
      <c r="O1112" s="215"/>
      <c r="P1112" s="106"/>
      <c r="Q1112" s="285"/>
      <c r="R1112" s="215"/>
    </row>
    <row r="1113" spans="1:18" ht="15.75" customHeight="1" x14ac:dyDescent="0.25">
      <c r="A1113" s="84">
        <v>2801</v>
      </c>
      <c r="B1113" s="87"/>
      <c r="C1113" s="87"/>
      <c r="D1113" s="87"/>
      <c r="E1113" s="87"/>
      <c r="F1113" s="87"/>
      <c r="G1113" s="87"/>
      <c r="H1113" s="87"/>
      <c r="I1113" s="87"/>
      <c r="J1113" s="87"/>
      <c r="K1113" s="129"/>
      <c r="L1113" s="265"/>
      <c r="M1113" s="101"/>
      <c r="N1113" s="256"/>
      <c r="O1113" s="215"/>
      <c r="P1113" s="106"/>
      <c r="Q1113" s="285"/>
      <c r="R1113" s="215"/>
    </row>
    <row r="1114" spans="1:18" ht="15.75" customHeight="1" x14ac:dyDescent="0.25">
      <c r="A1114" s="84">
        <v>2802</v>
      </c>
      <c r="B1114" s="87"/>
      <c r="C1114" s="87"/>
      <c r="D1114" s="87"/>
      <c r="E1114" s="87"/>
      <c r="F1114" s="87"/>
      <c r="G1114" s="87"/>
      <c r="H1114" s="87"/>
      <c r="I1114" s="87"/>
      <c r="J1114" s="87"/>
      <c r="K1114" s="129"/>
      <c r="L1114" s="265"/>
      <c r="M1114" s="101"/>
      <c r="N1114" s="256"/>
      <c r="O1114" s="101"/>
      <c r="P1114" s="256"/>
      <c r="Q1114" s="286"/>
      <c r="R1114" s="215"/>
    </row>
    <row r="1115" spans="1:18" ht="15.75" customHeight="1" x14ac:dyDescent="0.25">
      <c r="A1115" s="84">
        <v>2901</v>
      </c>
      <c r="B1115" s="87"/>
      <c r="C1115" s="87"/>
      <c r="D1115" s="87"/>
      <c r="E1115" s="87"/>
      <c r="F1115" s="87"/>
      <c r="G1115" s="87"/>
      <c r="H1115" s="87"/>
      <c r="I1115" s="87"/>
      <c r="J1115" s="87"/>
      <c r="K1115" s="129"/>
      <c r="L1115" s="265"/>
      <c r="M1115" s="101"/>
      <c r="N1115" s="256"/>
      <c r="O1115" s="111" t="s">
        <v>91</v>
      </c>
      <c r="P1115" s="112"/>
      <c r="Q1115" s="113">
        <f>K1118</f>
        <v>0</v>
      </c>
      <c r="R1115" s="114" t="s">
        <v>19</v>
      </c>
    </row>
    <row r="1116" spans="1:18" ht="15.75" customHeight="1" x14ac:dyDescent="0.25">
      <c r="A1116" s="84">
        <v>2902</v>
      </c>
      <c r="B1116" s="87"/>
      <c r="C1116" s="87"/>
      <c r="D1116" s="87"/>
      <c r="E1116" s="87"/>
      <c r="F1116" s="87"/>
      <c r="G1116" s="87"/>
      <c r="H1116" s="87"/>
      <c r="I1116" s="87"/>
      <c r="J1116" s="87"/>
      <c r="K1116" s="129"/>
      <c r="L1116" s="265"/>
      <c r="M1116" s="101"/>
      <c r="N1116" s="256"/>
      <c r="O1116" s="115" t="s">
        <v>92</v>
      </c>
      <c r="P1116" s="116" t="e">
        <f>IF(P1115/#REF!=0,"",P1115/#REF!)</f>
        <v>#REF!</v>
      </c>
      <c r="Q1116" s="117" t="e">
        <f>IF(P1115/Q1115=0,"",P1115/Q1115)</f>
        <v>#DIV/0!</v>
      </c>
      <c r="R1116" s="118" t="s">
        <v>93</v>
      </c>
    </row>
    <row r="1117" spans="1:18" ht="15.75" customHeight="1" x14ac:dyDescent="0.25">
      <c r="A1117" s="84">
        <v>3001</v>
      </c>
      <c r="B1117" s="87"/>
      <c r="C1117" s="87"/>
      <c r="D1117" s="87"/>
      <c r="E1117" s="87"/>
      <c r="F1117" s="87"/>
      <c r="G1117" s="87"/>
      <c r="H1117" s="87"/>
      <c r="I1117" s="87"/>
      <c r="J1117" s="87"/>
      <c r="K1117" s="129"/>
      <c r="L1117" s="267"/>
      <c r="M1117" s="268"/>
      <c r="N1117" s="269"/>
      <c r="O1117" s="120"/>
      <c r="P1117" s="121"/>
      <c r="Q1117" s="121"/>
      <c r="R1117" s="122"/>
    </row>
    <row r="1118" spans="1:18" ht="18" customHeight="1" x14ac:dyDescent="0.25">
      <c r="A1118" s="46"/>
      <c r="B1118" s="340" t="s">
        <v>111</v>
      </c>
      <c r="C1118" s="340"/>
      <c r="D1118" s="340"/>
      <c r="E1118" s="340"/>
      <c r="F1118" s="340"/>
      <c r="G1118" s="340"/>
      <c r="H1118" s="340"/>
      <c r="I1118" s="340"/>
      <c r="J1118" s="340"/>
      <c r="K1118" s="123">
        <f>SUM(K1102:K1114)</f>
        <v>0</v>
      </c>
      <c r="L1118" s="124">
        <f>K1110/B1102</f>
        <v>0</v>
      </c>
      <c r="M1118" s="124" t="str">
        <f>IF(K1118=0,"",K1118/B1102)</f>
        <v/>
      </c>
      <c r="N1118" s="124" t="e">
        <f>M1118-L1118</f>
        <v>#VALUE!</v>
      </c>
      <c r="O1118" s="1"/>
      <c r="P1118" s="2"/>
      <c r="Q1118" s="36"/>
      <c r="R1118" s="1"/>
    </row>
    <row r="1119" spans="1:18" ht="12.75" customHeight="1" x14ac:dyDescent="0.25">
      <c r="A1119" s="46"/>
      <c r="B1119" s="2"/>
      <c r="C1119" s="2"/>
      <c r="E1119" s="130"/>
      <c r="F1119" s="130"/>
      <c r="G1119" s="130"/>
      <c r="H1119" s="130"/>
      <c r="I1119" s="130"/>
      <c r="J1119" s="130"/>
      <c r="K1119" s="131"/>
      <c r="L1119" s="132"/>
      <c r="M1119" s="132"/>
      <c r="N1119" s="132"/>
      <c r="O1119" s="1"/>
      <c r="P1119" s="2"/>
      <c r="Q1119" s="36"/>
      <c r="R1119" s="1"/>
    </row>
    <row r="1120" spans="1:18" ht="12.75" customHeight="1" x14ac:dyDescent="0.25">
      <c r="A1120" s="46"/>
      <c r="B1120" s="2"/>
      <c r="C1120" s="2"/>
      <c r="E1120" s="130"/>
      <c r="F1120" s="130"/>
      <c r="G1120" s="130"/>
      <c r="H1120" s="130"/>
      <c r="I1120" s="130"/>
      <c r="J1120" s="130"/>
      <c r="K1120" s="131"/>
      <c r="L1120" s="132"/>
      <c r="M1120" s="132"/>
      <c r="N1120" s="132"/>
      <c r="O1120" s="1"/>
      <c r="P1120" s="2"/>
      <c r="Q1120" s="36"/>
      <c r="R1120" s="1"/>
    </row>
    <row r="1121" spans="1:19" ht="26.25" x14ac:dyDescent="0.4">
      <c r="A1121" s="2"/>
      <c r="B1121" s="382" t="s">
        <v>101</v>
      </c>
      <c r="C1121" s="367"/>
      <c r="D1121" s="367"/>
      <c r="E1121" s="367"/>
      <c r="F1121" s="367"/>
      <c r="G1121" s="367"/>
      <c r="H1121" s="367"/>
      <c r="I1121" s="367"/>
      <c r="J1121" s="367"/>
      <c r="K1121" s="225" t="s">
        <v>153</v>
      </c>
      <c r="L1121" s="1"/>
      <c r="M1121" s="1"/>
      <c r="N1121" s="2"/>
      <c r="O1121" s="1"/>
      <c r="P1121" s="2"/>
      <c r="Q1121" s="2"/>
      <c r="R1121" s="2"/>
      <c r="S1121" s="189"/>
    </row>
    <row r="1122" spans="1:19" ht="20.25" x14ac:dyDescent="0.2">
      <c r="A1122" s="376" t="s">
        <v>18</v>
      </c>
      <c r="B1122" s="344" t="s">
        <v>102</v>
      </c>
      <c r="C1122" s="345"/>
      <c r="D1122" s="345"/>
      <c r="E1122" s="345"/>
      <c r="F1122" s="345"/>
      <c r="G1122" s="345"/>
      <c r="H1122" s="345"/>
      <c r="I1122" s="345"/>
      <c r="J1122" s="377"/>
      <c r="K1122" s="383" t="s">
        <v>19</v>
      </c>
      <c r="L1122" s="339" t="s">
        <v>11</v>
      </c>
      <c r="M1122" s="339" t="s">
        <v>12</v>
      </c>
      <c r="N1122" s="339" t="s">
        <v>13</v>
      </c>
      <c r="O1122" s="339" t="s">
        <v>14</v>
      </c>
      <c r="P1122" s="339" t="s">
        <v>15</v>
      </c>
      <c r="Q1122" s="339" t="s">
        <v>16</v>
      </c>
      <c r="R1122" s="339" t="s">
        <v>103</v>
      </c>
      <c r="S1122" s="189"/>
    </row>
    <row r="1123" spans="1:19" ht="15.75" x14ac:dyDescent="0.25">
      <c r="A1123" s="338"/>
      <c r="B1123" s="84" t="s">
        <v>104</v>
      </c>
      <c r="C1123" s="84" t="s">
        <v>105</v>
      </c>
      <c r="D1123" s="84" t="s">
        <v>106</v>
      </c>
      <c r="E1123" s="84" t="s">
        <v>107</v>
      </c>
      <c r="F1123" s="84" t="s">
        <v>108</v>
      </c>
      <c r="G1123" s="84" t="s">
        <v>109</v>
      </c>
      <c r="H1123" s="84" t="s">
        <v>110</v>
      </c>
      <c r="I1123" s="84" t="s">
        <v>73</v>
      </c>
      <c r="J1123" s="84" t="s">
        <v>74</v>
      </c>
      <c r="K1123" s="349"/>
      <c r="L1123" s="338"/>
      <c r="M1123" s="338"/>
      <c r="N1123" s="338"/>
      <c r="O1123" s="338"/>
      <c r="P1123" s="338"/>
      <c r="Q1123" s="338"/>
      <c r="R1123" s="338"/>
      <c r="S1123" s="189"/>
    </row>
    <row r="1124" spans="1:19" ht="15.75" customHeight="1" x14ac:dyDescent="0.25">
      <c r="A1124" s="84">
        <v>2301</v>
      </c>
      <c r="B1124" s="87">
        <v>116</v>
      </c>
      <c r="C1124" s="87"/>
      <c r="D1124" s="87"/>
      <c r="E1124" s="87"/>
      <c r="F1124" s="87"/>
      <c r="G1124" s="87"/>
      <c r="H1124" s="87"/>
      <c r="I1124" s="87"/>
      <c r="J1124" s="87"/>
      <c r="K1124" s="129"/>
      <c r="L1124" s="262"/>
      <c r="M1124" s="263"/>
      <c r="N1124" s="264"/>
      <c r="O1124" s="278"/>
      <c r="P1124" s="92">
        <f>B1124</f>
        <v>116</v>
      </c>
      <c r="Q1124" s="279"/>
      <c r="R1124" s="278"/>
      <c r="S1124" s="189"/>
    </row>
    <row r="1125" spans="1:19" ht="15.75" customHeight="1" x14ac:dyDescent="0.25">
      <c r="A1125" s="84">
        <v>2302</v>
      </c>
      <c r="B1125" s="87"/>
      <c r="C1125" s="87">
        <v>100</v>
      </c>
      <c r="D1125" s="87"/>
      <c r="E1125" s="87"/>
      <c r="F1125" s="87"/>
      <c r="G1125" s="87"/>
      <c r="H1125" s="87"/>
      <c r="I1125" s="87"/>
      <c r="J1125" s="87"/>
      <c r="K1125" s="129"/>
      <c r="L1125" s="265"/>
      <c r="M1125" s="101"/>
      <c r="N1125" s="266"/>
      <c r="O1125" s="96">
        <f>IF(C1125=0,"",C1125/B1124)</f>
        <v>0.86206896551724133</v>
      </c>
      <c r="P1125" s="97">
        <v>100</v>
      </c>
      <c r="Q1125" s="280">
        <f t="shared" ref="Q1125:Q1131" si="165">IF(P1125=0,"",P1125/P1124)</f>
        <v>0.86206896551724133</v>
      </c>
      <c r="R1125" s="280">
        <f t="shared" ref="R1125:R1131" si="166">IF(P1125=0,"",100%-Q1125)</f>
        <v>0.13793103448275867</v>
      </c>
      <c r="S1125" s="189"/>
    </row>
    <row r="1126" spans="1:19" ht="15.75" customHeight="1" x14ac:dyDescent="0.25">
      <c r="A1126" s="84">
        <v>2401</v>
      </c>
      <c r="B1126" s="87"/>
      <c r="C1126" s="87"/>
      <c r="D1126" s="87">
        <v>99</v>
      </c>
      <c r="E1126" s="87"/>
      <c r="F1126" s="87"/>
      <c r="G1126" s="87"/>
      <c r="H1126" s="87"/>
      <c r="I1126" s="87"/>
      <c r="J1126" s="87"/>
      <c r="K1126" s="129"/>
      <c r="L1126" s="265"/>
      <c r="M1126" s="101"/>
      <c r="N1126" s="266"/>
      <c r="O1126" s="96">
        <f>IF(D1126=0,"",D1126/C1125)</f>
        <v>0.99</v>
      </c>
      <c r="P1126" s="97">
        <v>99</v>
      </c>
      <c r="Q1126" s="280">
        <f t="shared" si="165"/>
        <v>0.99</v>
      </c>
      <c r="R1126" s="280">
        <f t="shared" si="166"/>
        <v>1.0000000000000009E-2</v>
      </c>
      <c r="S1126" s="128">
        <f>P1126/P1124</f>
        <v>0.85344827586206895</v>
      </c>
    </row>
    <row r="1127" spans="1:19" ht="15.75" customHeight="1" x14ac:dyDescent="0.25">
      <c r="A1127" s="84">
        <v>2402</v>
      </c>
      <c r="B1127" s="87"/>
      <c r="C1127" s="87"/>
      <c r="D1127" s="87"/>
      <c r="E1127" s="87">
        <v>89</v>
      </c>
      <c r="F1127" s="87"/>
      <c r="G1127" s="87"/>
      <c r="H1127" s="87"/>
      <c r="I1127" s="87"/>
      <c r="J1127" s="87"/>
      <c r="K1127" s="129"/>
      <c r="L1127" s="265"/>
      <c r="M1127" s="101"/>
      <c r="N1127" s="266"/>
      <c r="O1127" s="96">
        <f>IF(E1127=0,"",E1127/D1126)</f>
        <v>0.89898989898989901</v>
      </c>
      <c r="P1127" s="97">
        <v>96</v>
      </c>
      <c r="Q1127" s="280">
        <f t="shared" si="165"/>
        <v>0.96969696969696972</v>
      </c>
      <c r="R1127" s="280">
        <f t="shared" si="166"/>
        <v>3.0303030303030276E-2</v>
      </c>
      <c r="S1127" s="189"/>
    </row>
    <row r="1128" spans="1:19" ht="15.75" customHeight="1" x14ac:dyDescent="0.25">
      <c r="A1128" s="84">
        <v>2501</v>
      </c>
      <c r="B1128" s="87"/>
      <c r="C1128" s="87"/>
      <c r="D1128" s="87"/>
      <c r="E1128" s="87"/>
      <c r="F1128" s="87">
        <v>79</v>
      </c>
      <c r="G1128" s="87"/>
      <c r="H1128" s="87"/>
      <c r="I1128" s="87"/>
      <c r="J1128" s="87"/>
      <c r="K1128" s="129"/>
      <c r="L1128" s="265"/>
      <c r="M1128" s="101"/>
      <c r="N1128" s="266"/>
      <c r="O1128" s="96">
        <f>IF(F1128=0,"",F1128/E1127)</f>
        <v>0.88764044943820219</v>
      </c>
      <c r="P1128" s="97">
        <v>96</v>
      </c>
      <c r="Q1128" s="322">
        <f t="shared" si="165"/>
        <v>1</v>
      </c>
      <c r="R1128" s="322">
        <f t="shared" si="166"/>
        <v>0</v>
      </c>
      <c r="S1128" s="189"/>
    </row>
    <row r="1129" spans="1:19" ht="15.75" customHeight="1" x14ac:dyDescent="0.25">
      <c r="A1129" s="84">
        <v>2502</v>
      </c>
      <c r="B1129" s="87"/>
      <c r="C1129" s="87"/>
      <c r="D1129" s="87"/>
      <c r="E1129" s="87"/>
      <c r="F1129" s="87"/>
      <c r="G1129" s="87">
        <v>77</v>
      </c>
      <c r="H1129" s="87"/>
      <c r="I1129" s="87"/>
      <c r="J1129" s="87"/>
      <c r="K1129" s="129"/>
      <c r="L1129" s="265"/>
      <c r="M1129" s="101"/>
      <c r="N1129" s="266"/>
      <c r="O1129" s="96">
        <f>G1129/F1128</f>
        <v>0.97468354430379744</v>
      </c>
      <c r="P1129" s="97">
        <v>95</v>
      </c>
      <c r="Q1129" s="280">
        <f t="shared" si="165"/>
        <v>0.98958333333333337</v>
      </c>
      <c r="R1129" s="280">
        <f t="shared" si="166"/>
        <v>1.041666666666663E-2</v>
      </c>
      <c r="S1129" s="189"/>
    </row>
    <row r="1130" spans="1:19" ht="15.75" customHeight="1" x14ac:dyDescent="0.25">
      <c r="A1130" s="84">
        <v>2601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129"/>
      <c r="L1130" s="265"/>
      <c r="M1130" s="101"/>
      <c r="N1130" s="266"/>
      <c r="O1130" s="96" t="str">
        <f>IF(I1130=0,"",I1130/H1129)</f>
        <v/>
      </c>
      <c r="P1130" s="97"/>
      <c r="Q1130" s="280" t="str">
        <f t="shared" si="165"/>
        <v/>
      </c>
      <c r="R1130" s="280" t="str">
        <f t="shared" si="166"/>
        <v/>
      </c>
      <c r="S1130" s="189"/>
    </row>
    <row r="1131" spans="1:19" ht="15.75" customHeight="1" x14ac:dyDescent="0.25">
      <c r="A1131" s="84">
        <v>2602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129"/>
      <c r="L1131" s="265"/>
      <c r="M1131" s="101"/>
      <c r="N1131" s="266"/>
      <c r="O1131" s="126" t="str">
        <f>IF(J1131=0,"",J1131/I1130)</f>
        <v/>
      </c>
      <c r="P1131" s="97"/>
      <c r="Q1131" s="280" t="str">
        <f t="shared" si="165"/>
        <v/>
      </c>
      <c r="R1131" s="126" t="str">
        <f t="shared" si="166"/>
        <v/>
      </c>
      <c r="S1131" s="189"/>
    </row>
    <row r="1132" spans="1:19" ht="15.75" customHeight="1" x14ac:dyDescent="0.25">
      <c r="A1132" s="84">
        <v>2701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129"/>
      <c r="L1132" s="265"/>
      <c r="M1132" s="101"/>
      <c r="N1132" s="256"/>
      <c r="O1132" s="175"/>
      <c r="P1132" s="97"/>
      <c r="Q1132" s="175"/>
      <c r="R1132" s="281"/>
      <c r="S1132" s="189"/>
    </row>
    <row r="1133" spans="1:19" ht="15.75" customHeight="1" x14ac:dyDescent="0.25">
      <c r="A1133" s="84">
        <v>2702</v>
      </c>
      <c r="B1133" s="87"/>
      <c r="C1133" s="87"/>
      <c r="D1133" s="87"/>
      <c r="E1133" s="87"/>
      <c r="F1133" s="87"/>
      <c r="G1133" s="87"/>
      <c r="H1133" s="87"/>
      <c r="I1133" s="87"/>
      <c r="J1133" s="87"/>
      <c r="K1133" s="129"/>
      <c r="L1133" s="265"/>
      <c r="M1133" s="101"/>
      <c r="N1133" s="256"/>
      <c r="O1133" s="215"/>
      <c r="P1133" s="106"/>
      <c r="Q1133" s="285"/>
      <c r="R1133" s="215"/>
      <c r="S1133" s="189"/>
    </row>
    <row r="1134" spans="1:19" ht="15.75" customHeight="1" x14ac:dyDescent="0.25">
      <c r="A1134" s="84">
        <v>2801</v>
      </c>
      <c r="B1134" s="87"/>
      <c r="C1134" s="87"/>
      <c r="D1134" s="87"/>
      <c r="E1134" s="87"/>
      <c r="F1134" s="87"/>
      <c r="G1134" s="87"/>
      <c r="H1134" s="87"/>
      <c r="I1134" s="87"/>
      <c r="J1134" s="87"/>
      <c r="K1134" s="129"/>
      <c r="L1134" s="265"/>
      <c r="M1134" s="101"/>
      <c r="N1134" s="256"/>
      <c r="O1134" s="215"/>
      <c r="P1134" s="106"/>
      <c r="Q1134" s="285"/>
      <c r="R1134" s="215"/>
      <c r="S1134" s="189"/>
    </row>
    <row r="1135" spans="1:19" ht="15.75" customHeight="1" x14ac:dyDescent="0.25">
      <c r="A1135" s="84">
        <v>2802</v>
      </c>
      <c r="B1135" s="87"/>
      <c r="C1135" s="87"/>
      <c r="D1135" s="87"/>
      <c r="E1135" s="87"/>
      <c r="F1135" s="87"/>
      <c r="G1135" s="87"/>
      <c r="H1135" s="87"/>
      <c r="I1135" s="87"/>
      <c r="J1135" s="87"/>
      <c r="K1135" s="129"/>
      <c r="L1135" s="265"/>
      <c r="M1135" s="101"/>
      <c r="N1135" s="256"/>
      <c r="O1135" s="215"/>
      <c r="P1135" s="106"/>
      <c r="Q1135" s="285"/>
      <c r="R1135" s="215"/>
      <c r="S1135" s="189"/>
    </row>
    <row r="1136" spans="1:19" ht="15.75" customHeight="1" x14ac:dyDescent="0.25">
      <c r="A1136" s="84">
        <v>2901</v>
      </c>
      <c r="B1136" s="87"/>
      <c r="C1136" s="87"/>
      <c r="D1136" s="87"/>
      <c r="E1136" s="87"/>
      <c r="F1136" s="87"/>
      <c r="G1136" s="87"/>
      <c r="H1136" s="87"/>
      <c r="I1136" s="87"/>
      <c r="J1136" s="87"/>
      <c r="K1136" s="129"/>
      <c r="L1136" s="265"/>
      <c r="M1136" s="101"/>
      <c r="N1136" s="256"/>
      <c r="O1136" s="101"/>
      <c r="P1136" s="256"/>
      <c r="Q1136" s="286"/>
      <c r="R1136" s="215"/>
      <c r="S1136" s="189"/>
    </row>
    <row r="1137" spans="1:19" ht="15.75" customHeight="1" x14ac:dyDescent="0.25">
      <c r="A1137" s="84">
        <v>2902</v>
      </c>
      <c r="B1137" s="87"/>
      <c r="C1137" s="87"/>
      <c r="D1137" s="87"/>
      <c r="E1137" s="87"/>
      <c r="F1137" s="87"/>
      <c r="G1137" s="87"/>
      <c r="H1137" s="87"/>
      <c r="I1137" s="87"/>
      <c r="J1137" s="87"/>
      <c r="K1137" s="129"/>
      <c r="L1137" s="265"/>
      <c r="M1137" s="101"/>
      <c r="N1137" s="256"/>
      <c r="O1137" s="111" t="s">
        <v>91</v>
      </c>
      <c r="P1137" s="112"/>
      <c r="Q1137" s="113">
        <f>K1140</f>
        <v>0</v>
      </c>
      <c r="R1137" s="114" t="s">
        <v>19</v>
      </c>
      <c r="S1137" s="189"/>
    </row>
    <row r="1138" spans="1:19" ht="15.75" customHeight="1" x14ac:dyDescent="0.25">
      <c r="A1138" s="84">
        <v>3001</v>
      </c>
      <c r="B1138" s="87"/>
      <c r="C1138" s="87"/>
      <c r="D1138" s="87"/>
      <c r="E1138" s="87"/>
      <c r="F1138" s="87"/>
      <c r="G1138" s="87"/>
      <c r="H1138" s="87"/>
      <c r="I1138" s="87"/>
      <c r="J1138" s="87"/>
      <c r="K1138" s="129"/>
      <c r="L1138" s="265"/>
      <c r="M1138" s="101"/>
      <c r="N1138" s="256"/>
      <c r="O1138" s="115" t="s">
        <v>92</v>
      </c>
      <c r="P1138" s="116" t="e">
        <f>IF(P1137/#REF!=0,"",P1137/#REF!)</f>
        <v>#REF!</v>
      </c>
      <c r="Q1138" s="117" t="e">
        <f>IF(P1137/Q1137=0,"",P1137/Q1137)</f>
        <v>#DIV/0!</v>
      </c>
      <c r="R1138" s="118" t="s">
        <v>93</v>
      </c>
      <c r="S1138" s="189"/>
    </row>
    <row r="1139" spans="1:19" ht="15.75" customHeight="1" x14ac:dyDescent="0.25">
      <c r="A1139" s="84">
        <v>3002</v>
      </c>
      <c r="B1139" s="87"/>
      <c r="C1139" s="87"/>
      <c r="D1139" s="87"/>
      <c r="E1139" s="87"/>
      <c r="F1139" s="87"/>
      <c r="G1139" s="87"/>
      <c r="H1139" s="87"/>
      <c r="I1139" s="87"/>
      <c r="J1139" s="87"/>
      <c r="K1139" s="129"/>
      <c r="L1139" s="267"/>
      <c r="M1139" s="268"/>
      <c r="N1139" s="269"/>
      <c r="O1139" s="120"/>
      <c r="P1139" s="121"/>
      <c r="Q1139" s="121"/>
      <c r="R1139" s="122"/>
      <c r="S1139" s="189"/>
    </row>
    <row r="1140" spans="1:19" ht="18" customHeight="1" x14ac:dyDescent="0.25">
      <c r="A1140" s="46"/>
      <c r="B1140" s="340" t="s">
        <v>111</v>
      </c>
      <c r="C1140" s="340"/>
      <c r="D1140" s="340"/>
      <c r="E1140" s="340"/>
      <c r="F1140" s="340"/>
      <c r="G1140" s="340"/>
      <c r="H1140" s="340"/>
      <c r="I1140" s="340"/>
      <c r="J1140" s="340"/>
      <c r="K1140" s="123">
        <f>SUM(K1124:K1136)</f>
        <v>0</v>
      </c>
      <c r="L1140" s="124">
        <f>K1132/B1124</f>
        <v>0</v>
      </c>
      <c r="M1140" s="124" t="str">
        <f>IF(K1140=0,"",K1140/B1124)</f>
        <v/>
      </c>
      <c r="N1140" s="124" t="e">
        <f>M1140-L1140</f>
        <v>#VALUE!</v>
      </c>
      <c r="O1140" s="1"/>
      <c r="P1140" s="2"/>
      <c r="Q1140" s="36"/>
      <c r="R1140" s="1"/>
      <c r="S1140" s="189"/>
    </row>
    <row r="1141" spans="1:19" ht="12.75" customHeight="1" x14ac:dyDescent="0.25">
      <c r="A1141" s="46"/>
      <c r="B1141" s="2"/>
      <c r="C1141" s="2"/>
      <c r="E1141" s="130"/>
      <c r="F1141" s="130"/>
      <c r="G1141" s="130"/>
      <c r="H1141" s="130"/>
      <c r="I1141" s="130"/>
      <c r="J1141" s="130"/>
      <c r="K1141" s="131"/>
      <c r="L1141" s="132"/>
      <c r="M1141" s="132"/>
      <c r="N1141" s="132"/>
      <c r="O1141" s="1"/>
      <c r="P1141" s="2"/>
      <c r="Q1141" s="36"/>
      <c r="R1141" s="1"/>
    </row>
    <row r="1142" spans="1:19" ht="12.75" customHeight="1" x14ac:dyDescent="0.25">
      <c r="A1142" s="46"/>
      <c r="B1142" s="2"/>
      <c r="C1142" s="2"/>
      <c r="E1142" s="130"/>
      <c r="F1142" s="130"/>
      <c r="G1142" s="130"/>
      <c r="H1142" s="130"/>
      <c r="I1142" s="130"/>
      <c r="J1142" s="130"/>
      <c r="K1142" s="131"/>
      <c r="L1142" s="132"/>
      <c r="M1142" s="132"/>
      <c r="N1142" s="132"/>
      <c r="O1142" s="1"/>
      <c r="P1142" s="2"/>
      <c r="Q1142" s="36"/>
      <c r="R1142" s="1"/>
    </row>
    <row r="1143" spans="1:19" ht="26.25" x14ac:dyDescent="0.4">
      <c r="A1143" s="2"/>
      <c r="B1143" s="382" t="s">
        <v>101</v>
      </c>
      <c r="C1143" s="367"/>
      <c r="D1143" s="367"/>
      <c r="E1143" s="367"/>
      <c r="F1143" s="367"/>
      <c r="G1143" s="367"/>
      <c r="H1143" s="367"/>
      <c r="I1143" s="367"/>
      <c r="J1143" s="367"/>
      <c r="K1143" s="225" t="s">
        <v>155</v>
      </c>
      <c r="L1143" s="1"/>
      <c r="M1143" s="1"/>
      <c r="N1143" s="2"/>
      <c r="O1143" s="1"/>
      <c r="P1143" s="2"/>
      <c r="Q1143" s="2"/>
      <c r="R1143" s="2"/>
      <c r="S1143" s="195"/>
    </row>
    <row r="1144" spans="1:19" ht="20.25" x14ac:dyDescent="0.2">
      <c r="A1144" s="376" t="s">
        <v>18</v>
      </c>
      <c r="B1144" s="344" t="s">
        <v>102</v>
      </c>
      <c r="C1144" s="345"/>
      <c r="D1144" s="345"/>
      <c r="E1144" s="345"/>
      <c r="F1144" s="345"/>
      <c r="G1144" s="345"/>
      <c r="H1144" s="345"/>
      <c r="I1144" s="345"/>
      <c r="J1144" s="377"/>
      <c r="K1144" s="383" t="s">
        <v>19</v>
      </c>
      <c r="L1144" s="339" t="s">
        <v>11</v>
      </c>
      <c r="M1144" s="339" t="s">
        <v>12</v>
      </c>
      <c r="N1144" s="339" t="s">
        <v>13</v>
      </c>
      <c r="O1144" s="339" t="s">
        <v>14</v>
      </c>
      <c r="P1144" s="339" t="s">
        <v>15</v>
      </c>
      <c r="Q1144" s="339" t="s">
        <v>16</v>
      </c>
      <c r="R1144" s="339" t="s">
        <v>103</v>
      </c>
      <c r="S1144" s="195"/>
    </row>
    <row r="1145" spans="1:19" ht="15.75" x14ac:dyDescent="0.25">
      <c r="A1145" s="338"/>
      <c r="B1145" s="84" t="s">
        <v>104</v>
      </c>
      <c r="C1145" s="84" t="s">
        <v>105</v>
      </c>
      <c r="D1145" s="84" t="s">
        <v>106</v>
      </c>
      <c r="E1145" s="84" t="s">
        <v>107</v>
      </c>
      <c r="F1145" s="84" t="s">
        <v>108</v>
      </c>
      <c r="G1145" s="84" t="s">
        <v>109</v>
      </c>
      <c r="H1145" s="84" t="s">
        <v>110</v>
      </c>
      <c r="I1145" s="84" t="s">
        <v>73</v>
      </c>
      <c r="J1145" s="84" t="s">
        <v>74</v>
      </c>
      <c r="K1145" s="349"/>
      <c r="L1145" s="338"/>
      <c r="M1145" s="338"/>
      <c r="N1145" s="338"/>
      <c r="O1145" s="338"/>
      <c r="P1145" s="338"/>
      <c r="Q1145" s="338"/>
      <c r="R1145" s="338"/>
      <c r="S1145" s="195"/>
    </row>
    <row r="1146" spans="1:19" ht="15.75" customHeight="1" x14ac:dyDescent="0.25">
      <c r="A1146" s="84">
        <v>2302</v>
      </c>
      <c r="B1146" s="87">
        <v>106</v>
      </c>
      <c r="C1146" s="87"/>
      <c r="D1146" s="87"/>
      <c r="E1146" s="87"/>
      <c r="F1146" s="87"/>
      <c r="G1146" s="87"/>
      <c r="H1146" s="87"/>
      <c r="I1146" s="87"/>
      <c r="J1146" s="87"/>
      <c r="K1146" s="129"/>
      <c r="L1146" s="262"/>
      <c r="M1146" s="263"/>
      <c r="N1146" s="264"/>
      <c r="O1146" s="278"/>
      <c r="P1146" s="92">
        <f>B1146</f>
        <v>106</v>
      </c>
      <c r="Q1146" s="279"/>
      <c r="R1146" s="278"/>
      <c r="S1146" s="195"/>
    </row>
    <row r="1147" spans="1:19" ht="15.75" customHeight="1" x14ac:dyDescent="0.25">
      <c r="A1147" s="84">
        <v>2401</v>
      </c>
      <c r="B1147" s="87"/>
      <c r="C1147" s="87">
        <v>97</v>
      </c>
      <c r="D1147" s="87"/>
      <c r="E1147" s="87"/>
      <c r="F1147" s="87"/>
      <c r="G1147" s="87"/>
      <c r="H1147" s="87"/>
      <c r="I1147" s="87"/>
      <c r="J1147" s="87"/>
      <c r="K1147" s="129"/>
      <c r="L1147" s="265"/>
      <c r="M1147" s="101"/>
      <c r="N1147" s="266"/>
      <c r="O1147" s="96">
        <f>IF(C1147=0,"",C1147/B1146)</f>
        <v>0.91509433962264153</v>
      </c>
      <c r="P1147" s="97">
        <v>97</v>
      </c>
      <c r="Q1147" s="280">
        <f t="shared" ref="Q1147:Q1153" si="167">IF(P1147=0,"",P1147/P1146)</f>
        <v>0.91509433962264153</v>
      </c>
      <c r="R1147" s="280">
        <f t="shared" ref="R1147:R1153" si="168">IF(P1147=0,"",100%-Q1147)</f>
        <v>8.4905660377358472E-2</v>
      </c>
      <c r="S1147" s="195"/>
    </row>
    <row r="1148" spans="1:19" ht="15.75" customHeight="1" x14ac:dyDescent="0.25">
      <c r="A1148" s="84">
        <v>2402</v>
      </c>
      <c r="B1148" s="87"/>
      <c r="C1148" s="87"/>
      <c r="D1148" s="87">
        <v>93</v>
      </c>
      <c r="E1148" s="87"/>
      <c r="F1148" s="87"/>
      <c r="G1148" s="87"/>
      <c r="H1148" s="87"/>
      <c r="I1148" s="87"/>
      <c r="J1148" s="87"/>
      <c r="K1148" s="129"/>
      <c r="L1148" s="265"/>
      <c r="M1148" s="101"/>
      <c r="N1148" s="266"/>
      <c r="O1148" s="96">
        <f>IF(D1148=0,"",D1148/C1147)</f>
        <v>0.95876288659793818</v>
      </c>
      <c r="P1148" s="97">
        <v>95</v>
      </c>
      <c r="Q1148" s="280">
        <f t="shared" si="167"/>
        <v>0.97938144329896903</v>
      </c>
      <c r="R1148" s="280">
        <f t="shared" si="168"/>
        <v>2.0618556701030966E-2</v>
      </c>
      <c r="S1148" s="128">
        <f>P1148/P1146</f>
        <v>0.89622641509433965</v>
      </c>
    </row>
    <row r="1149" spans="1:19" ht="15.75" customHeight="1" x14ac:dyDescent="0.25">
      <c r="A1149" s="84">
        <v>2501</v>
      </c>
      <c r="B1149" s="87"/>
      <c r="C1149" s="87"/>
      <c r="D1149" s="87"/>
      <c r="E1149" s="87">
        <v>92</v>
      </c>
      <c r="F1149" s="87"/>
      <c r="G1149" s="87"/>
      <c r="H1149" s="87"/>
      <c r="I1149" s="87"/>
      <c r="J1149" s="87"/>
      <c r="K1149" s="129"/>
      <c r="L1149" s="265"/>
      <c r="M1149" s="101"/>
      <c r="N1149" s="266"/>
      <c r="O1149" s="96">
        <f>IF(E1149=0,"",E1149/D1148)</f>
        <v>0.989247311827957</v>
      </c>
      <c r="P1149" s="97">
        <v>93</v>
      </c>
      <c r="Q1149" s="280">
        <f t="shared" si="167"/>
        <v>0.97894736842105268</v>
      </c>
      <c r="R1149" s="280">
        <f t="shared" si="168"/>
        <v>2.1052631578947323E-2</v>
      </c>
      <c r="S1149" s="195"/>
    </row>
    <row r="1150" spans="1:19" ht="15.75" customHeight="1" x14ac:dyDescent="0.25">
      <c r="A1150" s="84">
        <v>2502</v>
      </c>
      <c r="B1150" s="87"/>
      <c r="C1150" s="87"/>
      <c r="D1150" s="87"/>
      <c r="E1150" s="87"/>
      <c r="F1150" s="87">
        <v>87</v>
      </c>
      <c r="G1150" s="87"/>
      <c r="H1150" s="87"/>
      <c r="I1150" s="87"/>
      <c r="J1150" s="87"/>
      <c r="K1150" s="129"/>
      <c r="L1150" s="265"/>
      <c r="M1150" s="101"/>
      <c r="N1150" s="266"/>
      <c r="O1150" s="96">
        <f>F1150/E1149</f>
        <v>0.94565217391304346</v>
      </c>
      <c r="P1150" s="97">
        <v>89</v>
      </c>
      <c r="Q1150" s="280">
        <f t="shared" si="167"/>
        <v>0.956989247311828</v>
      </c>
      <c r="R1150" s="280">
        <f t="shared" si="168"/>
        <v>4.3010752688172005E-2</v>
      </c>
      <c r="S1150" s="195"/>
    </row>
    <row r="1151" spans="1:19" ht="15.75" customHeight="1" x14ac:dyDescent="0.25">
      <c r="A1151" s="84">
        <v>2601</v>
      </c>
      <c r="B1151" s="87"/>
      <c r="C1151" s="87"/>
      <c r="D1151" s="87"/>
      <c r="E1151" s="87"/>
      <c r="F1151" s="87"/>
      <c r="G1151" s="87"/>
      <c r="H1151" s="87"/>
      <c r="I1151" s="87"/>
      <c r="J1151" s="87"/>
      <c r="K1151" s="129"/>
      <c r="L1151" s="265"/>
      <c r="M1151" s="101"/>
      <c r="N1151" s="266"/>
      <c r="O1151" s="96" t="str">
        <f>IF(H1151=0,"",H1151/G1150)</f>
        <v/>
      </c>
      <c r="P1151" s="97"/>
      <c r="Q1151" s="280" t="str">
        <f t="shared" si="167"/>
        <v/>
      </c>
      <c r="R1151" s="280" t="str">
        <f t="shared" si="168"/>
        <v/>
      </c>
      <c r="S1151" s="195"/>
    </row>
    <row r="1152" spans="1:19" ht="15.75" customHeight="1" x14ac:dyDescent="0.25">
      <c r="A1152" s="84">
        <v>2602</v>
      </c>
      <c r="B1152" s="87"/>
      <c r="C1152" s="87"/>
      <c r="D1152" s="87"/>
      <c r="E1152" s="87"/>
      <c r="F1152" s="87"/>
      <c r="G1152" s="87"/>
      <c r="H1152" s="87"/>
      <c r="I1152" s="87"/>
      <c r="J1152" s="87"/>
      <c r="K1152" s="129"/>
      <c r="L1152" s="265"/>
      <c r="M1152" s="101"/>
      <c r="N1152" s="266"/>
      <c r="O1152" s="96" t="str">
        <f>IF(I1152=0,"",I1152/H1151)</f>
        <v/>
      </c>
      <c r="P1152" s="97"/>
      <c r="Q1152" s="280" t="str">
        <f t="shared" si="167"/>
        <v/>
      </c>
      <c r="R1152" s="280" t="str">
        <f t="shared" si="168"/>
        <v/>
      </c>
      <c r="S1152" s="195"/>
    </row>
    <row r="1153" spans="1:19" ht="15.75" customHeight="1" x14ac:dyDescent="0.25">
      <c r="A1153" s="84">
        <v>2701</v>
      </c>
      <c r="B1153" s="87"/>
      <c r="C1153" s="87"/>
      <c r="D1153" s="87"/>
      <c r="E1153" s="87"/>
      <c r="F1153" s="87"/>
      <c r="G1153" s="87"/>
      <c r="H1153" s="87"/>
      <c r="I1153" s="87"/>
      <c r="J1153" s="87"/>
      <c r="K1153" s="129"/>
      <c r="L1153" s="265"/>
      <c r="M1153" s="101"/>
      <c r="N1153" s="266"/>
      <c r="O1153" s="126" t="str">
        <f>IF(J1153=0,"",J1153/I1152)</f>
        <v/>
      </c>
      <c r="P1153" s="97"/>
      <c r="Q1153" s="280" t="str">
        <f t="shared" si="167"/>
        <v/>
      </c>
      <c r="R1153" s="126" t="str">
        <f t="shared" si="168"/>
        <v/>
      </c>
      <c r="S1153" s="195"/>
    </row>
    <row r="1154" spans="1:19" ht="15.75" customHeight="1" x14ac:dyDescent="0.25">
      <c r="A1154" s="84">
        <v>2702</v>
      </c>
      <c r="B1154" s="87"/>
      <c r="C1154" s="87"/>
      <c r="D1154" s="87"/>
      <c r="E1154" s="87"/>
      <c r="F1154" s="87"/>
      <c r="G1154" s="87"/>
      <c r="H1154" s="87"/>
      <c r="I1154" s="87"/>
      <c r="J1154" s="87"/>
      <c r="K1154" s="129"/>
      <c r="L1154" s="265"/>
      <c r="M1154" s="101"/>
      <c r="N1154" s="256"/>
      <c r="O1154" s="175"/>
      <c r="P1154" s="97"/>
      <c r="Q1154" s="175"/>
      <c r="R1154" s="281"/>
      <c r="S1154" s="195"/>
    </row>
    <row r="1155" spans="1:19" ht="15.75" customHeight="1" x14ac:dyDescent="0.25">
      <c r="A1155" s="84">
        <v>2801</v>
      </c>
      <c r="B1155" s="87"/>
      <c r="C1155" s="87"/>
      <c r="D1155" s="87"/>
      <c r="E1155" s="87"/>
      <c r="F1155" s="87"/>
      <c r="G1155" s="87"/>
      <c r="H1155" s="87"/>
      <c r="I1155" s="87"/>
      <c r="J1155" s="87"/>
      <c r="K1155" s="129"/>
      <c r="L1155" s="265"/>
      <c r="M1155" s="101"/>
      <c r="N1155" s="256"/>
      <c r="O1155" s="215"/>
      <c r="P1155" s="106"/>
      <c r="Q1155" s="285"/>
      <c r="R1155" s="215"/>
      <c r="S1155" s="195"/>
    </row>
    <row r="1156" spans="1:19" ht="15.75" customHeight="1" x14ac:dyDescent="0.25">
      <c r="A1156" s="84">
        <v>2802</v>
      </c>
      <c r="B1156" s="87"/>
      <c r="C1156" s="87"/>
      <c r="D1156" s="87"/>
      <c r="E1156" s="87"/>
      <c r="F1156" s="87"/>
      <c r="G1156" s="87"/>
      <c r="H1156" s="87"/>
      <c r="I1156" s="87"/>
      <c r="J1156" s="87"/>
      <c r="K1156" s="129"/>
      <c r="L1156" s="265"/>
      <c r="M1156" s="101"/>
      <c r="N1156" s="256"/>
      <c r="O1156" s="215"/>
      <c r="P1156" s="106"/>
      <c r="Q1156" s="285"/>
      <c r="R1156" s="215"/>
      <c r="S1156" s="195"/>
    </row>
    <row r="1157" spans="1:19" ht="15.75" customHeight="1" x14ac:dyDescent="0.25">
      <c r="A1157" s="84">
        <v>2901</v>
      </c>
      <c r="B1157" s="87"/>
      <c r="C1157" s="87"/>
      <c r="D1157" s="87"/>
      <c r="E1157" s="87"/>
      <c r="F1157" s="87"/>
      <c r="G1157" s="87"/>
      <c r="H1157" s="87"/>
      <c r="I1157" s="87"/>
      <c r="J1157" s="87"/>
      <c r="K1157" s="129"/>
      <c r="L1157" s="265"/>
      <c r="M1157" s="101"/>
      <c r="N1157" s="256"/>
      <c r="O1157" s="215"/>
      <c r="P1157" s="106"/>
      <c r="Q1157" s="285"/>
      <c r="R1157" s="215"/>
      <c r="S1157" s="195"/>
    </row>
    <row r="1158" spans="1:19" ht="15.75" customHeight="1" x14ac:dyDescent="0.25">
      <c r="A1158" s="84">
        <v>2902</v>
      </c>
      <c r="B1158" s="87"/>
      <c r="C1158" s="87"/>
      <c r="D1158" s="87"/>
      <c r="E1158" s="87"/>
      <c r="F1158" s="87"/>
      <c r="G1158" s="87"/>
      <c r="H1158" s="87"/>
      <c r="I1158" s="87"/>
      <c r="J1158" s="87"/>
      <c r="K1158" s="129"/>
      <c r="L1158" s="265"/>
      <c r="M1158" s="101"/>
      <c r="N1158" s="256"/>
      <c r="O1158" s="101"/>
      <c r="P1158" s="256"/>
      <c r="Q1158" s="286"/>
      <c r="R1158" s="215"/>
      <c r="S1158" s="195"/>
    </row>
    <row r="1159" spans="1:19" ht="15.75" customHeight="1" x14ac:dyDescent="0.25">
      <c r="A1159" s="84">
        <v>3001</v>
      </c>
      <c r="B1159" s="87"/>
      <c r="C1159" s="87"/>
      <c r="D1159" s="87"/>
      <c r="E1159" s="87"/>
      <c r="F1159" s="87"/>
      <c r="G1159" s="87"/>
      <c r="H1159" s="87"/>
      <c r="I1159" s="87"/>
      <c r="J1159" s="87"/>
      <c r="K1159" s="129"/>
      <c r="L1159" s="265"/>
      <c r="M1159" s="101"/>
      <c r="N1159" s="256"/>
      <c r="O1159" s="111" t="s">
        <v>91</v>
      </c>
      <c r="P1159" s="112"/>
      <c r="Q1159" s="113">
        <f>K1162</f>
        <v>0</v>
      </c>
      <c r="R1159" s="114" t="s">
        <v>19</v>
      </c>
      <c r="S1159" s="195"/>
    </row>
    <row r="1160" spans="1:19" ht="15.75" customHeight="1" x14ac:dyDescent="0.25">
      <c r="A1160" s="84">
        <v>3002</v>
      </c>
      <c r="B1160" s="87"/>
      <c r="C1160" s="87"/>
      <c r="D1160" s="87"/>
      <c r="E1160" s="87"/>
      <c r="F1160" s="87"/>
      <c r="G1160" s="87"/>
      <c r="H1160" s="87"/>
      <c r="I1160" s="87"/>
      <c r="J1160" s="87"/>
      <c r="K1160" s="129"/>
      <c r="L1160" s="265"/>
      <c r="M1160" s="101"/>
      <c r="N1160" s="256"/>
      <c r="O1160" s="115" t="s">
        <v>92</v>
      </c>
      <c r="P1160" s="116" t="e">
        <f>IF(P1159/#REF!=0,"",P1159/#REF!)</f>
        <v>#REF!</v>
      </c>
      <c r="Q1160" s="117" t="e">
        <f>IF(P1159/Q1159=0,"",P1159/Q1159)</f>
        <v>#DIV/0!</v>
      </c>
      <c r="R1160" s="118" t="s">
        <v>93</v>
      </c>
      <c r="S1160" s="195"/>
    </row>
    <row r="1161" spans="1:19" ht="15.75" customHeight="1" x14ac:dyDescent="0.25">
      <c r="A1161" s="84">
        <v>3101</v>
      </c>
      <c r="B1161" s="87"/>
      <c r="C1161" s="87"/>
      <c r="D1161" s="87"/>
      <c r="E1161" s="87"/>
      <c r="F1161" s="87"/>
      <c r="G1161" s="87"/>
      <c r="H1161" s="87"/>
      <c r="I1161" s="87"/>
      <c r="J1161" s="87"/>
      <c r="K1161" s="129"/>
      <c r="L1161" s="267"/>
      <c r="M1161" s="268"/>
      <c r="N1161" s="269"/>
      <c r="O1161" s="120"/>
      <c r="P1161" s="121"/>
      <c r="Q1161" s="121"/>
      <c r="R1161" s="122"/>
      <c r="S1161" s="195"/>
    </row>
    <row r="1162" spans="1:19" ht="18" customHeight="1" x14ac:dyDescent="0.25">
      <c r="A1162" s="46"/>
      <c r="B1162" s="340" t="s">
        <v>111</v>
      </c>
      <c r="C1162" s="340"/>
      <c r="D1162" s="340"/>
      <c r="E1162" s="340"/>
      <c r="F1162" s="340"/>
      <c r="G1162" s="340"/>
      <c r="H1162" s="340"/>
      <c r="I1162" s="340"/>
      <c r="J1162" s="340"/>
      <c r="K1162" s="123">
        <f>SUM(K1146:K1158)</f>
        <v>0</v>
      </c>
      <c r="L1162" s="124">
        <f>K1154/B1146</f>
        <v>0</v>
      </c>
      <c r="M1162" s="124" t="str">
        <f>IF(K1162=0,"",K1162/B1146)</f>
        <v/>
      </c>
      <c r="N1162" s="124" t="e">
        <f>M1162-L1162</f>
        <v>#VALUE!</v>
      </c>
      <c r="O1162" s="1"/>
      <c r="P1162" s="2"/>
      <c r="Q1162" s="36"/>
      <c r="R1162" s="1"/>
      <c r="S1162" s="195"/>
    </row>
    <row r="1163" spans="1:19" ht="12.75" customHeight="1" x14ac:dyDescent="0.25">
      <c r="A1163" s="46"/>
      <c r="B1163" s="2"/>
      <c r="C1163" s="2"/>
      <c r="E1163" s="130"/>
      <c r="F1163" s="130"/>
      <c r="G1163" s="130"/>
      <c r="H1163" s="130"/>
      <c r="I1163" s="130"/>
      <c r="J1163" s="130"/>
      <c r="K1163" s="131"/>
      <c r="L1163" s="132"/>
      <c r="M1163" s="132"/>
      <c r="N1163" s="132"/>
      <c r="O1163" s="1"/>
      <c r="P1163" s="2"/>
      <c r="Q1163" s="36"/>
      <c r="R1163" s="1"/>
    </row>
    <row r="1164" spans="1:19" ht="12.75" customHeight="1" x14ac:dyDescent="0.25">
      <c r="A1164" s="46"/>
      <c r="B1164" s="2"/>
      <c r="C1164" s="2"/>
      <c r="E1164" s="130"/>
      <c r="F1164" s="130"/>
      <c r="G1164" s="130"/>
      <c r="H1164" s="130"/>
      <c r="I1164" s="130"/>
      <c r="J1164" s="130"/>
      <c r="K1164" s="131"/>
      <c r="L1164" s="132"/>
      <c r="M1164" s="132"/>
      <c r="N1164" s="132"/>
      <c r="O1164" s="1"/>
      <c r="P1164" s="2"/>
      <c r="Q1164" s="36"/>
      <c r="R1164" s="1"/>
    </row>
    <row r="1165" spans="1:19" ht="26.25" x14ac:dyDescent="0.4">
      <c r="A1165" s="2"/>
      <c r="B1165" s="382" t="s">
        <v>101</v>
      </c>
      <c r="C1165" s="367"/>
      <c r="D1165" s="367"/>
      <c r="E1165" s="367"/>
      <c r="F1165" s="367"/>
      <c r="G1165" s="367"/>
      <c r="H1165" s="367"/>
      <c r="I1165" s="367"/>
      <c r="J1165" s="367"/>
      <c r="K1165" s="225" t="s">
        <v>156</v>
      </c>
      <c r="L1165" s="1"/>
      <c r="M1165" s="1"/>
      <c r="N1165" s="2"/>
      <c r="O1165" s="1"/>
      <c r="P1165" s="2"/>
      <c r="Q1165" s="2"/>
      <c r="R1165" s="2"/>
      <c r="S1165" s="199"/>
    </row>
    <row r="1166" spans="1:19" ht="20.25" x14ac:dyDescent="0.2">
      <c r="A1166" s="376" t="s">
        <v>18</v>
      </c>
      <c r="B1166" s="344" t="s">
        <v>102</v>
      </c>
      <c r="C1166" s="345"/>
      <c r="D1166" s="345"/>
      <c r="E1166" s="345"/>
      <c r="F1166" s="345"/>
      <c r="G1166" s="345"/>
      <c r="H1166" s="345"/>
      <c r="I1166" s="345"/>
      <c r="J1166" s="377"/>
      <c r="K1166" s="383" t="s">
        <v>19</v>
      </c>
      <c r="L1166" s="339" t="s">
        <v>11</v>
      </c>
      <c r="M1166" s="339" t="s">
        <v>12</v>
      </c>
      <c r="N1166" s="339" t="s">
        <v>13</v>
      </c>
      <c r="O1166" s="339" t="s">
        <v>14</v>
      </c>
      <c r="P1166" s="339" t="s">
        <v>15</v>
      </c>
      <c r="Q1166" s="339" t="s">
        <v>16</v>
      </c>
      <c r="R1166" s="339" t="s">
        <v>103</v>
      </c>
      <c r="S1166" s="199"/>
    </row>
    <row r="1167" spans="1:19" ht="15.75" x14ac:dyDescent="0.25">
      <c r="A1167" s="338"/>
      <c r="B1167" s="84" t="s">
        <v>104</v>
      </c>
      <c r="C1167" s="84" t="s">
        <v>105</v>
      </c>
      <c r="D1167" s="84" t="s">
        <v>106</v>
      </c>
      <c r="E1167" s="84" t="s">
        <v>107</v>
      </c>
      <c r="F1167" s="84" t="s">
        <v>108</v>
      </c>
      <c r="G1167" s="84" t="s">
        <v>109</v>
      </c>
      <c r="H1167" s="84" t="s">
        <v>110</v>
      </c>
      <c r="I1167" s="84" t="s">
        <v>73</v>
      </c>
      <c r="J1167" s="84" t="s">
        <v>74</v>
      </c>
      <c r="K1167" s="349"/>
      <c r="L1167" s="338"/>
      <c r="M1167" s="338"/>
      <c r="N1167" s="338"/>
      <c r="O1167" s="338"/>
      <c r="P1167" s="338"/>
      <c r="Q1167" s="338"/>
      <c r="R1167" s="338"/>
      <c r="S1167" s="199"/>
    </row>
    <row r="1168" spans="1:19" ht="15.75" customHeight="1" x14ac:dyDescent="0.25">
      <c r="A1168" s="84">
        <v>2401</v>
      </c>
      <c r="B1168" s="87">
        <v>100</v>
      </c>
      <c r="C1168" s="87"/>
      <c r="D1168" s="87"/>
      <c r="E1168" s="87"/>
      <c r="F1168" s="87"/>
      <c r="G1168" s="87"/>
      <c r="H1168" s="87"/>
      <c r="I1168" s="87"/>
      <c r="J1168" s="87"/>
      <c r="K1168" s="129"/>
      <c r="L1168" s="262"/>
      <c r="M1168" s="263"/>
      <c r="N1168" s="264"/>
      <c r="O1168" s="278"/>
      <c r="P1168" s="92">
        <f>B1168</f>
        <v>100</v>
      </c>
      <c r="Q1168" s="279"/>
      <c r="R1168" s="278"/>
      <c r="S1168" s="199"/>
    </row>
    <row r="1169" spans="1:19" ht="15.75" customHeight="1" x14ac:dyDescent="0.25">
      <c r="A1169" s="84">
        <v>2402</v>
      </c>
      <c r="B1169" s="87"/>
      <c r="C1169" s="87">
        <v>92</v>
      </c>
      <c r="D1169" s="87"/>
      <c r="E1169" s="87"/>
      <c r="F1169" s="87"/>
      <c r="G1169" s="87"/>
      <c r="H1169" s="87"/>
      <c r="I1169" s="87"/>
      <c r="J1169" s="87"/>
      <c r="K1169" s="129"/>
      <c r="L1169" s="265"/>
      <c r="M1169" s="101"/>
      <c r="N1169" s="266"/>
      <c r="O1169" s="96">
        <f>IF(C1169=0,"",C1169/B1168)</f>
        <v>0.92</v>
      </c>
      <c r="P1169" s="97">
        <v>92</v>
      </c>
      <c r="Q1169" s="280">
        <f t="shared" ref="Q1169:Q1175" si="169">IF(P1169=0,"",P1169/P1168)</f>
        <v>0.92</v>
      </c>
      <c r="R1169" s="280">
        <f t="shared" ref="R1169:R1175" si="170">IF(P1169=0,"",100%-Q1169)</f>
        <v>7.999999999999996E-2</v>
      </c>
      <c r="S1169" s="199"/>
    </row>
    <row r="1170" spans="1:19" ht="15.75" customHeight="1" x14ac:dyDescent="0.25">
      <c r="A1170" s="84">
        <v>2501</v>
      </c>
      <c r="B1170" s="87"/>
      <c r="C1170" s="87"/>
      <c r="D1170" s="87">
        <v>87</v>
      </c>
      <c r="E1170" s="87"/>
      <c r="F1170" s="87"/>
      <c r="G1170" s="87"/>
      <c r="H1170" s="87"/>
      <c r="I1170" s="87"/>
      <c r="J1170" s="87"/>
      <c r="K1170" s="129"/>
      <c r="L1170" s="265"/>
      <c r="M1170" s="101"/>
      <c r="N1170" s="266"/>
      <c r="O1170" s="96">
        <f>IF(D1170=0,"",D1170/C1169)</f>
        <v>0.94565217391304346</v>
      </c>
      <c r="P1170" s="97">
        <v>90</v>
      </c>
      <c r="Q1170" s="280">
        <f t="shared" si="169"/>
        <v>0.97826086956521741</v>
      </c>
      <c r="R1170" s="280">
        <f t="shared" si="170"/>
        <v>2.1739130434782594E-2</v>
      </c>
      <c r="S1170" s="128">
        <f>P1170/P1168</f>
        <v>0.9</v>
      </c>
    </row>
    <row r="1171" spans="1:19" ht="15.75" customHeight="1" x14ac:dyDescent="0.25">
      <c r="A1171" s="84">
        <v>2502</v>
      </c>
      <c r="B1171" s="87"/>
      <c r="C1171" s="87"/>
      <c r="D1171" s="87"/>
      <c r="E1171" s="87">
        <v>76</v>
      </c>
      <c r="F1171" s="87"/>
      <c r="G1171" s="87"/>
      <c r="H1171" s="87"/>
      <c r="I1171" s="87"/>
      <c r="J1171" s="87"/>
      <c r="K1171" s="129"/>
      <c r="L1171" s="265"/>
      <c r="M1171" s="101"/>
      <c r="N1171" s="266"/>
      <c r="O1171" s="96">
        <f>IF(E1171=0,"",E1171/D1170)</f>
        <v>0.87356321839080464</v>
      </c>
      <c r="P1171" s="97">
        <v>85</v>
      </c>
      <c r="Q1171" s="280">
        <f t="shared" si="169"/>
        <v>0.94444444444444442</v>
      </c>
      <c r="R1171" s="280">
        <f t="shared" si="170"/>
        <v>5.555555555555558E-2</v>
      </c>
      <c r="S1171" s="199"/>
    </row>
    <row r="1172" spans="1:19" ht="15.75" customHeight="1" x14ac:dyDescent="0.25">
      <c r="A1172" s="84">
        <v>2601</v>
      </c>
      <c r="B1172" s="87"/>
      <c r="C1172" s="87"/>
      <c r="D1172" s="87"/>
      <c r="E1172" s="87"/>
      <c r="F1172" s="87"/>
      <c r="G1172" s="87"/>
      <c r="H1172" s="87"/>
      <c r="I1172" s="87"/>
      <c r="J1172" s="87"/>
      <c r="K1172" s="129"/>
      <c r="L1172" s="265"/>
      <c r="M1172" s="101"/>
      <c r="N1172" s="266"/>
      <c r="O1172" s="96" t="str">
        <f>IF(G1172=0,"",G1172/#REF!)</f>
        <v/>
      </c>
      <c r="P1172" s="97"/>
      <c r="Q1172" s="280" t="str">
        <f t="shared" si="169"/>
        <v/>
      </c>
      <c r="R1172" s="280" t="str">
        <f t="shared" si="170"/>
        <v/>
      </c>
      <c r="S1172" s="199"/>
    </row>
    <row r="1173" spans="1:19" ht="15.75" customHeight="1" x14ac:dyDescent="0.25">
      <c r="A1173" s="84">
        <v>2602</v>
      </c>
      <c r="B1173" s="87"/>
      <c r="C1173" s="87"/>
      <c r="D1173" s="87"/>
      <c r="E1173" s="87"/>
      <c r="F1173" s="87"/>
      <c r="G1173" s="87"/>
      <c r="H1173" s="87"/>
      <c r="I1173" s="87"/>
      <c r="J1173" s="87"/>
      <c r="K1173" s="129"/>
      <c r="L1173" s="265"/>
      <c r="M1173" s="101"/>
      <c r="N1173" s="266"/>
      <c r="O1173" s="96" t="str">
        <f>IF(H1173=0,"",H1173/G1172)</f>
        <v/>
      </c>
      <c r="P1173" s="97"/>
      <c r="Q1173" s="280" t="str">
        <f t="shared" si="169"/>
        <v/>
      </c>
      <c r="R1173" s="280" t="str">
        <f t="shared" si="170"/>
        <v/>
      </c>
      <c r="S1173" s="199"/>
    </row>
    <row r="1174" spans="1:19" ht="15.75" customHeight="1" x14ac:dyDescent="0.25">
      <c r="A1174" s="84">
        <v>2701</v>
      </c>
      <c r="B1174" s="87"/>
      <c r="C1174" s="87"/>
      <c r="D1174" s="87"/>
      <c r="E1174" s="87"/>
      <c r="F1174" s="87"/>
      <c r="G1174" s="87"/>
      <c r="H1174" s="87"/>
      <c r="I1174" s="87"/>
      <c r="J1174" s="87"/>
      <c r="K1174" s="129"/>
      <c r="L1174" s="265"/>
      <c r="M1174" s="101"/>
      <c r="N1174" s="266"/>
      <c r="O1174" s="96" t="str">
        <f>IF(I1174=0,"",I1174/H1173)</f>
        <v/>
      </c>
      <c r="P1174" s="97"/>
      <c r="Q1174" s="280" t="str">
        <f t="shared" si="169"/>
        <v/>
      </c>
      <c r="R1174" s="280" t="str">
        <f t="shared" si="170"/>
        <v/>
      </c>
      <c r="S1174" s="199"/>
    </row>
    <row r="1175" spans="1:19" ht="15.75" customHeight="1" x14ac:dyDescent="0.25">
      <c r="A1175" s="84">
        <v>2702</v>
      </c>
      <c r="B1175" s="87"/>
      <c r="C1175" s="87"/>
      <c r="D1175" s="87"/>
      <c r="E1175" s="87"/>
      <c r="F1175" s="87"/>
      <c r="G1175" s="87"/>
      <c r="H1175" s="87"/>
      <c r="I1175" s="87"/>
      <c r="J1175" s="87"/>
      <c r="K1175" s="129"/>
      <c r="L1175" s="265"/>
      <c r="M1175" s="101"/>
      <c r="N1175" s="266"/>
      <c r="O1175" s="126" t="str">
        <f>IF(J1175=0,"",J1175/I1174)</f>
        <v/>
      </c>
      <c r="P1175" s="97"/>
      <c r="Q1175" s="280" t="str">
        <f t="shared" si="169"/>
        <v/>
      </c>
      <c r="R1175" s="126" t="str">
        <f t="shared" si="170"/>
        <v/>
      </c>
      <c r="S1175" s="199"/>
    </row>
    <row r="1176" spans="1:19" ht="15.75" customHeight="1" x14ac:dyDescent="0.25">
      <c r="A1176" s="84">
        <v>2801</v>
      </c>
      <c r="B1176" s="87"/>
      <c r="C1176" s="87"/>
      <c r="D1176" s="87"/>
      <c r="E1176" s="87"/>
      <c r="F1176" s="87"/>
      <c r="G1176" s="87"/>
      <c r="H1176" s="87"/>
      <c r="I1176" s="87"/>
      <c r="J1176" s="87"/>
      <c r="K1176" s="129"/>
      <c r="L1176" s="265"/>
      <c r="M1176" s="101"/>
      <c r="N1176" s="256"/>
      <c r="O1176" s="175"/>
      <c r="P1176" s="97"/>
      <c r="Q1176" s="175"/>
      <c r="R1176" s="281"/>
      <c r="S1176" s="199"/>
    </row>
    <row r="1177" spans="1:19" ht="15.75" customHeight="1" x14ac:dyDescent="0.25">
      <c r="A1177" s="84">
        <v>2802</v>
      </c>
      <c r="B1177" s="87"/>
      <c r="C1177" s="87"/>
      <c r="D1177" s="87"/>
      <c r="E1177" s="87"/>
      <c r="F1177" s="87"/>
      <c r="G1177" s="87"/>
      <c r="H1177" s="87"/>
      <c r="I1177" s="87"/>
      <c r="J1177" s="87"/>
      <c r="K1177" s="129"/>
      <c r="L1177" s="265"/>
      <c r="M1177" s="101"/>
      <c r="N1177" s="256"/>
      <c r="O1177" s="215"/>
      <c r="P1177" s="106"/>
      <c r="Q1177" s="285"/>
      <c r="R1177" s="215"/>
      <c r="S1177" s="199"/>
    </row>
    <row r="1178" spans="1:19" ht="15.75" customHeight="1" x14ac:dyDescent="0.25">
      <c r="A1178" s="84">
        <v>2901</v>
      </c>
      <c r="B1178" s="87"/>
      <c r="C1178" s="87"/>
      <c r="D1178" s="87"/>
      <c r="E1178" s="87"/>
      <c r="F1178" s="87"/>
      <c r="G1178" s="87"/>
      <c r="H1178" s="87"/>
      <c r="I1178" s="87"/>
      <c r="J1178" s="87"/>
      <c r="K1178" s="129"/>
      <c r="L1178" s="265"/>
      <c r="M1178" s="101"/>
      <c r="N1178" s="256"/>
      <c r="O1178" s="215"/>
      <c r="P1178" s="106"/>
      <c r="Q1178" s="285"/>
      <c r="R1178" s="215"/>
      <c r="S1178" s="199"/>
    </row>
    <row r="1179" spans="1:19" ht="15.75" customHeight="1" x14ac:dyDescent="0.25">
      <c r="A1179" s="84">
        <v>2902</v>
      </c>
      <c r="B1179" s="87"/>
      <c r="C1179" s="87"/>
      <c r="D1179" s="87"/>
      <c r="E1179" s="87"/>
      <c r="F1179" s="87"/>
      <c r="G1179" s="87"/>
      <c r="H1179" s="87"/>
      <c r="I1179" s="87"/>
      <c r="J1179" s="87"/>
      <c r="K1179" s="129"/>
      <c r="L1179" s="265"/>
      <c r="M1179" s="101"/>
      <c r="N1179" s="256"/>
      <c r="O1179" s="215"/>
      <c r="P1179" s="106"/>
      <c r="Q1179" s="285"/>
      <c r="R1179" s="215"/>
      <c r="S1179" s="199"/>
    </row>
    <row r="1180" spans="1:19" ht="15.75" customHeight="1" x14ac:dyDescent="0.25">
      <c r="A1180" s="84">
        <v>3001</v>
      </c>
      <c r="B1180" s="87"/>
      <c r="C1180" s="87"/>
      <c r="D1180" s="87"/>
      <c r="E1180" s="87"/>
      <c r="F1180" s="87"/>
      <c r="G1180" s="87"/>
      <c r="H1180" s="87"/>
      <c r="I1180" s="87"/>
      <c r="J1180" s="87"/>
      <c r="K1180" s="129"/>
      <c r="L1180" s="265"/>
      <c r="M1180" s="101"/>
      <c r="N1180" s="256"/>
      <c r="O1180" s="101"/>
      <c r="P1180" s="256"/>
      <c r="Q1180" s="286"/>
      <c r="R1180" s="215"/>
      <c r="S1180" s="199"/>
    </row>
    <row r="1181" spans="1:19" ht="15.75" customHeight="1" x14ac:dyDescent="0.25">
      <c r="A1181" s="84">
        <v>3002</v>
      </c>
      <c r="B1181" s="87"/>
      <c r="C1181" s="87"/>
      <c r="D1181" s="87"/>
      <c r="E1181" s="87"/>
      <c r="F1181" s="87"/>
      <c r="G1181" s="87"/>
      <c r="H1181" s="87"/>
      <c r="I1181" s="87"/>
      <c r="J1181" s="87"/>
      <c r="K1181" s="129"/>
      <c r="L1181" s="265"/>
      <c r="M1181" s="101"/>
      <c r="N1181" s="256"/>
      <c r="O1181" s="111" t="s">
        <v>91</v>
      </c>
      <c r="P1181" s="112"/>
      <c r="Q1181" s="113">
        <f>K1184</f>
        <v>0</v>
      </c>
      <c r="R1181" s="114" t="s">
        <v>19</v>
      </c>
      <c r="S1181" s="199"/>
    </row>
    <row r="1182" spans="1:19" ht="15.75" customHeight="1" x14ac:dyDescent="0.25">
      <c r="A1182" s="84">
        <v>3101</v>
      </c>
      <c r="B1182" s="87"/>
      <c r="C1182" s="87"/>
      <c r="D1182" s="87"/>
      <c r="E1182" s="87"/>
      <c r="F1182" s="87"/>
      <c r="G1182" s="87"/>
      <c r="H1182" s="87"/>
      <c r="I1182" s="87"/>
      <c r="J1182" s="87"/>
      <c r="K1182" s="129"/>
      <c r="L1182" s="265"/>
      <c r="M1182" s="101"/>
      <c r="N1182" s="256"/>
      <c r="O1182" s="115" t="s">
        <v>92</v>
      </c>
      <c r="P1182" s="116" t="e">
        <f>IF(P1181/#REF!=0,"",P1181/#REF!)</f>
        <v>#REF!</v>
      </c>
      <c r="Q1182" s="117" t="e">
        <f>IF(P1181/Q1181=0,"",P1181/Q1181)</f>
        <v>#DIV/0!</v>
      </c>
      <c r="R1182" s="118" t="s">
        <v>93</v>
      </c>
      <c r="S1182" s="199"/>
    </row>
    <row r="1183" spans="1:19" ht="15.75" customHeight="1" x14ac:dyDescent="0.25">
      <c r="A1183" s="84">
        <v>3102</v>
      </c>
      <c r="B1183" s="87"/>
      <c r="C1183" s="87"/>
      <c r="D1183" s="87"/>
      <c r="E1183" s="87"/>
      <c r="F1183" s="87"/>
      <c r="G1183" s="87"/>
      <c r="H1183" s="87"/>
      <c r="I1183" s="87"/>
      <c r="J1183" s="87"/>
      <c r="K1183" s="129"/>
      <c r="L1183" s="267"/>
      <c r="M1183" s="268"/>
      <c r="N1183" s="269"/>
      <c r="O1183" s="120"/>
      <c r="P1183" s="121"/>
      <c r="Q1183" s="121"/>
      <c r="R1183" s="122"/>
      <c r="S1183" s="199"/>
    </row>
    <row r="1184" spans="1:19" ht="18" customHeight="1" x14ac:dyDescent="0.25">
      <c r="A1184" s="46"/>
      <c r="B1184" s="340" t="s">
        <v>111</v>
      </c>
      <c r="C1184" s="340"/>
      <c r="D1184" s="340"/>
      <c r="E1184" s="340"/>
      <c r="F1184" s="340"/>
      <c r="G1184" s="340"/>
      <c r="H1184" s="340"/>
      <c r="I1184" s="340"/>
      <c r="J1184" s="340"/>
      <c r="K1184" s="123">
        <f>SUM(K1168:K1180)</f>
        <v>0</v>
      </c>
      <c r="L1184" s="124">
        <f>K1176/B1168</f>
        <v>0</v>
      </c>
      <c r="M1184" s="124" t="str">
        <f>IF(K1184=0,"",K1184/B1168)</f>
        <v/>
      </c>
      <c r="N1184" s="124" t="e">
        <f>M1184-L1184</f>
        <v>#VALUE!</v>
      </c>
      <c r="O1184" s="1"/>
      <c r="P1184" s="2"/>
      <c r="Q1184" s="36"/>
      <c r="R1184" s="1"/>
      <c r="S1184" s="199"/>
    </row>
    <row r="1185" spans="1:19" ht="12.75" customHeight="1" x14ac:dyDescent="0.25">
      <c r="A1185" s="46"/>
      <c r="B1185" s="2"/>
      <c r="C1185" s="2"/>
      <c r="E1185" s="130"/>
      <c r="F1185" s="130"/>
      <c r="G1185" s="130"/>
      <c r="H1185" s="130"/>
      <c r="I1185" s="130"/>
      <c r="J1185" s="130"/>
      <c r="K1185" s="131"/>
      <c r="L1185" s="132"/>
      <c r="M1185" s="132"/>
      <c r="N1185" s="132"/>
      <c r="O1185" s="1"/>
      <c r="P1185" s="2"/>
      <c r="Q1185" s="36"/>
      <c r="R1185" s="1"/>
    </row>
    <row r="1186" spans="1:19" ht="12.75" customHeight="1" x14ac:dyDescent="0.25">
      <c r="A1186" s="46"/>
      <c r="B1186" s="2"/>
      <c r="C1186" s="2"/>
      <c r="E1186" s="130"/>
      <c r="F1186" s="130"/>
      <c r="G1186" s="130"/>
      <c r="H1186" s="130"/>
      <c r="I1186" s="130"/>
      <c r="J1186" s="130"/>
      <c r="K1186" s="131"/>
      <c r="L1186" s="132"/>
      <c r="M1186" s="132"/>
      <c r="N1186" s="132"/>
      <c r="O1186" s="1"/>
      <c r="P1186" s="2"/>
      <c r="Q1186" s="36"/>
      <c r="R1186" s="1"/>
    </row>
    <row r="1187" spans="1:19" ht="26.25" x14ac:dyDescent="0.4">
      <c r="A1187" s="2"/>
      <c r="B1187" s="382" t="s">
        <v>101</v>
      </c>
      <c r="C1187" s="367"/>
      <c r="D1187" s="367"/>
      <c r="E1187" s="367"/>
      <c r="F1187" s="367"/>
      <c r="G1187" s="367"/>
      <c r="H1187" s="367"/>
      <c r="I1187" s="367"/>
      <c r="J1187" s="367"/>
      <c r="K1187" s="225" t="s">
        <v>157</v>
      </c>
      <c r="L1187" s="1"/>
      <c r="M1187" s="1"/>
      <c r="N1187" s="2"/>
      <c r="O1187" s="1"/>
      <c r="P1187" s="2"/>
      <c r="Q1187" s="2"/>
      <c r="R1187" s="2"/>
      <c r="S1187" s="202"/>
    </row>
    <row r="1188" spans="1:19" ht="20.25" x14ac:dyDescent="0.2">
      <c r="A1188" s="376" t="s">
        <v>18</v>
      </c>
      <c r="B1188" s="344" t="s">
        <v>102</v>
      </c>
      <c r="C1188" s="345"/>
      <c r="D1188" s="345"/>
      <c r="E1188" s="345"/>
      <c r="F1188" s="345"/>
      <c r="G1188" s="345"/>
      <c r="H1188" s="345"/>
      <c r="I1188" s="345"/>
      <c r="J1188" s="377"/>
      <c r="K1188" s="383" t="s">
        <v>19</v>
      </c>
      <c r="L1188" s="339" t="s">
        <v>11</v>
      </c>
      <c r="M1188" s="339" t="s">
        <v>12</v>
      </c>
      <c r="N1188" s="339" t="s">
        <v>13</v>
      </c>
      <c r="O1188" s="339" t="s">
        <v>14</v>
      </c>
      <c r="P1188" s="339" t="s">
        <v>15</v>
      </c>
      <c r="Q1188" s="339" t="s">
        <v>16</v>
      </c>
      <c r="R1188" s="339" t="s">
        <v>103</v>
      </c>
      <c r="S1188" s="202"/>
    </row>
    <row r="1189" spans="1:19" ht="15.75" x14ac:dyDescent="0.25">
      <c r="A1189" s="338"/>
      <c r="B1189" s="84" t="s">
        <v>104</v>
      </c>
      <c r="C1189" s="84" t="s">
        <v>105</v>
      </c>
      <c r="D1189" s="84" t="s">
        <v>106</v>
      </c>
      <c r="E1189" s="84" t="s">
        <v>107</v>
      </c>
      <c r="F1189" s="84" t="s">
        <v>108</v>
      </c>
      <c r="G1189" s="84" t="s">
        <v>109</v>
      </c>
      <c r="H1189" s="84" t="s">
        <v>110</v>
      </c>
      <c r="I1189" s="84" t="s">
        <v>73</v>
      </c>
      <c r="J1189" s="84" t="s">
        <v>74</v>
      </c>
      <c r="K1189" s="349"/>
      <c r="L1189" s="338"/>
      <c r="M1189" s="338"/>
      <c r="N1189" s="338"/>
      <c r="O1189" s="338"/>
      <c r="P1189" s="338"/>
      <c r="Q1189" s="338"/>
      <c r="R1189" s="338"/>
      <c r="S1189" s="202"/>
    </row>
    <row r="1190" spans="1:19" ht="15.75" customHeight="1" x14ac:dyDescent="0.25">
      <c r="A1190" s="84">
        <v>2402</v>
      </c>
      <c r="B1190" s="87">
        <v>101</v>
      </c>
      <c r="C1190" s="87"/>
      <c r="D1190" s="87"/>
      <c r="E1190" s="87"/>
      <c r="F1190" s="87"/>
      <c r="G1190" s="87"/>
      <c r="H1190" s="87"/>
      <c r="I1190" s="87"/>
      <c r="J1190" s="87"/>
      <c r="K1190" s="129"/>
      <c r="L1190" s="262"/>
      <c r="M1190" s="263"/>
      <c r="N1190" s="264"/>
      <c r="O1190" s="278"/>
      <c r="P1190" s="92">
        <f>B1190</f>
        <v>101</v>
      </c>
      <c r="Q1190" s="279"/>
      <c r="R1190" s="278"/>
      <c r="S1190" s="202"/>
    </row>
    <row r="1191" spans="1:19" ht="15.75" customHeight="1" x14ac:dyDescent="0.25">
      <c r="A1191" s="84">
        <v>2501</v>
      </c>
      <c r="B1191" s="87"/>
      <c r="C1191" s="87">
        <v>94</v>
      </c>
      <c r="D1191" s="87"/>
      <c r="E1191" s="87"/>
      <c r="F1191" s="87"/>
      <c r="G1191" s="87"/>
      <c r="H1191" s="87"/>
      <c r="I1191" s="87"/>
      <c r="J1191" s="87"/>
      <c r="K1191" s="129"/>
      <c r="L1191" s="265"/>
      <c r="M1191" s="101"/>
      <c r="N1191" s="266"/>
      <c r="O1191" s="96">
        <f>IF(C1191=0,"",C1191/B1190)</f>
        <v>0.93069306930693074</v>
      </c>
      <c r="P1191" s="97">
        <v>95</v>
      </c>
      <c r="Q1191" s="280">
        <f t="shared" ref="Q1191:Q1197" si="171">IF(P1191=0,"",P1191/P1190)</f>
        <v>0.94059405940594054</v>
      </c>
      <c r="R1191" s="280">
        <f t="shared" ref="R1191:R1197" si="172">IF(P1191=0,"",100%-Q1191)</f>
        <v>5.9405940594059459E-2</v>
      </c>
      <c r="S1191" s="202"/>
    </row>
    <row r="1192" spans="1:19" ht="15.75" customHeight="1" x14ac:dyDescent="0.25">
      <c r="A1192" s="84">
        <v>2502</v>
      </c>
      <c r="B1192" s="87"/>
      <c r="C1192" s="87"/>
      <c r="D1192" s="87">
        <v>92</v>
      </c>
      <c r="E1192" s="87"/>
      <c r="F1192" s="87"/>
      <c r="G1192" s="87"/>
      <c r="H1192" s="87"/>
      <c r="I1192" s="87"/>
      <c r="J1192" s="87"/>
      <c r="K1192" s="129"/>
      <c r="L1192" s="265"/>
      <c r="M1192" s="101"/>
      <c r="N1192" s="266"/>
      <c r="O1192" s="96">
        <f>IF(D1192=0,"",D1192/C1191)</f>
        <v>0.97872340425531912</v>
      </c>
      <c r="P1192" s="97">
        <v>93</v>
      </c>
      <c r="Q1192" s="280">
        <f t="shared" si="171"/>
        <v>0.97894736842105268</v>
      </c>
      <c r="R1192" s="280">
        <f t="shared" si="172"/>
        <v>2.1052631578947323E-2</v>
      </c>
      <c r="S1192" s="128">
        <f>P1192/P1190</f>
        <v>0.92079207920792083</v>
      </c>
    </row>
    <row r="1193" spans="1:19" ht="15.75" customHeight="1" x14ac:dyDescent="0.25">
      <c r="A1193" s="84">
        <v>2601</v>
      </c>
      <c r="B1193" s="87"/>
      <c r="C1193" s="87"/>
      <c r="D1193" s="87"/>
      <c r="E1193" s="87"/>
      <c r="F1193" s="87"/>
      <c r="G1193" s="87"/>
      <c r="H1193" s="87"/>
      <c r="I1193" s="87"/>
      <c r="J1193" s="87"/>
      <c r="K1193" s="129"/>
      <c r="L1193" s="265"/>
      <c r="M1193" s="101"/>
      <c r="N1193" s="266"/>
      <c r="O1193" s="96" t="str">
        <f>IF(E1193=0,"",E1193/D1192)</f>
        <v/>
      </c>
      <c r="P1193" s="97"/>
      <c r="Q1193" s="280" t="str">
        <f t="shared" si="171"/>
        <v/>
      </c>
      <c r="R1193" s="280" t="str">
        <f t="shared" si="172"/>
        <v/>
      </c>
      <c r="S1193" s="202"/>
    </row>
    <row r="1194" spans="1:19" ht="15.75" customHeight="1" x14ac:dyDescent="0.25">
      <c r="A1194" s="84">
        <v>2602</v>
      </c>
      <c r="B1194" s="87"/>
      <c r="C1194" s="87"/>
      <c r="D1194" s="87"/>
      <c r="E1194" s="87"/>
      <c r="F1194" s="87"/>
      <c r="G1194" s="87"/>
      <c r="H1194" s="87"/>
      <c r="I1194" s="87"/>
      <c r="J1194" s="87"/>
      <c r="K1194" s="129"/>
      <c r="L1194" s="265"/>
      <c r="M1194" s="101"/>
      <c r="N1194" s="266"/>
      <c r="O1194" s="96" t="str">
        <f>IF(G1194=0,"",G1194/#REF!)</f>
        <v/>
      </c>
      <c r="P1194" s="97"/>
      <c r="Q1194" s="280" t="str">
        <f t="shared" si="171"/>
        <v/>
      </c>
      <c r="R1194" s="280" t="str">
        <f t="shared" si="172"/>
        <v/>
      </c>
      <c r="S1194" s="202"/>
    </row>
    <row r="1195" spans="1:19" ht="15.75" customHeight="1" x14ac:dyDescent="0.25">
      <c r="A1195" s="84">
        <v>2701</v>
      </c>
      <c r="B1195" s="87"/>
      <c r="C1195" s="87"/>
      <c r="D1195" s="87"/>
      <c r="E1195" s="87"/>
      <c r="F1195" s="87"/>
      <c r="G1195" s="87"/>
      <c r="H1195" s="87"/>
      <c r="I1195" s="87"/>
      <c r="J1195" s="87"/>
      <c r="K1195" s="129"/>
      <c r="L1195" s="265"/>
      <c r="M1195" s="101"/>
      <c r="N1195" s="266"/>
      <c r="O1195" s="96" t="str">
        <f>IF(H1195=0,"",H1195/G1194)</f>
        <v/>
      </c>
      <c r="P1195" s="97"/>
      <c r="Q1195" s="280" t="str">
        <f t="shared" si="171"/>
        <v/>
      </c>
      <c r="R1195" s="280" t="str">
        <f t="shared" si="172"/>
        <v/>
      </c>
      <c r="S1195" s="202"/>
    </row>
    <row r="1196" spans="1:19" ht="15.75" customHeight="1" x14ac:dyDescent="0.25">
      <c r="A1196" s="84">
        <v>2702</v>
      </c>
      <c r="B1196" s="87"/>
      <c r="C1196" s="87"/>
      <c r="D1196" s="87"/>
      <c r="E1196" s="87"/>
      <c r="F1196" s="87"/>
      <c r="G1196" s="87"/>
      <c r="H1196" s="87"/>
      <c r="I1196" s="87"/>
      <c r="J1196" s="87"/>
      <c r="K1196" s="129"/>
      <c r="L1196" s="265"/>
      <c r="M1196" s="101"/>
      <c r="N1196" s="266"/>
      <c r="O1196" s="96" t="str">
        <f>IF(I1196=0,"",I1196/H1195)</f>
        <v/>
      </c>
      <c r="P1196" s="97"/>
      <c r="Q1196" s="280" t="str">
        <f t="shared" si="171"/>
        <v/>
      </c>
      <c r="R1196" s="280" t="str">
        <f t="shared" si="172"/>
        <v/>
      </c>
      <c r="S1196" s="202"/>
    </row>
    <row r="1197" spans="1:19" ht="15.75" customHeight="1" x14ac:dyDescent="0.25">
      <c r="A1197" s="84">
        <v>2801</v>
      </c>
      <c r="B1197" s="87"/>
      <c r="C1197" s="87"/>
      <c r="D1197" s="87"/>
      <c r="E1197" s="87"/>
      <c r="F1197" s="87"/>
      <c r="G1197" s="87"/>
      <c r="H1197" s="87"/>
      <c r="I1197" s="87"/>
      <c r="J1197" s="87"/>
      <c r="K1197" s="129"/>
      <c r="L1197" s="265"/>
      <c r="M1197" s="101"/>
      <c r="N1197" s="266"/>
      <c r="O1197" s="126" t="str">
        <f>IF(J1197=0,"",J1197/I1196)</f>
        <v/>
      </c>
      <c r="P1197" s="97"/>
      <c r="Q1197" s="280" t="str">
        <f t="shared" si="171"/>
        <v/>
      </c>
      <c r="R1197" s="126" t="str">
        <f t="shared" si="172"/>
        <v/>
      </c>
      <c r="S1197" s="202"/>
    </row>
    <row r="1198" spans="1:19" ht="15.75" customHeight="1" x14ac:dyDescent="0.25">
      <c r="A1198" s="84">
        <v>2802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129"/>
      <c r="L1198" s="265"/>
      <c r="M1198" s="101"/>
      <c r="N1198" s="256"/>
      <c r="O1198" s="175"/>
      <c r="P1198" s="97"/>
      <c r="Q1198" s="175"/>
      <c r="R1198" s="281"/>
      <c r="S1198" s="202"/>
    </row>
    <row r="1199" spans="1:19" ht="15.75" customHeight="1" x14ac:dyDescent="0.25">
      <c r="A1199" s="84">
        <v>2901</v>
      </c>
      <c r="B1199" s="87"/>
      <c r="C1199" s="87"/>
      <c r="D1199" s="87"/>
      <c r="E1199" s="87"/>
      <c r="F1199" s="87"/>
      <c r="G1199" s="87"/>
      <c r="H1199" s="87"/>
      <c r="I1199" s="87"/>
      <c r="J1199" s="87"/>
      <c r="K1199" s="129"/>
      <c r="L1199" s="265"/>
      <c r="M1199" s="101"/>
      <c r="N1199" s="256"/>
      <c r="O1199" s="215"/>
      <c r="P1199" s="106"/>
      <c r="Q1199" s="285"/>
      <c r="R1199" s="215"/>
      <c r="S1199" s="202"/>
    </row>
    <row r="1200" spans="1:19" ht="15.75" customHeight="1" x14ac:dyDescent="0.25">
      <c r="A1200" s="84">
        <v>2902</v>
      </c>
      <c r="B1200" s="87"/>
      <c r="C1200" s="87"/>
      <c r="D1200" s="87"/>
      <c r="E1200" s="87"/>
      <c r="F1200" s="87"/>
      <c r="G1200" s="87"/>
      <c r="H1200" s="87"/>
      <c r="I1200" s="87"/>
      <c r="J1200" s="87"/>
      <c r="K1200" s="129"/>
      <c r="L1200" s="265"/>
      <c r="M1200" s="101"/>
      <c r="N1200" s="256"/>
      <c r="O1200" s="215"/>
      <c r="P1200" s="106"/>
      <c r="Q1200" s="285"/>
      <c r="R1200" s="215"/>
      <c r="S1200" s="202"/>
    </row>
    <row r="1201" spans="1:19" ht="15.75" customHeight="1" x14ac:dyDescent="0.25">
      <c r="A1201" s="84">
        <v>3001</v>
      </c>
      <c r="B1201" s="87"/>
      <c r="C1201" s="87"/>
      <c r="D1201" s="87"/>
      <c r="E1201" s="87"/>
      <c r="F1201" s="87"/>
      <c r="G1201" s="87"/>
      <c r="H1201" s="87"/>
      <c r="I1201" s="87"/>
      <c r="J1201" s="87"/>
      <c r="K1201" s="129"/>
      <c r="L1201" s="265"/>
      <c r="M1201" s="101"/>
      <c r="N1201" s="256"/>
      <c r="O1201" s="215"/>
      <c r="P1201" s="106"/>
      <c r="Q1201" s="285"/>
      <c r="R1201" s="215"/>
      <c r="S1201" s="202"/>
    </row>
    <row r="1202" spans="1:19" ht="15.75" customHeight="1" x14ac:dyDescent="0.25">
      <c r="A1202" s="84">
        <v>3002</v>
      </c>
      <c r="B1202" s="87"/>
      <c r="C1202" s="87"/>
      <c r="D1202" s="87"/>
      <c r="E1202" s="87"/>
      <c r="F1202" s="87"/>
      <c r="G1202" s="87"/>
      <c r="H1202" s="87"/>
      <c r="I1202" s="87"/>
      <c r="J1202" s="87"/>
      <c r="K1202" s="129"/>
      <c r="L1202" s="265"/>
      <c r="M1202" s="101"/>
      <c r="N1202" s="256"/>
      <c r="O1202" s="101"/>
      <c r="P1202" s="256"/>
      <c r="Q1202" s="286"/>
      <c r="R1202" s="215"/>
      <c r="S1202" s="202"/>
    </row>
    <row r="1203" spans="1:19" ht="15.75" customHeight="1" x14ac:dyDescent="0.25">
      <c r="A1203" s="84">
        <v>3101</v>
      </c>
      <c r="B1203" s="87"/>
      <c r="C1203" s="87"/>
      <c r="D1203" s="87"/>
      <c r="E1203" s="87"/>
      <c r="F1203" s="87"/>
      <c r="G1203" s="87"/>
      <c r="H1203" s="87"/>
      <c r="I1203" s="87"/>
      <c r="J1203" s="87"/>
      <c r="K1203" s="129"/>
      <c r="L1203" s="265"/>
      <c r="M1203" s="101"/>
      <c r="N1203" s="256"/>
      <c r="O1203" s="111" t="s">
        <v>91</v>
      </c>
      <c r="P1203" s="112"/>
      <c r="Q1203" s="113">
        <f>K1206</f>
        <v>0</v>
      </c>
      <c r="R1203" s="114" t="s">
        <v>19</v>
      </c>
      <c r="S1203" s="202"/>
    </row>
    <row r="1204" spans="1:19" ht="15.75" customHeight="1" x14ac:dyDescent="0.25">
      <c r="A1204" s="84">
        <v>3102</v>
      </c>
      <c r="B1204" s="87"/>
      <c r="C1204" s="87"/>
      <c r="D1204" s="87"/>
      <c r="E1204" s="87"/>
      <c r="F1204" s="87"/>
      <c r="G1204" s="87"/>
      <c r="H1204" s="87"/>
      <c r="I1204" s="87"/>
      <c r="J1204" s="87"/>
      <c r="K1204" s="129"/>
      <c r="L1204" s="265"/>
      <c r="M1204" s="101"/>
      <c r="N1204" s="256"/>
      <c r="O1204" s="115" t="s">
        <v>92</v>
      </c>
      <c r="P1204" s="116" t="e">
        <f>IF(P1203/#REF!=0,"",P1203/#REF!)</f>
        <v>#REF!</v>
      </c>
      <c r="Q1204" s="117" t="e">
        <f>IF(P1203/Q1203=0,"",P1203/Q1203)</f>
        <v>#DIV/0!</v>
      </c>
      <c r="R1204" s="118" t="s">
        <v>93</v>
      </c>
      <c r="S1204" s="202"/>
    </row>
    <row r="1205" spans="1:19" ht="15.75" customHeight="1" x14ac:dyDescent="0.25">
      <c r="A1205" s="84">
        <v>3201</v>
      </c>
      <c r="B1205" s="87"/>
      <c r="C1205" s="87"/>
      <c r="D1205" s="87"/>
      <c r="E1205" s="87"/>
      <c r="F1205" s="87"/>
      <c r="G1205" s="87"/>
      <c r="H1205" s="87"/>
      <c r="I1205" s="87"/>
      <c r="J1205" s="87"/>
      <c r="K1205" s="129"/>
      <c r="L1205" s="267"/>
      <c r="M1205" s="268"/>
      <c r="N1205" s="269"/>
      <c r="O1205" s="120"/>
      <c r="P1205" s="121"/>
      <c r="Q1205" s="121"/>
      <c r="R1205" s="122"/>
      <c r="S1205" s="202"/>
    </row>
    <row r="1206" spans="1:19" ht="18" customHeight="1" x14ac:dyDescent="0.25">
      <c r="A1206" s="46"/>
      <c r="B1206" s="340" t="s">
        <v>111</v>
      </c>
      <c r="C1206" s="340"/>
      <c r="D1206" s="340"/>
      <c r="E1206" s="340"/>
      <c r="F1206" s="340"/>
      <c r="G1206" s="340"/>
      <c r="H1206" s="340"/>
      <c r="I1206" s="340"/>
      <c r="J1206" s="340"/>
      <c r="K1206" s="123">
        <f>SUM(K1190:K1202)</f>
        <v>0</v>
      </c>
      <c r="L1206" s="124">
        <f>K1198/B1190</f>
        <v>0</v>
      </c>
      <c r="M1206" s="124" t="str">
        <f>IF(K1206=0,"",K1206/B1190)</f>
        <v/>
      </c>
      <c r="N1206" s="124" t="e">
        <f>M1206-L1206</f>
        <v>#VALUE!</v>
      </c>
      <c r="O1206" s="1"/>
      <c r="P1206" s="2"/>
      <c r="Q1206" s="36"/>
      <c r="R1206" s="1"/>
      <c r="S1206" s="202"/>
    </row>
    <row r="1207" spans="1:19" ht="12.75" x14ac:dyDescent="0.2"/>
    <row r="1208" spans="1:19" ht="12.75" x14ac:dyDescent="0.2"/>
    <row r="1209" spans="1:19" ht="26.25" x14ac:dyDescent="0.4">
      <c r="A1209" s="2"/>
      <c r="B1209" s="382" t="s">
        <v>101</v>
      </c>
      <c r="C1209" s="367"/>
      <c r="D1209" s="367"/>
      <c r="E1209" s="367"/>
      <c r="F1209" s="367"/>
      <c r="G1209" s="367"/>
      <c r="H1209" s="367"/>
      <c r="I1209" s="367"/>
      <c r="J1209" s="367"/>
      <c r="K1209" s="225" t="s">
        <v>158</v>
      </c>
      <c r="L1209" s="1"/>
      <c r="M1209" s="1"/>
      <c r="N1209" s="2"/>
      <c r="O1209" s="1"/>
      <c r="P1209" s="2"/>
      <c r="Q1209" s="2"/>
      <c r="R1209" s="2"/>
      <c r="S1209" s="206"/>
    </row>
    <row r="1210" spans="1:19" ht="20.25" x14ac:dyDescent="0.2">
      <c r="A1210" s="376" t="s">
        <v>18</v>
      </c>
      <c r="B1210" s="344" t="s">
        <v>102</v>
      </c>
      <c r="C1210" s="345"/>
      <c r="D1210" s="345"/>
      <c r="E1210" s="345"/>
      <c r="F1210" s="345"/>
      <c r="G1210" s="345"/>
      <c r="H1210" s="345"/>
      <c r="I1210" s="345"/>
      <c r="J1210" s="377"/>
      <c r="K1210" s="383" t="s">
        <v>19</v>
      </c>
      <c r="L1210" s="339" t="s">
        <v>11</v>
      </c>
      <c r="M1210" s="339" t="s">
        <v>12</v>
      </c>
      <c r="N1210" s="339" t="s">
        <v>13</v>
      </c>
      <c r="O1210" s="339" t="s">
        <v>14</v>
      </c>
      <c r="P1210" s="339" t="s">
        <v>15</v>
      </c>
      <c r="Q1210" s="339" t="s">
        <v>16</v>
      </c>
      <c r="R1210" s="339" t="s">
        <v>103</v>
      </c>
      <c r="S1210" s="206"/>
    </row>
    <row r="1211" spans="1:19" ht="15.75" x14ac:dyDescent="0.25">
      <c r="A1211" s="338"/>
      <c r="B1211" s="84" t="s">
        <v>104</v>
      </c>
      <c r="C1211" s="84" t="s">
        <v>105</v>
      </c>
      <c r="D1211" s="84" t="s">
        <v>106</v>
      </c>
      <c r="E1211" s="84" t="s">
        <v>107</v>
      </c>
      <c r="F1211" s="84" t="s">
        <v>108</v>
      </c>
      <c r="G1211" s="84" t="s">
        <v>109</v>
      </c>
      <c r="H1211" s="84" t="s">
        <v>110</v>
      </c>
      <c r="I1211" s="84" t="s">
        <v>73</v>
      </c>
      <c r="J1211" s="84" t="s">
        <v>74</v>
      </c>
      <c r="K1211" s="349"/>
      <c r="L1211" s="338"/>
      <c r="M1211" s="338"/>
      <c r="N1211" s="338"/>
      <c r="O1211" s="338"/>
      <c r="P1211" s="338"/>
      <c r="Q1211" s="338"/>
      <c r="R1211" s="338"/>
      <c r="S1211" s="206"/>
    </row>
    <row r="1212" spans="1:19" ht="15.75" customHeight="1" x14ac:dyDescent="0.25">
      <c r="A1212" s="84">
        <v>2501</v>
      </c>
      <c r="B1212" s="218">
        <v>155</v>
      </c>
      <c r="C1212" s="87"/>
      <c r="D1212" s="87"/>
      <c r="E1212" s="87"/>
      <c r="F1212" s="87"/>
      <c r="G1212" s="87"/>
      <c r="H1212" s="87"/>
      <c r="I1212" s="87"/>
      <c r="J1212" s="87"/>
      <c r="K1212" s="129"/>
      <c r="L1212" s="262"/>
      <c r="M1212" s="263"/>
      <c r="N1212" s="264"/>
      <c r="O1212" s="278"/>
      <c r="P1212" s="92">
        <f>B1212</f>
        <v>155</v>
      </c>
      <c r="Q1212" s="279"/>
      <c r="R1212" s="278"/>
      <c r="S1212" s="206"/>
    </row>
    <row r="1213" spans="1:19" ht="15.75" customHeight="1" x14ac:dyDescent="0.25">
      <c r="A1213" s="84">
        <v>2502</v>
      </c>
      <c r="B1213" s="218"/>
      <c r="C1213" s="87">
        <v>140</v>
      </c>
      <c r="D1213" s="87"/>
      <c r="E1213" s="87"/>
      <c r="F1213" s="87"/>
      <c r="G1213" s="87"/>
      <c r="H1213" s="87"/>
      <c r="I1213" s="87"/>
      <c r="J1213" s="87"/>
      <c r="K1213" s="129"/>
      <c r="L1213" s="265"/>
      <c r="M1213" s="101"/>
      <c r="N1213" s="266"/>
      <c r="O1213" s="96">
        <f>IF(C1213=0,"",C1213/B1212)</f>
        <v>0.90322580645161288</v>
      </c>
      <c r="P1213" s="97">
        <v>142</v>
      </c>
      <c r="Q1213" s="280">
        <f t="shared" ref="Q1213:Q1219" si="173">IF(P1213=0,"",P1213/P1212)</f>
        <v>0.91612903225806452</v>
      </c>
      <c r="R1213" s="280">
        <f t="shared" ref="R1213:R1219" si="174">IF(P1213=0,"",100%-Q1213)</f>
        <v>8.3870967741935476E-2</v>
      </c>
      <c r="S1213" s="206"/>
    </row>
    <row r="1214" spans="1:19" ht="15.75" customHeight="1" x14ac:dyDescent="0.25">
      <c r="A1214" s="84">
        <v>2601</v>
      </c>
      <c r="B1214" s="87"/>
      <c r="C1214" s="87"/>
      <c r="D1214" s="87"/>
      <c r="E1214" s="87"/>
      <c r="F1214" s="87"/>
      <c r="G1214" s="87"/>
      <c r="H1214" s="87"/>
      <c r="I1214" s="87"/>
      <c r="J1214" s="87"/>
      <c r="K1214" s="129"/>
      <c r="L1214" s="265"/>
      <c r="M1214" s="101"/>
      <c r="N1214" s="266"/>
      <c r="O1214" s="96" t="str">
        <f>IF(D1214=0,"",D1214/C1213)</f>
        <v/>
      </c>
      <c r="P1214" s="97"/>
      <c r="Q1214" s="280" t="str">
        <f t="shared" si="173"/>
        <v/>
      </c>
      <c r="R1214" s="280" t="str">
        <f t="shared" si="174"/>
        <v/>
      </c>
      <c r="S1214" s="152">
        <f>P1214/P1212</f>
        <v>0</v>
      </c>
    </row>
    <row r="1215" spans="1:19" ht="15.75" customHeight="1" x14ac:dyDescent="0.25">
      <c r="A1215" s="84">
        <v>2602</v>
      </c>
      <c r="B1215" s="87"/>
      <c r="C1215" s="87"/>
      <c r="D1215" s="87"/>
      <c r="E1215" s="87"/>
      <c r="F1215" s="87"/>
      <c r="G1215" s="87"/>
      <c r="H1215" s="87"/>
      <c r="I1215" s="87"/>
      <c r="J1215" s="87"/>
      <c r="K1215" s="129"/>
      <c r="L1215" s="265"/>
      <c r="M1215" s="101"/>
      <c r="N1215" s="266"/>
      <c r="O1215" s="96" t="str">
        <f>IF(E1215=0,"",E1215/D1214)</f>
        <v/>
      </c>
      <c r="P1215" s="97"/>
      <c r="Q1215" s="280" t="str">
        <f t="shared" si="173"/>
        <v/>
      </c>
      <c r="R1215" s="280" t="str">
        <f t="shared" si="174"/>
        <v/>
      </c>
      <c r="S1215" s="206"/>
    </row>
    <row r="1216" spans="1:19" ht="15.75" customHeight="1" x14ac:dyDescent="0.25">
      <c r="A1216" s="84">
        <v>2701</v>
      </c>
      <c r="B1216" s="87"/>
      <c r="C1216" s="87"/>
      <c r="D1216" s="87"/>
      <c r="E1216" s="87"/>
      <c r="F1216" s="87"/>
      <c r="G1216" s="87"/>
      <c r="H1216" s="87"/>
      <c r="I1216" s="87"/>
      <c r="J1216" s="87"/>
      <c r="K1216" s="129"/>
      <c r="L1216" s="265"/>
      <c r="M1216" s="101"/>
      <c r="N1216" s="266"/>
      <c r="O1216" s="96" t="str">
        <f>IF(F1216=0,"",F1216/E1215)</f>
        <v/>
      </c>
      <c r="P1216" s="97"/>
      <c r="Q1216" s="280" t="str">
        <f t="shared" si="173"/>
        <v/>
      </c>
      <c r="R1216" s="280" t="str">
        <f t="shared" si="174"/>
        <v/>
      </c>
      <c r="S1216" s="206"/>
    </row>
    <row r="1217" spans="1:19" ht="15.75" customHeight="1" x14ac:dyDescent="0.25">
      <c r="A1217" s="84">
        <v>2702</v>
      </c>
      <c r="B1217" s="87"/>
      <c r="C1217" s="87"/>
      <c r="D1217" s="87"/>
      <c r="E1217" s="87"/>
      <c r="F1217" s="87"/>
      <c r="G1217" s="87"/>
      <c r="H1217" s="87"/>
      <c r="I1217" s="87"/>
      <c r="J1217" s="87"/>
      <c r="K1217" s="129"/>
      <c r="L1217" s="265"/>
      <c r="M1217" s="101"/>
      <c r="N1217" s="266"/>
      <c r="O1217" s="96" t="str">
        <f>IF(G1217=0,"",G1217/F1216)</f>
        <v/>
      </c>
      <c r="P1217" s="97"/>
      <c r="Q1217" s="280" t="str">
        <f t="shared" si="173"/>
        <v/>
      </c>
      <c r="R1217" s="280" t="str">
        <f t="shared" si="174"/>
        <v/>
      </c>
      <c r="S1217" s="206"/>
    </row>
    <row r="1218" spans="1:19" ht="15.75" customHeight="1" x14ac:dyDescent="0.25">
      <c r="A1218" s="84">
        <v>2801</v>
      </c>
      <c r="B1218" s="87"/>
      <c r="C1218" s="87"/>
      <c r="D1218" s="87"/>
      <c r="E1218" s="87"/>
      <c r="F1218" s="87"/>
      <c r="G1218" s="87"/>
      <c r="H1218" s="87"/>
      <c r="I1218" s="87"/>
      <c r="J1218" s="87"/>
      <c r="K1218" s="129"/>
      <c r="L1218" s="265"/>
      <c r="M1218" s="101"/>
      <c r="N1218" s="266"/>
      <c r="O1218" s="96" t="str">
        <f>IF(H1218=0,"",H1218/G1217)</f>
        <v/>
      </c>
      <c r="P1218" s="97"/>
      <c r="Q1218" s="280" t="str">
        <f t="shared" si="173"/>
        <v/>
      </c>
      <c r="R1218" s="280" t="str">
        <f t="shared" si="174"/>
        <v/>
      </c>
      <c r="S1218" s="206"/>
    </row>
    <row r="1219" spans="1:19" ht="15.75" customHeight="1" x14ac:dyDescent="0.25">
      <c r="A1219" s="84">
        <v>2802</v>
      </c>
      <c r="B1219" s="87"/>
      <c r="C1219" s="87"/>
      <c r="D1219" s="87"/>
      <c r="E1219" s="87"/>
      <c r="F1219" s="87"/>
      <c r="G1219" s="87"/>
      <c r="H1219" s="87"/>
      <c r="I1219" s="87"/>
      <c r="J1219" s="87"/>
      <c r="K1219" s="129"/>
      <c r="L1219" s="265"/>
      <c r="M1219" s="101"/>
      <c r="N1219" s="266"/>
      <c r="O1219" s="96" t="e">
        <f>I1219/H1218</f>
        <v>#DIV/0!</v>
      </c>
      <c r="P1219" s="97"/>
      <c r="Q1219" s="280" t="str">
        <f t="shared" si="173"/>
        <v/>
      </c>
      <c r="R1219" s="126" t="str">
        <f t="shared" si="174"/>
        <v/>
      </c>
      <c r="S1219" s="206"/>
    </row>
    <row r="1220" spans="1:19" ht="15.75" customHeight="1" x14ac:dyDescent="0.25">
      <c r="A1220" s="84">
        <v>2901</v>
      </c>
      <c r="B1220" s="87"/>
      <c r="C1220" s="87"/>
      <c r="D1220" s="87"/>
      <c r="E1220" s="87"/>
      <c r="F1220" s="87"/>
      <c r="G1220" s="87"/>
      <c r="H1220" s="87"/>
      <c r="I1220" s="87"/>
      <c r="J1220" s="87"/>
      <c r="K1220" s="129"/>
      <c r="L1220" s="265"/>
      <c r="M1220" s="101"/>
      <c r="N1220" s="256"/>
      <c r="O1220" s="175"/>
      <c r="P1220" s="97"/>
      <c r="Q1220" s="175"/>
      <c r="R1220" s="281"/>
      <c r="S1220" s="206"/>
    </row>
    <row r="1221" spans="1:19" ht="15.75" customHeight="1" x14ac:dyDescent="0.25">
      <c r="A1221" s="84">
        <v>2902</v>
      </c>
      <c r="B1221" s="87"/>
      <c r="C1221" s="87"/>
      <c r="D1221" s="87"/>
      <c r="E1221" s="87"/>
      <c r="F1221" s="87"/>
      <c r="G1221" s="87"/>
      <c r="H1221" s="87"/>
      <c r="I1221" s="87"/>
      <c r="J1221" s="87"/>
      <c r="K1221" s="129"/>
      <c r="L1221" s="265"/>
      <c r="M1221" s="101"/>
      <c r="N1221" s="256"/>
      <c r="O1221" s="215"/>
      <c r="P1221" s="106"/>
      <c r="Q1221" s="285"/>
      <c r="R1221" s="215"/>
      <c r="S1221" s="206"/>
    </row>
    <row r="1222" spans="1:19" ht="15.75" customHeight="1" x14ac:dyDescent="0.25">
      <c r="A1222" s="84">
        <v>3001</v>
      </c>
      <c r="B1222" s="87"/>
      <c r="C1222" s="87"/>
      <c r="D1222" s="87"/>
      <c r="E1222" s="87"/>
      <c r="F1222" s="87"/>
      <c r="G1222" s="87"/>
      <c r="H1222" s="87"/>
      <c r="I1222" s="87"/>
      <c r="J1222" s="87"/>
      <c r="K1222" s="129"/>
      <c r="L1222" s="265"/>
      <c r="M1222" s="101"/>
      <c r="N1222" s="256"/>
      <c r="O1222" s="215"/>
      <c r="P1222" s="106"/>
      <c r="Q1222" s="285"/>
      <c r="R1222" s="215"/>
      <c r="S1222" s="206"/>
    </row>
    <row r="1223" spans="1:19" ht="15.75" customHeight="1" x14ac:dyDescent="0.25">
      <c r="A1223" s="84">
        <v>3002</v>
      </c>
      <c r="B1223" s="87"/>
      <c r="C1223" s="87"/>
      <c r="D1223" s="87"/>
      <c r="E1223" s="87"/>
      <c r="F1223" s="87"/>
      <c r="G1223" s="87"/>
      <c r="H1223" s="87"/>
      <c r="I1223" s="87"/>
      <c r="J1223" s="87"/>
      <c r="K1223" s="129"/>
      <c r="L1223" s="265"/>
      <c r="M1223" s="101"/>
      <c r="N1223" s="256"/>
      <c r="O1223" s="215"/>
      <c r="P1223" s="106"/>
      <c r="Q1223" s="285"/>
      <c r="R1223" s="215"/>
      <c r="S1223" s="206"/>
    </row>
    <row r="1224" spans="1:19" ht="15.75" customHeight="1" x14ac:dyDescent="0.25">
      <c r="A1224" s="84">
        <v>3101</v>
      </c>
      <c r="B1224" s="87"/>
      <c r="C1224" s="87"/>
      <c r="D1224" s="87"/>
      <c r="E1224" s="87"/>
      <c r="F1224" s="87"/>
      <c r="G1224" s="87"/>
      <c r="H1224" s="87"/>
      <c r="I1224" s="87"/>
      <c r="J1224" s="87"/>
      <c r="K1224" s="129"/>
      <c r="L1224" s="265"/>
      <c r="M1224" s="101"/>
      <c r="N1224" s="256"/>
      <c r="O1224" s="101"/>
      <c r="P1224" s="256"/>
      <c r="Q1224" s="286"/>
      <c r="R1224" s="215"/>
      <c r="S1224" s="206"/>
    </row>
    <row r="1225" spans="1:19" ht="15.75" customHeight="1" x14ac:dyDescent="0.25">
      <c r="A1225" s="84">
        <v>3102</v>
      </c>
      <c r="B1225" s="87"/>
      <c r="C1225" s="87"/>
      <c r="D1225" s="87"/>
      <c r="E1225" s="87"/>
      <c r="F1225" s="87"/>
      <c r="G1225" s="87"/>
      <c r="H1225" s="87"/>
      <c r="I1225" s="87"/>
      <c r="J1225" s="87"/>
      <c r="K1225" s="129"/>
      <c r="L1225" s="265"/>
      <c r="M1225" s="101"/>
      <c r="N1225" s="256"/>
      <c r="O1225" s="111" t="s">
        <v>91</v>
      </c>
      <c r="P1225" s="112"/>
      <c r="Q1225" s="113">
        <f>K1228</f>
        <v>0</v>
      </c>
      <c r="R1225" s="114" t="s">
        <v>19</v>
      </c>
      <c r="S1225" s="206"/>
    </row>
    <row r="1226" spans="1:19" ht="15.75" customHeight="1" x14ac:dyDescent="0.25">
      <c r="A1226" s="84">
        <v>3201</v>
      </c>
      <c r="B1226" s="87"/>
      <c r="C1226" s="87"/>
      <c r="D1226" s="87"/>
      <c r="E1226" s="87"/>
      <c r="F1226" s="87"/>
      <c r="G1226" s="87"/>
      <c r="H1226" s="87"/>
      <c r="I1226" s="87"/>
      <c r="J1226" s="87"/>
      <c r="K1226" s="129"/>
      <c r="L1226" s="265"/>
      <c r="M1226" s="101"/>
      <c r="N1226" s="256"/>
      <c r="O1226" s="115" t="s">
        <v>92</v>
      </c>
      <c r="P1226" s="116" t="str">
        <f>IF(P1225/B1212=0,"",P1225/B1212)</f>
        <v/>
      </c>
      <c r="Q1226" s="117" t="e">
        <f>IF(P1225/Q1225=0,"",P1225/Q1225)</f>
        <v>#DIV/0!</v>
      </c>
      <c r="R1226" s="118" t="s">
        <v>93</v>
      </c>
      <c r="S1226" s="206"/>
    </row>
    <row r="1227" spans="1:19" ht="15.75" customHeight="1" x14ac:dyDescent="0.25">
      <c r="A1227" s="84">
        <v>3202</v>
      </c>
      <c r="B1227" s="87"/>
      <c r="C1227" s="87"/>
      <c r="D1227" s="87"/>
      <c r="E1227" s="87"/>
      <c r="F1227" s="87"/>
      <c r="G1227" s="87"/>
      <c r="H1227" s="87"/>
      <c r="I1227" s="87"/>
      <c r="J1227" s="87"/>
      <c r="K1227" s="129"/>
      <c r="L1227" s="267"/>
      <c r="M1227" s="268"/>
      <c r="N1227" s="269"/>
      <c r="O1227" s="120"/>
      <c r="P1227" s="121"/>
      <c r="Q1227" s="121"/>
      <c r="R1227" s="122"/>
      <c r="S1227" s="206"/>
    </row>
    <row r="1228" spans="1:19" ht="18" customHeight="1" x14ac:dyDescent="0.25">
      <c r="A1228" s="46"/>
      <c r="B1228" s="340" t="s">
        <v>111</v>
      </c>
      <c r="C1228" s="340"/>
      <c r="D1228" s="340"/>
      <c r="E1228" s="340"/>
      <c r="F1228" s="340"/>
      <c r="G1228" s="340"/>
      <c r="H1228" s="340"/>
      <c r="I1228" s="340"/>
      <c r="J1228" s="340"/>
      <c r="K1228" s="123">
        <f>SUM(K1212:K1224)</f>
        <v>0</v>
      </c>
      <c r="L1228" s="124" t="str">
        <f>IF(K1220=0,"",K1220/B1212)</f>
        <v/>
      </c>
      <c r="M1228" s="124" t="str">
        <f>IF(K1228=0,"",K1228/B1212)</f>
        <v/>
      </c>
      <c r="N1228" s="124" t="e">
        <f>M1228-L1228</f>
        <v>#VALUE!</v>
      </c>
      <c r="O1228" s="1"/>
      <c r="P1228" s="2"/>
      <c r="Q1228" s="36"/>
      <c r="R1228" s="1"/>
      <c r="S1228" s="206"/>
    </row>
    <row r="1229" spans="1:19" ht="12.75" customHeight="1" x14ac:dyDescent="0.2"/>
    <row r="1230" spans="1:19" ht="12.75" customHeight="1" x14ac:dyDescent="0.2"/>
    <row r="1231" spans="1:19" s="326" customFormat="1" ht="26.25" x14ac:dyDescent="0.4">
      <c r="A1231" s="2"/>
      <c r="B1231" s="382" t="s">
        <v>101</v>
      </c>
      <c r="C1231" s="367"/>
      <c r="D1231" s="367"/>
      <c r="E1231" s="367"/>
      <c r="F1231" s="367"/>
      <c r="G1231" s="367"/>
      <c r="H1231" s="367"/>
      <c r="I1231" s="367"/>
      <c r="J1231" s="367"/>
      <c r="K1231" s="225" t="s">
        <v>159</v>
      </c>
      <c r="L1231" s="1"/>
      <c r="M1231" s="1"/>
      <c r="N1231" s="2"/>
      <c r="O1231" s="1"/>
      <c r="P1231" s="2"/>
      <c r="Q1231" s="2"/>
      <c r="R1231" s="2"/>
    </row>
    <row r="1232" spans="1:19" s="326" customFormat="1" ht="20.25" x14ac:dyDescent="0.2">
      <c r="A1232" s="376" t="s">
        <v>18</v>
      </c>
      <c r="B1232" s="344" t="s">
        <v>102</v>
      </c>
      <c r="C1232" s="345"/>
      <c r="D1232" s="345"/>
      <c r="E1232" s="345"/>
      <c r="F1232" s="345"/>
      <c r="G1232" s="345"/>
      <c r="H1232" s="345"/>
      <c r="I1232" s="345"/>
      <c r="J1232" s="377"/>
      <c r="K1232" s="383" t="s">
        <v>19</v>
      </c>
      <c r="L1232" s="339" t="s">
        <v>11</v>
      </c>
      <c r="M1232" s="339" t="s">
        <v>12</v>
      </c>
      <c r="N1232" s="339" t="s">
        <v>13</v>
      </c>
      <c r="O1232" s="339" t="s">
        <v>14</v>
      </c>
      <c r="P1232" s="339" t="s">
        <v>15</v>
      </c>
      <c r="Q1232" s="339" t="s">
        <v>16</v>
      </c>
      <c r="R1232" s="339" t="s">
        <v>103</v>
      </c>
    </row>
    <row r="1233" spans="1:25" s="326" customFormat="1" ht="15.75" customHeight="1" x14ac:dyDescent="0.25">
      <c r="A1233" s="338"/>
      <c r="B1233" s="84" t="s">
        <v>104</v>
      </c>
      <c r="C1233" s="84" t="s">
        <v>105</v>
      </c>
      <c r="D1233" s="84" t="s">
        <v>106</v>
      </c>
      <c r="E1233" s="84" t="s">
        <v>107</v>
      </c>
      <c r="F1233" s="84" t="s">
        <v>108</v>
      </c>
      <c r="G1233" s="84" t="s">
        <v>109</v>
      </c>
      <c r="H1233" s="84" t="s">
        <v>110</v>
      </c>
      <c r="I1233" s="84" t="s">
        <v>73</v>
      </c>
      <c r="J1233" s="84" t="s">
        <v>74</v>
      </c>
      <c r="K1233" s="349"/>
      <c r="L1233" s="338"/>
      <c r="M1233" s="338"/>
      <c r="N1233" s="338"/>
      <c r="O1233" s="338"/>
      <c r="P1233" s="338"/>
      <c r="Q1233" s="338"/>
      <c r="R1233" s="338"/>
    </row>
    <row r="1234" spans="1:25" s="326" customFormat="1" ht="15.75" customHeight="1" x14ac:dyDescent="0.25">
      <c r="A1234" s="84">
        <v>2502</v>
      </c>
      <c r="B1234" s="87">
        <v>106</v>
      </c>
      <c r="C1234" s="87"/>
      <c r="D1234" s="87"/>
      <c r="E1234" s="87"/>
      <c r="F1234" s="87"/>
      <c r="G1234" s="87"/>
      <c r="H1234" s="87"/>
      <c r="I1234" s="87"/>
      <c r="J1234" s="87"/>
      <c r="K1234" s="129"/>
      <c r="L1234" s="262"/>
      <c r="M1234" s="263"/>
      <c r="N1234" s="264"/>
      <c r="O1234" s="278"/>
      <c r="P1234" s="92">
        <f>B1234</f>
        <v>106</v>
      </c>
      <c r="Q1234" s="279"/>
      <c r="R1234" s="278"/>
    </row>
    <row r="1235" spans="1:25" s="326" customFormat="1" ht="15.75" customHeight="1" x14ac:dyDescent="0.25">
      <c r="A1235" s="84">
        <v>2601</v>
      </c>
      <c r="B1235" s="87"/>
      <c r="C1235" s="87"/>
      <c r="D1235" s="87"/>
      <c r="E1235" s="87"/>
      <c r="F1235" s="87"/>
      <c r="G1235" s="87"/>
      <c r="H1235" s="87"/>
      <c r="I1235" s="87"/>
      <c r="J1235" s="87"/>
      <c r="K1235" s="129"/>
      <c r="L1235" s="265"/>
      <c r="M1235" s="101"/>
      <c r="N1235" s="266"/>
      <c r="O1235" s="96" t="str">
        <f>IF(C1235=0,"",C1235/B1234)</f>
        <v/>
      </c>
      <c r="P1235" s="97"/>
      <c r="Q1235" s="280" t="str">
        <f t="shared" ref="Q1235:Q1242" si="175">IF(P1235=0,"",P1235/P1234)</f>
        <v/>
      </c>
      <c r="R1235" s="280" t="str">
        <f t="shared" ref="R1235:R1242" si="176">IF(P1235=0,"",100%-Q1235)</f>
        <v/>
      </c>
    </row>
    <row r="1236" spans="1:25" s="326" customFormat="1" ht="15.75" customHeight="1" x14ac:dyDescent="0.25">
      <c r="A1236" s="84">
        <v>2602</v>
      </c>
      <c r="B1236" s="87"/>
      <c r="C1236" s="87"/>
      <c r="D1236" s="87"/>
      <c r="E1236" s="87"/>
      <c r="F1236" s="87"/>
      <c r="G1236" s="87"/>
      <c r="H1236" s="87"/>
      <c r="I1236" s="87"/>
      <c r="J1236" s="87"/>
      <c r="K1236" s="129"/>
      <c r="L1236" s="265"/>
      <c r="M1236" s="101"/>
      <c r="N1236" s="266"/>
      <c r="O1236" s="96" t="str">
        <f>IF(D1236=0,"",D1236/C1235)</f>
        <v/>
      </c>
      <c r="P1236" s="97"/>
      <c r="Q1236" s="280" t="str">
        <f t="shared" si="175"/>
        <v/>
      </c>
      <c r="R1236" s="280" t="str">
        <f t="shared" si="176"/>
        <v/>
      </c>
      <c r="S1236" s="48">
        <f>P1236/P1234</f>
        <v>0</v>
      </c>
    </row>
    <row r="1237" spans="1:25" s="326" customFormat="1" ht="15.75" customHeight="1" x14ac:dyDescent="0.25">
      <c r="A1237" s="84">
        <v>2701</v>
      </c>
      <c r="B1237" s="87"/>
      <c r="C1237" s="87"/>
      <c r="D1237" s="87"/>
      <c r="E1237" s="87"/>
      <c r="F1237" s="87"/>
      <c r="G1237" s="87"/>
      <c r="H1237" s="87"/>
      <c r="I1237" s="87"/>
      <c r="J1237" s="87"/>
      <c r="K1237" s="129"/>
      <c r="L1237" s="265"/>
      <c r="M1237" s="101"/>
      <c r="N1237" s="266"/>
      <c r="O1237" s="96" t="str">
        <f>IF(E1237=0,"",E1237/D1236)</f>
        <v/>
      </c>
      <c r="P1237" s="97"/>
      <c r="Q1237" s="280" t="str">
        <f t="shared" si="175"/>
        <v/>
      </c>
      <c r="R1237" s="280" t="str">
        <f t="shared" si="176"/>
        <v/>
      </c>
      <c r="Y1237" s="2" t="s">
        <v>37</v>
      </c>
    </row>
    <row r="1238" spans="1:25" s="326" customFormat="1" ht="15.75" customHeight="1" x14ac:dyDescent="0.25">
      <c r="A1238" s="84">
        <v>2702</v>
      </c>
      <c r="B1238" s="87"/>
      <c r="C1238" s="87"/>
      <c r="D1238" s="87"/>
      <c r="E1238" s="87"/>
      <c r="F1238" s="87"/>
      <c r="G1238" s="87"/>
      <c r="H1238" s="87"/>
      <c r="I1238" s="87"/>
      <c r="J1238" s="87"/>
      <c r="K1238" s="129"/>
      <c r="L1238" s="265"/>
      <c r="M1238" s="101"/>
      <c r="N1238" s="266"/>
      <c r="O1238" s="96" t="e">
        <f>F1238/E1237</f>
        <v>#DIV/0!</v>
      </c>
      <c r="P1238" s="97"/>
      <c r="Q1238" s="280" t="str">
        <f t="shared" si="175"/>
        <v/>
      </c>
      <c r="R1238" s="280" t="str">
        <f t="shared" si="176"/>
        <v/>
      </c>
    </row>
    <row r="1239" spans="1:25" s="326" customFormat="1" ht="15.75" customHeight="1" x14ac:dyDescent="0.25">
      <c r="A1239" s="84">
        <v>2801</v>
      </c>
      <c r="B1239" s="87"/>
      <c r="C1239" s="87"/>
      <c r="D1239" s="87"/>
      <c r="E1239" s="87"/>
      <c r="F1239" s="87"/>
      <c r="G1239" s="87"/>
      <c r="H1239" s="87"/>
      <c r="I1239" s="87"/>
      <c r="J1239" s="87"/>
      <c r="K1239" s="129"/>
      <c r="L1239" s="265"/>
      <c r="M1239" s="101"/>
      <c r="N1239" s="266"/>
      <c r="O1239" s="96" t="str">
        <f>IF(G1239=0,"",G1239/F1238)</f>
        <v/>
      </c>
      <c r="P1239" s="97"/>
      <c r="Q1239" s="280" t="str">
        <f t="shared" si="175"/>
        <v/>
      </c>
      <c r="R1239" s="280" t="str">
        <f t="shared" si="176"/>
        <v/>
      </c>
    </row>
    <row r="1240" spans="1:25" s="326" customFormat="1" ht="15.75" customHeight="1" x14ac:dyDescent="0.25">
      <c r="A1240" s="84">
        <v>2802</v>
      </c>
      <c r="B1240" s="87"/>
      <c r="C1240" s="87"/>
      <c r="D1240" s="87"/>
      <c r="E1240" s="87"/>
      <c r="F1240" s="87"/>
      <c r="G1240" s="87"/>
      <c r="H1240" s="87"/>
      <c r="I1240" s="87"/>
      <c r="J1240" s="87"/>
      <c r="K1240" s="129"/>
      <c r="L1240" s="265"/>
      <c r="M1240" s="101"/>
      <c r="N1240" s="266"/>
      <c r="O1240" s="96" t="str">
        <f>IF(H1240=0,"",H1240/G1239)</f>
        <v/>
      </c>
      <c r="P1240" s="97"/>
      <c r="Q1240" s="280" t="str">
        <f t="shared" si="175"/>
        <v/>
      </c>
      <c r="R1240" s="280" t="str">
        <f t="shared" si="176"/>
        <v/>
      </c>
    </row>
    <row r="1241" spans="1:25" s="326" customFormat="1" ht="15.75" customHeight="1" x14ac:dyDescent="0.25">
      <c r="A1241" s="84">
        <v>2901</v>
      </c>
      <c r="B1241" s="87"/>
      <c r="C1241" s="87"/>
      <c r="D1241" s="87"/>
      <c r="E1241" s="87"/>
      <c r="F1241" s="87"/>
      <c r="G1241" s="87"/>
      <c r="H1241" s="87"/>
      <c r="I1241" s="87"/>
      <c r="J1241" s="87"/>
      <c r="K1241" s="129"/>
      <c r="L1241" s="265"/>
      <c r="M1241" s="101"/>
      <c r="N1241" s="266"/>
      <c r="O1241" s="126" t="str">
        <f>IF(I1241=0,"",I1241/H1240)</f>
        <v/>
      </c>
      <c r="P1241" s="97"/>
      <c r="Q1241" s="126" t="str">
        <f t="shared" si="175"/>
        <v/>
      </c>
      <c r="R1241" s="126" t="str">
        <f t="shared" si="176"/>
        <v/>
      </c>
    </row>
    <row r="1242" spans="1:25" s="326" customFormat="1" ht="15.75" customHeight="1" x14ac:dyDescent="0.25">
      <c r="A1242" s="84">
        <v>2902</v>
      </c>
      <c r="B1242" s="87"/>
      <c r="C1242" s="87"/>
      <c r="D1242" s="87"/>
      <c r="E1242" s="87"/>
      <c r="F1242" s="87"/>
      <c r="G1242" s="87"/>
      <c r="H1242" s="87"/>
      <c r="I1242" s="87"/>
      <c r="J1242" s="87"/>
      <c r="K1242" s="129"/>
      <c r="L1242" s="265"/>
      <c r="M1242" s="101"/>
      <c r="N1242" s="256"/>
      <c r="O1242" s="126" t="str">
        <f>IF(J1242=0,"",J1242/I1241)</f>
        <v/>
      </c>
      <c r="P1242" s="97"/>
      <c r="Q1242" s="126" t="str">
        <f t="shared" si="175"/>
        <v/>
      </c>
      <c r="R1242" s="126" t="str">
        <f t="shared" si="176"/>
        <v/>
      </c>
    </row>
    <row r="1243" spans="1:25" s="326" customFormat="1" ht="15.75" customHeight="1" x14ac:dyDescent="0.25">
      <c r="A1243" s="84">
        <v>3001</v>
      </c>
      <c r="B1243" s="87"/>
      <c r="C1243" s="87"/>
      <c r="D1243" s="87"/>
      <c r="E1243" s="87"/>
      <c r="F1243" s="87"/>
      <c r="G1243" s="87"/>
      <c r="H1243" s="87"/>
      <c r="I1243" s="87"/>
      <c r="J1243" s="87"/>
      <c r="K1243" s="129"/>
      <c r="L1243" s="265"/>
      <c r="M1243" s="101"/>
      <c r="N1243" s="256"/>
      <c r="O1243" s="215"/>
      <c r="P1243" s="106"/>
      <c r="Q1243" s="285"/>
      <c r="R1243" s="215"/>
    </row>
    <row r="1244" spans="1:25" s="326" customFormat="1" ht="15.75" customHeight="1" x14ac:dyDescent="0.25">
      <c r="A1244" s="84">
        <v>3002</v>
      </c>
      <c r="B1244" s="87"/>
      <c r="C1244" s="87"/>
      <c r="D1244" s="87"/>
      <c r="E1244" s="87"/>
      <c r="F1244" s="87"/>
      <c r="G1244" s="87"/>
      <c r="H1244" s="87"/>
      <c r="I1244" s="87"/>
      <c r="J1244" s="87"/>
      <c r="K1244" s="129"/>
      <c r="L1244" s="265"/>
      <c r="M1244" s="101"/>
      <c r="N1244" s="256"/>
      <c r="O1244" s="215"/>
      <c r="P1244" s="106"/>
      <c r="Q1244" s="285"/>
      <c r="R1244" s="215"/>
    </row>
    <row r="1245" spans="1:25" s="326" customFormat="1" ht="15.75" customHeight="1" x14ac:dyDescent="0.25">
      <c r="A1245" s="84">
        <v>3101</v>
      </c>
      <c r="B1245" s="87"/>
      <c r="C1245" s="87"/>
      <c r="D1245" s="87"/>
      <c r="E1245" s="87"/>
      <c r="F1245" s="87"/>
      <c r="G1245" s="87"/>
      <c r="H1245" s="87"/>
      <c r="I1245" s="87"/>
      <c r="J1245" s="87"/>
      <c r="K1245" s="129"/>
      <c r="L1245" s="265"/>
      <c r="M1245" s="101"/>
      <c r="N1245" s="256"/>
      <c r="O1245" s="215"/>
      <c r="P1245" s="106"/>
      <c r="Q1245" s="285"/>
      <c r="R1245" s="215"/>
    </row>
    <row r="1246" spans="1:25" s="326" customFormat="1" ht="15.75" customHeight="1" x14ac:dyDescent="0.25">
      <c r="A1246" s="84">
        <v>3102</v>
      </c>
      <c r="B1246" s="87"/>
      <c r="C1246" s="87"/>
      <c r="D1246" s="87"/>
      <c r="E1246" s="87"/>
      <c r="F1246" s="87"/>
      <c r="G1246" s="87"/>
      <c r="H1246" s="87"/>
      <c r="I1246" s="87"/>
      <c r="J1246" s="87"/>
      <c r="K1246" s="129"/>
      <c r="L1246" s="265"/>
      <c r="M1246" s="101"/>
      <c r="N1246" s="256"/>
      <c r="O1246" s="101"/>
      <c r="P1246" s="256"/>
      <c r="Q1246" s="286"/>
      <c r="R1246" s="215"/>
    </row>
    <row r="1247" spans="1:25" s="326" customFormat="1" ht="15.75" customHeight="1" x14ac:dyDescent="0.25">
      <c r="A1247" s="84">
        <v>3201</v>
      </c>
      <c r="B1247" s="87"/>
      <c r="C1247" s="87"/>
      <c r="D1247" s="87"/>
      <c r="E1247" s="87"/>
      <c r="F1247" s="87"/>
      <c r="G1247" s="87"/>
      <c r="H1247" s="87"/>
      <c r="I1247" s="87"/>
      <c r="J1247" s="87"/>
      <c r="K1247" s="129"/>
      <c r="L1247" s="265"/>
      <c r="M1247" s="101"/>
      <c r="N1247" s="256"/>
      <c r="O1247" s="111" t="s">
        <v>91</v>
      </c>
      <c r="P1247" s="112"/>
      <c r="Q1247" s="113">
        <f>K1250</f>
        <v>0</v>
      </c>
      <c r="R1247" s="114" t="s">
        <v>19</v>
      </c>
    </row>
    <row r="1248" spans="1:25" s="326" customFormat="1" ht="15.75" customHeight="1" x14ac:dyDescent="0.25">
      <c r="A1248" s="84">
        <v>3202</v>
      </c>
      <c r="B1248" s="87"/>
      <c r="C1248" s="87"/>
      <c r="D1248" s="87"/>
      <c r="E1248" s="87"/>
      <c r="F1248" s="87"/>
      <c r="G1248" s="87"/>
      <c r="H1248" s="87"/>
      <c r="I1248" s="87"/>
      <c r="J1248" s="87"/>
      <c r="K1248" s="129"/>
      <c r="L1248" s="265"/>
      <c r="M1248" s="101"/>
      <c r="N1248" s="256"/>
      <c r="O1248" s="115" t="s">
        <v>92</v>
      </c>
      <c r="P1248" s="116" t="str">
        <f>IF(P1247/B1234=0,"",P1247/B1234)</f>
        <v/>
      </c>
      <c r="Q1248" s="117" t="e">
        <f>IF(P1247/Q1247=0,"",P1247/Q1247)</f>
        <v>#DIV/0!</v>
      </c>
      <c r="R1248" s="118" t="s">
        <v>93</v>
      </c>
    </row>
    <row r="1249" spans="1:18" s="326" customFormat="1" ht="15.75" customHeight="1" x14ac:dyDescent="0.25">
      <c r="A1249" s="84">
        <v>3301</v>
      </c>
      <c r="B1249" s="87"/>
      <c r="C1249" s="87"/>
      <c r="D1249" s="87"/>
      <c r="E1249" s="87"/>
      <c r="F1249" s="87"/>
      <c r="G1249" s="87"/>
      <c r="H1249" s="87"/>
      <c r="I1249" s="87"/>
      <c r="J1249" s="87"/>
      <c r="K1249" s="129"/>
      <c r="L1249" s="267"/>
      <c r="M1249" s="268"/>
      <c r="N1249" s="269"/>
      <c r="O1249" s="120"/>
      <c r="P1249" s="121"/>
      <c r="Q1249" s="121"/>
      <c r="R1249" s="122"/>
    </row>
    <row r="1250" spans="1:18" s="326" customFormat="1" ht="18" customHeight="1" x14ac:dyDescent="0.25">
      <c r="A1250" s="46"/>
      <c r="B1250" s="340" t="s">
        <v>111</v>
      </c>
      <c r="C1250" s="340"/>
      <c r="D1250" s="340"/>
      <c r="E1250" s="340"/>
      <c r="F1250" s="340"/>
      <c r="G1250" s="340"/>
      <c r="H1250" s="340"/>
      <c r="I1250" s="340"/>
      <c r="J1250" s="340"/>
      <c r="K1250" s="123">
        <f>SUM(K1234:K1246)</f>
        <v>0</v>
      </c>
      <c r="L1250" s="124">
        <f>((SUM(K1241:K1242))/B1234)</f>
        <v>0</v>
      </c>
      <c r="M1250" s="124" t="str">
        <f>IF(K1250=0,"",K1250/B1234)</f>
        <v/>
      </c>
      <c r="N1250" s="124" t="e">
        <f>M1250-L1250</f>
        <v>#VALUE!</v>
      </c>
      <c r="O1250" s="1"/>
      <c r="P1250" s="2"/>
      <c r="Q1250" s="36"/>
      <c r="R1250" s="1"/>
    </row>
    <row r="1251" spans="1:18" ht="12.75" customHeight="1" x14ac:dyDescent="0.2"/>
    <row r="1252" spans="1:18" ht="12.75" customHeight="1" x14ac:dyDescent="0.2"/>
    <row r="1253" spans="1:18" ht="12.75" customHeight="1" x14ac:dyDescent="0.2"/>
    <row r="1254" spans="1:18" ht="12.75" customHeight="1" x14ac:dyDescent="0.2"/>
    <row r="1255" spans="1:18" ht="12.75" customHeight="1" x14ac:dyDescent="0.2"/>
    <row r="1256" spans="1:18" ht="12.75" customHeight="1" x14ac:dyDescent="0.2"/>
    <row r="1257" spans="1:18" ht="12.75" customHeight="1" x14ac:dyDescent="0.2"/>
    <row r="1258" spans="1:18" ht="12.75" customHeight="1" x14ac:dyDescent="0.2"/>
    <row r="1259" spans="1:18" ht="12.75" customHeight="1" x14ac:dyDescent="0.2"/>
    <row r="1260" spans="1:18" ht="12.75" customHeight="1" x14ac:dyDescent="0.2"/>
    <row r="1261" spans="1:18" ht="12.75" customHeight="1" x14ac:dyDescent="0.2"/>
    <row r="1262" spans="1:18" ht="12.75" customHeight="1" x14ac:dyDescent="0.2"/>
    <row r="1263" spans="1:18" ht="12.75" customHeight="1" x14ac:dyDescent="0.2"/>
    <row r="1264" spans="1:18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</sheetData>
  <mergeCells count="426">
    <mergeCell ref="B1118:J1118"/>
    <mergeCell ref="B1140:J1140"/>
    <mergeCell ref="B1162:J1162"/>
    <mergeCell ref="B1184:J1184"/>
    <mergeCell ref="B1206:J1206"/>
    <mergeCell ref="B1228:J1228"/>
    <mergeCell ref="B875:J875"/>
    <mergeCell ref="B898:J898"/>
    <mergeCell ref="B920:J920"/>
    <mergeCell ref="B942:J942"/>
    <mergeCell ref="B964:J964"/>
    <mergeCell ref="B986:J986"/>
    <mergeCell ref="B1008:J1008"/>
    <mergeCell ref="B1030:J1030"/>
    <mergeCell ref="B1052:J1052"/>
    <mergeCell ref="B967:J967"/>
    <mergeCell ref="B901:J901"/>
    <mergeCell ref="B1074:J1074"/>
    <mergeCell ref="B553:J553"/>
    <mergeCell ref="B576:J576"/>
    <mergeCell ref="B599:J599"/>
    <mergeCell ref="B622:J622"/>
    <mergeCell ref="B645:J645"/>
    <mergeCell ref="B668:J668"/>
    <mergeCell ref="B691:J691"/>
    <mergeCell ref="B714:J714"/>
    <mergeCell ref="B737:J737"/>
    <mergeCell ref="Q1210:Q1211"/>
    <mergeCell ref="R1210:R1211"/>
    <mergeCell ref="B1209:J1209"/>
    <mergeCell ref="A1210:A1211"/>
    <mergeCell ref="B1210:J1210"/>
    <mergeCell ref="K1210:K1211"/>
    <mergeCell ref="L1210:L1211"/>
    <mergeCell ref="M1210:M1211"/>
    <mergeCell ref="N1210:N1211"/>
    <mergeCell ref="O1210:O1211"/>
    <mergeCell ref="P1210:P1211"/>
    <mergeCell ref="Q1188:Q1189"/>
    <mergeCell ref="R1188:R1189"/>
    <mergeCell ref="B1187:J1187"/>
    <mergeCell ref="A1188:A1189"/>
    <mergeCell ref="B1188:J1188"/>
    <mergeCell ref="K1188:K1189"/>
    <mergeCell ref="L1188:L1189"/>
    <mergeCell ref="M1188:M1189"/>
    <mergeCell ref="N1188:N1189"/>
    <mergeCell ref="O1188:O1189"/>
    <mergeCell ref="P1188:P1189"/>
    <mergeCell ref="P1012:P1013"/>
    <mergeCell ref="Q1012:Q1013"/>
    <mergeCell ref="R1012:R1013"/>
    <mergeCell ref="B1011:J1011"/>
    <mergeCell ref="A1012:A1013"/>
    <mergeCell ref="B1012:J1012"/>
    <mergeCell ref="K1012:K1013"/>
    <mergeCell ref="L1012:L1013"/>
    <mergeCell ref="M1012:M1013"/>
    <mergeCell ref="Q990:Q991"/>
    <mergeCell ref="R990:R991"/>
    <mergeCell ref="B989:J989"/>
    <mergeCell ref="A990:A991"/>
    <mergeCell ref="B990:J990"/>
    <mergeCell ref="K990:K991"/>
    <mergeCell ref="L990:L991"/>
    <mergeCell ref="M990:M991"/>
    <mergeCell ref="Q968:Q969"/>
    <mergeCell ref="R968:R969"/>
    <mergeCell ref="A968:A969"/>
    <mergeCell ref="B968:J968"/>
    <mergeCell ref="K968:K969"/>
    <mergeCell ref="L968:L969"/>
    <mergeCell ref="M968:M969"/>
    <mergeCell ref="Q924:Q925"/>
    <mergeCell ref="R924:R925"/>
    <mergeCell ref="B923:J923"/>
    <mergeCell ref="A924:A925"/>
    <mergeCell ref="B924:J924"/>
    <mergeCell ref="K924:K925"/>
    <mergeCell ref="L924:L925"/>
    <mergeCell ref="M924:M925"/>
    <mergeCell ref="Q902:Q903"/>
    <mergeCell ref="R902:R903"/>
    <mergeCell ref="A902:A903"/>
    <mergeCell ref="B902:J902"/>
    <mergeCell ref="K902:K903"/>
    <mergeCell ref="L902:L903"/>
    <mergeCell ref="M902:M903"/>
    <mergeCell ref="N695:N696"/>
    <mergeCell ref="O695:O696"/>
    <mergeCell ref="P695:P696"/>
    <mergeCell ref="Q695:Q696"/>
    <mergeCell ref="R695:R696"/>
    <mergeCell ref="B694:J694"/>
    <mergeCell ref="A695:A696"/>
    <mergeCell ref="B695:J695"/>
    <mergeCell ref="K695:K696"/>
    <mergeCell ref="L695:L696"/>
    <mergeCell ref="M695:M696"/>
    <mergeCell ref="N879:N880"/>
    <mergeCell ref="O879:O880"/>
    <mergeCell ref="P879:P880"/>
    <mergeCell ref="Q879:Q880"/>
    <mergeCell ref="R879:R880"/>
    <mergeCell ref="B878:J878"/>
    <mergeCell ref="A879:A880"/>
    <mergeCell ref="B879:J879"/>
    <mergeCell ref="K879:K880"/>
    <mergeCell ref="L879:L880"/>
    <mergeCell ref="Q1100:Q1101"/>
    <mergeCell ref="R1100:R1101"/>
    <mergeCell ref="B1099:J1099"/>
    <mergeCell ref="A1100:A1101"/>
    <mergeCell ref="B1100:J1100"/>
    <mergeCell ref="K1100:K1101"/>
    <mergeCell ref="L1100:L1101"/>
    <mergeCell ref="M1100:M1101"/>
    <mergeCell ref="B1096:J1096"/>
    <mergeCell ref="B431:J431"/>
    <mergeCell ref="B448:J448"/>
    <mergeCell ref="B464:J464"/>
    <mergeCell ref="B480:J480"/>
    <mergeCell ref="B497:J497"/>
    <mergeCell ref="B513:J513"/>
    <mergeCell ref="N1100:N1101"/>
    <mergeCell ref="O1100:O1101"/>
    <mergeCell ref="P1100:P1101"/>
    <mergeCell ref="M879:M880"/>
    <mergeCell ref="N902:N903"/>
    <mergeCell ref="O902:O903"/>
    <mergeCell ref="P902:P903"/>
    <mergeCell ref="N924:N925"/>
    <mergeCell ref="O924:O925"/>
    <mergeCell ref="P924:P925"/>
    <mergeCell ref="N968:N969"/>
    <mergeCell ref="O968:O969"/>
    <mergeCell ref="P968:P969"/>
    <mergeCell ref="N990:N991"/>
    <mergeCell ref="O990:O991"/>
    <mergeCell ref="P990:P991"/>
    <mergeCell ref="N1012:N1013"/>
    <mergeCell ref="O1012:O1013"/>
    <mergeCell ref="B261:K261"/>
    <mergeCell ref="B281:K281"/>
    <mergeCell ref="B303:K303"/>
    <mergeCell ref="B322:K322"/>
    <mergeCell ref="B340:K340"/>
    <mergeCell ref="B360:K360"/>
    <mergeCell ref="B379:K379"/>
    <mergeCell ref="B397:J397"/>
    <mergeCell ref="B415:J415"/>
    <mergeCell ref="A140:G140"/>
    <mergeCell ref="B144:K144"/>
    <mergeCell ref="A160:D160"/>
    <mergeCell ref="A162:G162"/>
    <mergeCell ref="B166:K166"/>
    <mergeCell ref="B187:K187"/>
    <mergeCell ref="B206:K206"/>
    <mergeCell ref="B225:K225"/>
    <mergeCell ref="B243:K243"/>
    <mergeCell ref="B71:K71"/>
    <mergeCell ref="T83:U83"/>
    <mergeCell ref="A89:D89"/>
    <mergeCell ref="A91:G91"/>
    <mergeCell ref="B97:K97"/>
    <mergeCell ref="A116:D116"/>
    <mergeCell ref="A118:G118"/>
    <mergeCell ref="B122:K122"/>
    <mergeCell ref="A138:D138"/>
    <mergeCell ref="B16:K16"/>
    <mergeCell ref="AB17:AK17"/>
    <mergeCell ref="A34:D34"/>
    <mergeCell ref="A36:G36"/>
    <mergeCell ref="AB40:AK40"/>
    <mergeCell ref="B42:K42"/>
    <mergeCell ref="A63:D63"/>
    <mergeCell ref="A65:G65"/>
    <mergeCell ref="AB67:AK67"/>
    <mergeCell ref="N1078:N1079"/>
    <mergeCell ref="O1078:O1079"/>
    <mergeCell ref="P1078:P1079"/>
    <mergeCell ref="Q1078:Q1079"/>
    <mergeCell ref="R1078:R1079"/>
    <mergeCell ref="B1077:J1077"/>
    <mergeCell ref="A1078:A1079"/>
    <mergeCell ref="B1078:J1078"/>
    <mergeCell ref="K1078:K1079"/>
    <mergeCell ref="L1078:L1079"/>
    <mergeCell ref="M1078:M1079"/>
    <mergeCell ref="N1056:N1057"/>
    <mergeCell ref="O1056:O1057"/>
    <mergeCell ref="P1056:P1057"/>
    <mergeCell ref="Q1056:Q1057"/>
    <mergeCell ref="R1056:R1057"/>
    <mergeCell ref="B1055:J1055"/>
    <mergeCell ref="A1056:A1057"/>
    <mergeCell ref="B1056:J1056"/>
    <mergeCell ref="K1056:K1057"/>
    <mergeCell ref="L1056:L1057"/>
    <mergeCell ref="M1056:M1057"/>
    <mergeCell ref="N1034:N1035"/>
    <mergeCell ref="O1034:O1035"/>
    <mergeCell ref="P1034:P1035"/>
    <mergeCell ref="Q1034:Q1035"/>
    <mergeCell ref="R1034:R1035"/>
    <mergeCell ref="B1033:J1033"/>
    <mergeCell ref="A1034:A1035"/>
    <mergeCell ref="B1034:J1034"/>
    <mergeCell ref="K1034:K1035"/>
    <mergeCell ref="L1034:L1035"/>
    <mergeCell ref="M1034:M1035"/>
    <mergeCell ref="N946:N947"/>
    <mergeCell ref="O946:O947"/>
    <mergeCell ref="P946:P947"/>
    <mergeCell ref="Q946:Q947"/>
    <mergeCell ref="R946:R947"/>
    <mergeCell ref="B945:J945"/>
    <mergeCell ref="A946:A947"/>
    <mergeCell ref="B946:J946"/>
    <mergeCell ref="K946:K947"/>
    <mergeCell ref="L946:L947"/>
    <mergeCell ref="M946:M947"/>
    <mergeCell ref="N856:N857"/>
    <mergeCell ref="O856:O857"/>
    <mergeCell ref="P856:P857"/>
    <mergeCell ref="Q856:Q857"/>
    <mergeCell ref="R856:R857"/>
    <mergeCell ref="B855:J855"/>
    <mergeCell ref="A856:A857"/>
    <mergeCell ref="B856:J856"/>
    <mergeCell ref="K856:K857"/>
    <mergeCell ref="L856:L857"/>
    <mergeCell ref="M856:M857"/>
    <mergeCell ref="B852:J852"/>
    <mergeCell ref="N833:N834"/>
    <mergeCell ref="O833:O834"/>
    <mergeCell ref="P833:P834"/>
    <mergeCell ref="Q833:Q834"/>
    <mergeCell ref="R833:R834"/>
    <mergeCell ref="B832:J832"/>
    <mergeCell ref="A833:A834"/>
    <mergeCell ref="B833:J833"/>
    <mergeCell ref="K833:K834"/>
    <mergeCell ref="L833:L834"/>
    <mergeCell ref="M833:M834"/>
    <mergeCell ref="B829:J829"/>
    <mergeCell ref="N810:N811"/>
    <mergeCell ref="O810:O811"/>
    <mergeCell ref="P810:P811"/>
    <mergeCell ref="Q810:Q811"/>
    <mergeCell ref="R810:R811"/>
    <mergeCell ref="B809:J809"/>
    <mergeCell ref="A810:A811"/>
    <mergeCell ref="B810:J810"/>
    <mergeCell ref="K810:K811"/>
    <mergeCell ref="L810:L811"/>
    <mergeCell ref="M810:M811"/>
    <mergeCell ref="B806:J806"/>
    <mergeCell ref="N787:N788"/>
    <mergeCell ref="O787:O788"/>
    <mergeCell ref="P787:P788"/>
    <mergeCell ref="Q787:Q788"/>
    <mergeCell ref="R787:R788"/>
    <mergeCell ref="B786:J786"/>
    <mergeCell ref="A787:A788"/>
    <mergeCell ref="B787:J787"/>
    <mergeCell ref="K787:K788"/>
    <mergeCell ref="L787:L788"/>
    <mergeCell ref="M787:M788"/>
    <mergeCell ref="B783:J783"/>
    <mergeCell ref="N764:N765"/>
    <mergeCell ref="O764:O765"/>
    <mergeCell ref="P764:P765"/>
    <mergeCell ref="Q764:Q765"/>
    <mergeCell ref="R764:R765"/>
    <mergeCell ref="B763:J763"/>
    <mergeCell ref="A764:A765"/>
    <mergeCell ref="B764:J764"/>
    <mergeCell ref="K764:K765"/>
    <mergeCell ref="L764:L765"/>
    <mergeCell ref="M764:M765"/>
    <mergeCell ref="B760:J760"/>
    <mergeCell ref="N741:N742"/>
    <mergeCell ref="O741:O742"/>
    <mergeCell ref="P741:P742"/>
    <mergeCell ref="Q741:Q742"/>
    <mergeCell ref="R741:R742"/>
    <mergeCell ref="B740:J740"/>
    <mergeCell ref="A741:A742"/>
    <mergeCell ref="B741:J741"/>
    <mergeCell ref="K741:K742"/>
    <mergeCell ref="L741:L742"/>
    <mergeCell ref="M741:M742"/>
    <mergeCell ref="N718:N719"/>
    <mergeCell ref="O718:O719"/>
    <mergeCell ref="P718:P719"/>
    <mergeCell ref="Q718:Q719"/>
    <mergeCell ref="R718:R719"/>
    <mergeCell ref="A717:I717"/>
    <mergeCell ref="A718:A719"/>
    <mergeCell ref="B718:J718"/>
    <mergeCell ref="K718:K719"/>
    <mergeCell ref="L718:L719"/>
    <mergeCell ref="M718:M719"/>
    <mergeCell ref="N672:N673"/>
    <mergeCell ref="O672:O673"/>
    <mergeCell ref="P672:P673"/>
    <mergeCell ref="Q672:Q673"/>
    <mergeCell ref="R672:R673"/>
    <mergeCell ref="B671:J671"/>
    <mergeCell ref="A672:A673"/>
    <mergeCell ref="B672:J672"/>
    <mergeCell ref="K672:K673"/>
    <mergeCell ref="L672:L673"/>
    <mergeCell ref="M672:M673"/>
    <mergeCell ref="N649:N650"/>
    <mergeCell ref="O649:O650"/>
    <mergeCell ref="P649:P650"/>
    <mergeCell ref="Q649:Q650"/>
    <mergeCell ref="R649:R650"/>
    <mergeCell ref="A648:I648"/>
    <mergeCell ref="A649:A650"/>
    <mergeCell ref="B649:J649"/>
    <mergeCell ref="K649:K650"/>
    <mergeCell ref="L649:L650"/>
    <mergeCell ref="M649:M650"/>
    <mergeCell ref="N626:N627"/>
    <mergeCell ref="O626:O627"/>
    <mergeCell ref="P626:P627"/>
    <mergeCell ref="Q626:Q627"/>
    <mergeCell ref="R626:R627"/>
    <mergeCell ref="B625:J625"/>
    <mergeCell ref="A626:A627"/>
    <mergeCell ref="B626:J626"/>
    <mergeCell ref="K626:K627"/>
    <mergeCell ref="L626:L627"/>
    <mergeCell ref="M626:M627"/>
    <mergeCell ref="N603:N604"/>
    <mergeCell ref="O603:O604"/>
    <mergeCell ref="P603:P604"/>
    <mergeCell ref="Q603:Q604"/>
    <mergeCell ref="R603:R604"/>
    <mergeCell ref="B602:J602"/>
    <mergeCell ref="A603:A604"/>
    <mergeCell ref="B603:J603"/>
    <mergeCell ref="K603:K604"/>
    <mergeCell ref="L603:L604"/>
    <mergeCell ref="M603:M604"/>
    <mergeCell ref="N580:N581"/>
    <mergeCell ref="O580:O581"/>
    <mergeCell ref="P580:P581"/>
    <mergeCell ref="Q580:Q581"/>
    <mergeCell ref="R580:R581"/>
    <mergeCell ref="B579:J579"/>
    <mergeCell ref="A580:A581"/>
    <mergeCell ref="B580:J580"/>
    <mergeCell ref="K580:K581"/>
    <mergeCell ref="L580:L581"/>
    <mergeCell ref="M580:M581"/>
    <mergeCell ref="N557:N558"/>
    <mergeCell ref="O557:O558"/>
    <mergeCell ref="P557:P558"/>
    <mergeCell ref="Q557:Q558"/>
    <mergeCell ref="R557:R558"/>
    <mergeCell ref="B556:J556"/>
    <mergeCell ref="A557:A558"/>
    <mergeCell ref="B557:J557"/>
    <mergeCell ref="K557:K558"/>
    <mergeCell ref="L557:L558"/>
    <mergeCell ref="M557:M558"/>
    <mergeCell ref="O534:O535"/>
    <mergeCell ref="P534:P535"/>
    <mergeCell ref="Q534:Q535"/>
    <mergeCell ref="R534:R535"/>
    <mergeCell ref="B533:J533"/>
    <mergeCell ref="A534:A535"/>
    <mergeCell ref="B534:J534"/>
    <mergeCell ref="K534:K535"/>
    <mergeCell ref="L534:L535"/>
    <mergeCell ref="M534:M535"/>
    <mergeCell ref="N534:N535"/>
    <mergeCell ref="Q1122:Q1123"/>
    <mergeCell ref="R1122:R1123"/>
    <mergeCell ref="B1121:J1121"/>
    <mergeCell ref="A1122:A1123"/>
    <mergeCell ref="B1122:J1122"/>
    <mergeCell ref="K1122:K1123"/>
    <mergeCell ref="L1122:L1123"/>
    <mergeCell ref="M1122:M1123"/>
    <mergeCell ref="N1122:N1123"/>
    <mergeCell ref="O1122:O1123"/>
    <mergeCell ref="P1122:P1123"/>
    <mergeCell ref="Q1144:Q1145"/>
    <mergeCell ref="R1144:R1145"/>
    <mergeCell ref="B1143:J1143"/>
    <mergeCell ref="A1144:A1145"/>
    <mergeCell ref="B1144:J1144"/>
    <mergeCell ref="K1144:K1145"/>
    <mergeCell ref="L1144:L1145"/>
    <mergeCell ref="M1144:M1145"/>
    <mergeCell ref="N1144:N1145"/>
    <mergeCell ref="O1144:O1145"/>
    <mergeCell ref="P1144:P1145"/>
    <mergeCell ref="Q1166:Q1167"/>
    <mergeCell ref="R1166:R1167"/>
    <mergeCell ref="B1165:J1165"/>
    <mergeCell ref="A1166:A1167"/>
    <mergeCell ref="B1166:J1166"/>
    <mergeCell ref="K1166:K1167"/>
    <mergeCell ref="L1166:L1167"/>
    <mergeCell ref="M1166:M1167"/>
    <mergeCell ref="N1166:N1167"/>
    <mergeCell ref="O1166:O1167"/>
    <mergeCell ref="P1166:P1167"/>
    <mergeCell ref="Q1232:Q1233"/>
    <mergeCell ref="R1232:R1233"/>
    <mergeCell ref="B1250:J1250"/>
    <mergeCell ref="B1231:J1231"/>
    <mergeCell ref="A1232:A1233"/>
    <mergeCell ref="B1232:J1232"/>
    <mergeCell ref="K1232:K1233"/>
    <mergeCell ref="L1232:L1233"/>
    <mergeCell ref="M1232:M1233"/>
    <mergeCell ref="N1232:N1233"/>
    <mergeCell ref="O1232:O1233"/>
    <mergeCell ref="P1232:P1233"/>
  </mergeCells>
  <pageMargins left="0.7" right="0.7" top="0.75" bottom="0.75" header="0" footer="0"/>
  <pageSetup orientation="landscape" r:id="rId1"/>
  <ignoredErrors>
    <ignoredError sqref="A541 A559 A585 A607 A629 A65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L20828"/>
  <sheetViews>
    <sheetView topLeftCell="A813" zoomScaleNormal="100" workbookViewId="0">
      <selection activeCell="P841" sqref="P841"/>
    </sheetView>
  </sheetViews>
  <sheetFormatPr baseColWidth="10" defaultColWidth="12.5703125" defaultRowHeight="15" customHeight="1" x14ac:dyDescent="0.2"/>
  <cols>
    <col min="1" max="1" width="8.5703125" style="224" customWidth="1"/>
    <col min="2" max="10" width="7.140625" customWidth="1"/>
    <col min="11" max="11" width="15.7109375" style="236" customWidth="1"/>
    <col min="12" max="18" width="12.85546875" customWidth="1"/>
    <col min="19" max="38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ht="12.75" customHeight="1" x14ac:dyDescent="0.2">
      <c r="K14" s="245"/>
      <c r="L14" s="1"/>
      <c r="M14" s="1"/>
      <c r="O14" s="1"/>
    </row>
    <row r="15" spans="1:25" ht="12.75" customHeight="1" x14ac:dyDescent="0.3">
      <c r="A15" s="233" t="s">
        <v>65</v>
      </c>
      <c r="L15" s="1"/>
      <c r="M15" s="1"/>
      <c r="O15" s="1"/>
    </row>
    <row r="16" spans="1:25" ht="38.25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J16" s="359"/>
      <c r="L16" s="10" t="s">
        <v>11</v>
      </c>
      <c r="M16" s="10" t="s">
        <v>12</v>
      </c>
      <c r="N16" s="11" t="s">
        <v>13</v>
      </c>
      <c r="O16" s="10" t="s">
        <v>14</v>
      </c>
      <c r="P16" s="12" t="s">
        <v>15</v>
      </c>
      <c r="Q16" s="12" t="s">
        <v>16</v>
      </c>
      <c r="R16" s="13" t="s">
        <v>17</v>
      </c>
      <c r="U16" s="14" t="s">
        <v>14</v>
      </c>
      <c r="V16" s="14"/>
    </row>
    <row r="17" spans="1:28" ht="12.75" customHeight="1" x14ac:dyDescent="0.2">
      <c r="A17" s="230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6">
        <v>9</v>
      </c>
      <c r="K17" s="314" t="s">
        <v>19</v>
      </c>
      <c r="L17" s="21"/>
      <c r="M17" s="21"/>
      <c r="N17" s="22"/>
      <c r="O17" s="23"/>
      <c r="P17" s="24"/>
      <c r="Q17" s="24"/>
      <c r="R17" s="1"/>
      <c r="U17" s="174" t="s">
        <v>20</v>
      </c>
      <c r="V17" s="14"/>
    </row>
    <row r="18" spans="1:28" ht="12.75" customHeight="1" x14ac:dyDescent="0.2">
      <c r="A18" s="40" t="s">
        <v>24</v>
      </c>
      <c r="B18" s="25">
        <v>51</v>
      </c>
      <c r="C18" s="25"/>
      <c r="D18" s="25"/>
      <c r="E18" s="25"/>
      <c r="F18" s="25"/>
      <c r="G18" s="25"/>
      <c r="H18" s="25"/>
      <c r="I18" s="25"/>
      <c r="J18" s="25"/>
      <c r="K18" s="248"/>
      <c r="L18" s="21"/>
      <c r="M18" s="21"/>
      <c r="N18" s="22"/>
      <c r="O18" s="23"/>
      <c r="P18" s="29">
        <f>B18</f>
        <v>51</v>
      </c>
      <c r="Q18" s="24"/>
      <c r="R18" s="1"/>
      <c r="T18" s="31" t="s">
        <v>21</v>
      </c>
      <c r="U18" s="33" t="s">
        <v>24</v>
      </c>
      <c r="V18" s="33" t="s">
        <v>25</v>
      </c>
      <c r="W18" s="33" t="s">
        <v>26</v>
      </c>
      <c r="X18" s="33" t="s">
        <v>27</v>
      </c>
      <c r="Y18" s="33" t="s">
        <v>28</v>
      </c>
      <c r="Z18" s="33" t="s">
        <v>29</v>
      </c>
      <c r="AA18" s="33" t="s">
        <v>30</v>
      </c>
      <c r="AB18" s="33" t="s">
        <v>31</v>
      </c>
    </row>
    <row r="19" spans="1:28" ht="12.75" customHeight="1" x14ac:dyDescent="0.2">
      <c r="A19" s="40" t="s">
        <v>25</v>
      </c>
      <c r="B19" s="25"/>
      <c r="C19" s="25">
        <v>49</v>
      </c>
      <c r="D19" s="25"/>
      <c r="E19" s="25"/>
      <c r="F19" s="25"/>
      <c r="G19" s="25"/>
      <c r="H19" s="25"/>
      <c r="I19" s="25"/>
      <c r="J19" s="25"/>
      <c r="K19" s="248"/>
      <c r="L19" s="21"/>
      <c r="M19" s="21"/>
      <c r="N19" s="22"/>
      <c r="O19" s="23">
        <f>C19/B18</f>
        <v>0.96078431372549022</v>
      </c>
      <c r="P19" s="35">
        <v>49</v>
      </c>
      <c r="Q19" s="36">
        <f t="shared" ref="Q19:Q26" si="0">P19/P18</f>
        <v>0.96078431372549022</v>
      </c>
      <c r="R19" s="1">
        <f t="shared" ref="R19:R26" si="1">100%-Q19</f>
        <v>3.9215686274509776E-2</v>
      </c>
      <c r="T19" s="37" t="s">
        <v>32</v>
      </c>
      <c r="U19" s="38">
        <f t="shared" ref="U19:U26" si="2">O19</f>
        <v>0.96078431372549022</v>
      </c>
      <c r="V19" s="38">
        <f t="shared" ref="V19:V25" si="3">O40</f>
        <v>0.90350877192982459</v>
      </c>
      <c r="W19" s="1">
        <f t="shared" ref="W19:W24" si="4">O61</f>
        <v>0.84905660377358494</v>
      </c>
      <c r="X19" s="1">
        <f t="shared" ref="X19:X23" si="5">O78</f>
        <v>0.84210526315789469</v>
      </c>
      <c r="Y19" s="1">
        <f t="shared" ref="Y19:Y22" si="6">O96</f>
        <v>0.90196078431372551</v>
      </c>
      <c r="Z19" s="1">
        <f t="shared" ref="Z19:Z21" si="7">O113</f>
        <v>0.92156862745098034</v>
      </c>
      <c r="AA19" s="1">
        <f t="shared" ref="AA19:AA20" si="8">O133</f>
        <v>0.89473684210526316</v>
      </c>
      <c r="AB19" s="1">
        <f>O152</f>
        <v>0.86619718309859151</v>
      </c>
    </row>
    <row r="20" spans="1:28" ht="12.75" customHeight="1" x14ac:dyDescent="0.2">
      <c r="A20" s="40" t="s">
        <v>26</v>
      </c>
      <c r="B20" s="25"/>
      <c r="C20" s="25"/>
      <c r="D20" s="25">
        <v>44</v>
      </c>
      <c r="E20" s="25"/>
      <c r="F20" s="25"/>
      <c r="G20" s="25"/>
      <c r="H20" s="25"/>
      <c r="I20" s="25"/>
      <c r="J20" s="25"/>
      <c r="K20" s="248"/>
      <c r="L20" s="21"/>
      <c r="M20" s="21"/>
      <c r="N20" s="22"/>
      <c r="O20" s="23">
        <f>D20/C19</f>
        <v>0.89795918367346939</v>
      </c>
      <c r="P20" s="35">
        <v>47</v>
      </c>
      <c r="Q20" s="36">
        <f t="shared" si="0"/>
        <v>0.95918367346938771</v>
      </c>
      <c r="R20" s="1">
        <f t="shared" si="1"/>
        <v>4.081632653061229E-2</v>
      </c>
      <c r="T20" s="37" t="s">
        <v>33</v>
      </c>
      <c r="U20" s="38">
        <f t="shared" si="2"/>
        <v>0.89795918367346939</v>
      </c>
      <c r="V20" s="38">
        <f t="shared" si="3"/>
        <v>0.85436893203883491</v>
      </c>
      <c r="W20" s="1">
        <f t="shared" si="4"/>
        <v>0.8</v>
      </c>
      <c r="X20" s="1">
        <f t="shared" si="5"/>
        <v>0.97916666666666663</v>
      </c>
      <c r="Y20" s="1">
        <f t="shared" si="6"/>
        <v>1</v>
      </c>
      <c r="Z20" s="1">
        <f t="shared" si="7"/>
        <v>0.95744680851063835</v>
      </c>
      <c r="AA20" s="1">
        <f t="shared" si="8"/>
        <v>0.91764705882352937</v>
      </c>
    </row>
    <row r="21" spans="1:28" ht="12.75" customHeight="1" x14ac:dyDescent="0.2">
      <c r="A21" s="40" t="s">
        <v>27</v>
      </c>
      <c r="B21" s="25"/>
      <c r="C21" s="25"/>
      <c r="D21" s="25"/>
      <c r="E21" s="25">
        <v>42</v>
      </c>
      <c r="F21" s="25"/>
      <c r="G21" s="25"/>
      <c r="H21" s="25"/>
      <c r="I21" s="25"/>
      <c r="J21" s="25"/>
      <c r="K21" s="248"/>
      <c r="L21" s="21"/>
      <c r="M21" s="21"/>
      <c r="N21" s="22"/>
      <c r="O21" s="23">
        <f>E21/D20</f>
        <v>0.95454545454545459</v>
      </c>
      <c r="P21" s="35">
        <v>45</v>
      </c>
      <c r="Q21" s="36">
        <f t="shared" si="0"/>
        <v>0.95744680851063835</v>
      </c>
      <c r="R21" s="1">
        <f t="shared" si="1"/>
        <v>4.2553191489361653E-2</v>
      </c>
      <c r="T21" s="37" t="s">
        <v>34</v>
      </c>
      <c r="U21" s="38">
        <f t="shared" si="2"/>
        <v>0.95454545454545459</v>
      </c>
      <c r="V21" s="38">
        <f t="shared" si="3"/>
        <v>0.98863636363636365</v>
      </c>
      <c r="W21" s="1">
        <f t="shared" si="4"/>
        <v>1</v>
      </c>
      <c r="X21" s="1">
        <f t="shared" si="5"/>
        <v>0.86170212765957444</v>
      </c>
      <c r="Y21" s="1">
        <f t="shared" si="6"/>
        <v>0.89130434782608692</v>
      </c>
      <c r="Z21" s="1">
        <f t="shared" si="7"/>
        <v>0.88888888888888884</v>
      </c>
    </row>
    <row r="22" spans="1:28" ht="12.75" customHeight="1" x14ac:dyDescent="0.2">
      <c r="A22" s="40" t="s">
        <v>28</v>
      </c>
      <c r="B22" s="2"/>
      <c r="C22" s="2"/>
      <c r="D22" s="2"/>
      <c r="E22" s="2"/>
      <c r="F22" s="2">
        <v>42</v>
      </c>
      <c r="G22" s="2"/>
      <c r="H22" s="2"/>
      <c r="I22" s="2"/>
      <c r="J22" s="2"/>
      <c r="K22" s="249"/>
      <c r="L22" s="1"/>
      <c r="M22" s="1"/>
      <c r="N22" s="2"/>
      <c r="O22" s="1">
        <f>F22/E21</f>
        <v>1</v>
      </c>
      <c r="P22" s="35">
        <v>43</v>
      </c>
      <c r="Q22" s="36">
        <f t="shared" si="0"/>
        <v>0.9555555555555556</v>
      </c>
      <c r="R22" s="1">
        <f t="shared" si="1"/>
        <v>4.4444444444444398E-2</v>
      </c>
      <c r="T22" s="37" t="s">
        <v>35</v>
      </c>
      <c r="U22" s="38">
        <f t="shared" si="2"/>
        <v>1</v>
      </c>
      <c r="V22" s="38">
        <f t="shared" si="3"/>
        <v>0.95402298850574707</v>
      </c>
      <c r="W22" s="1">
        <f t="shared" si="4"/>
        <v>1</v>
      </c>
      <c r="X22" s="1">
        <f t="shared" si="5"/>
        <v>1</v>
      </c>
      <c r="Y22" s="1">
        <f t="shared" si="6"/>
        <v>0.92682926829268297</v>
      </c>
    </row>
    <row r="23" spans="1:28" ht="12.75" customHeight="1" x14ac:dyDescent="0.2">
      <c r="A23" s="46" t="s">
        <v>29</v>
      </c>
      <c r="B23" s="2"/>
      <c r="C23" s="2"/>
      <c r="D23" s="2"/>
      <c r="E23" s="2"/>
      <c r="F23" s="2"/>
      <c r="G23" s="2">
        <v>39</v>
      </c>
      <c r="H23" s="2"/>
      <c r="I23" s="2"/>
      <c r="J23" s="2"/>
      <c r="K23" s="249"/>
      <c r="L23" s="1"/>
      <c r="M23" s="1"/>
      <c r="N23" s="2"/>
      <c r="O23" s="1">
        <f>G23/F22</f>
        <v>0.9285714285714286</v>
      </c>
      <c r="P23" s="35">
        <v>41</v>
      </c>
      <c r="Q23" s="36">
        <f t="shared" si="0"/>
        <v>0.95348837209302328</v>
      </c>
      <c r="R23" s="1">
        <f t="shared" si="1"/>
        <v>4.6511627906976716E-2</v>
      </c>
      <c r="T23" s="37" t="s">
        <v>36</v>
      </c>
      <c r="U23" s="38">
        <f t="shared" si="2"/>
        <v>0.9285714285714286</v>
      </c>
      <c r="V23" s="38">
        <f t="shared" si="3"/>
        <v>0.95180722891566261</v>
      </c>
      <c r="W23" s="1">
        <f t="shared" si="4"/>
        <v>0.94444444444444442</v>
      </c>
      <c r="X23" s="1">
        <f t="shared" si="5"/>
        <v>1</v>
      </c>
      <c r="Y23" s="1"/>
    </row>
    <row r="24" spans="1:28" ht="12.75" customHeight="1" x14ac:dyDescent="0.2">
      <c r="A24" s="40" t="s">
        <v>30</v>
      </c>
      <c r="B24" s="2"/>
      <c r="C24" s="2"/>
      <c r="D24" s="2"/>
      <c r="E24" s="2"/>
      <c r="F24" s="2"/>
      <c r="G24" s="2"/>
      <c r="H24" s="2">
        <v>33</v>
      </c>
      <c r="I24" s="2"/>
      <c r="J24" s="2"/>
      <c r="K24" s="249"/>
      <c r="L24" s="1"/>
      <c r="M24" s="1"/>
      <c r="N24" s="2"/>
      <c r="O24" s="1">
        <f>H24/G23</f>
        <v>0.84615384615384615</v>
      </c>
      <c r="P24" s="35">
        <v>39</v>
      </c>
      <c r="Q24" s="36">
        <f t="shared" si="0"/>
        <v>0.95121951219512191</v>
      </c>
      <c r="R24" s="1">
        <f t="shared" si="1"/>
        <v>4.8780487804878092E-2</v>
      </c>
      <c r="T24" s="40" t="s">
        <v>38</v>
      </c>
      <c r="U24" s="38">
        <f t="shared" si="2"/>
        <v>0.84615384615384615</v>
      </c>
      <c r="V24" s="38">
        <f t="shared" si="3"/>
        <v>0.94936708860759489</v>
      </c>
      <c r="W24" s="1">
        <f t="shared" si="4"/>
        <v>0.94117647058823528</v>
      </c>
      <c r="X24" s="1"/>
      <c r="Y24" s="1"/>
    </row>
    <row r="25" spans="1:28" ht="12.75" customHeight="1" x14ac:dyDescent="0.2">
      <c r="A25" s="40" t="s">
        <v>31</v>
      </c>
      <c r="B25" s="2"/>
      <c r="C25" s="2"/>
      <c r="D25" s="2"/>
      <c r="E25" s="2"/>
      <c r="F25" s="2"/>
      <c r="G25" s="2"/>
      <c r="H25" s="2"/>
      <c r="I25" s="2">
        <v>33</v>
      </c>
      <c r="J25" s="2"/>
      <c r="K25" s="249"/>
      <c r="L25" s="1"/>
      <c r="M25" s="1"/>
      <c r="N25" s="2"/>
      <c r="O25" s="1">
        <f>I25/H24</f>
        <v>1</v>
      </c>
      <c r="P25" s="35">
        <v>37</v>
      </c>
      <c r="Q25" s="36">
        <f t="shared" si="0"/>
        <v>0.94871794871794868</v>
      </c>
      <c r="R25" s="1">
        <f t="shared" si="1"/>
        <v>5.1282051282051322E-2</v>
      </c>
      <c r="T25" s="40" t="s">
        <v>39</v>
      </c>
      <c r="U25" s="38">
        <f t="shared" si="2"/>
        <v>1</v>
      </c>
      <c r="V25" s="38">
        <f t="shared" si="3"/>
        <v>0.97333333333333338</v>
      </c>
      <c r="W25" s="1"/>
      <c r="X25" s="1"/>
      <c r="Y25" s="1"/>
    </row>
    <row r="26" spans="1:28" ht="12.75" customHeight="1" x14ac:dyDescent="0.2">
      <c r="A26" s="46" t="s">
        <v>50</v>
      </c>
      <c r="B26" s="2"/>
      <c r="C26" s="2"/>
      <c r="D26" s="2"/>
      <c r="E26" s="2"/>
      <c r="F26" s="2"/>
      <c r="G26" s="2"/>
      <c r="H26" s="2"/>
      <c r="I26" s="2"/>
      <c r="J26" s="2">
        <v>29</v>
      </c>
      <c r="K26" s="249">
        <v>20</v>
      </c>
      <c r="L26" s="1"/>
      <c r="M26" s="1"/>
      <c r="N26" s="2"/>
      <c r="O26" s="1">
        <f>J26/I25</f>
        <v>0.87878787878787878</v>
      </c>
      <c r="P26" s="35">
        <v>38</v>
      </c>
      <c r="Q26" s="36">
        <f t="shared" si="0"/>
        <v>1.027027027027027</v>
      </c>
      <c r="R26" s="1">
        <f t="shared" si="1"/>
        <v>-2.7027027027026973E-2</v>
      </c>
      <c r="T26" s="40" t="s">
        <v>40</v>
      </c>
      <c r="U26" s="38">
        <f t="shared" si="2"/>
        <v>0.87878787878787878</v>
      </c>
      <c r="V26" s="38"/>
      <c r="W26" s="1"/>
      <c r="X26" s="1"/>
      <c r="Y26" s="1"/>
    </row>
    <row r="27" spans="1:28" ht="12.75" customHeight="1" x14ac:dyDescent="0.2">
      <c r="A27" s="46" t="s">
        <v>51</v>
      </c>
      <c r="B27" s="2"/>
      <c r="C27" s="2"/>
      <c r="D27" s="2"/>
      <c r="E27" s="2"/>
      <c r="F27" s="2"/>
      <c r="G27" s="2"/>
      <c r="H27" s="2"/>
      <c r="I27" s="2"/>
      <c r="J27" s="2">
        <v>12</v>
      </c>
      <c r="K27" s="249">
        <v>6</v>
      </c>
      <c r="L27" s="1"/>
      <c r="M27" s="1"/>
      <c r="N27" s="2"/>
      <c r="O27" s="1"/>
      <c r="P27" s="35">
        <v>17</v>
      </c>
      <c r="Q27" s="36"/>
      <c r="R27" s="1"/>
      <c r="T27" s="46"/>
      <c r="U27" s="38"/>
      <c r="V27" s="38"/>
      <c r="W27" s="1"/>
      <c r="X27" s="1"/>
      <c r="Y27" s="1"/>
    </row>
    <row r="28" spans="1:28" ht="12.75" customHeight="1" x14ac:dyDescent="0.2">
      <c r="A28" s="46" t="s">
        <v>52</v>
      </c>
      <c r="B28" s="2"/>
      <c r="C28" s="2"/>
      <c r="D28" s="2"/>
      <c r="E28" s="2"/>
      <c r="F28" s="2"/>
      <c r="G28" s="2"/>
      <c r="H28" s="2"/>
      <c r="I28" s="2"/>
      <c r="J28" s="2">
        <v>7</v>
      </c>
      <c r="K28" s="249">
        <v>5</v>
      </c>
      <c r="L28" s="1"/>
      <c r="M28" s="1"/>
      <c r="N28" s="2"/>
      <c r="O28" s="1"/>
      <c r="P28" s="35">
        <v>8</v>
      </c>
      <c r="Q28" s="36"/>
      <c r="R28" s="1"/>
      <c r="T28" s="46"/>
      <c r="U28" s="38"/>
      <c r="V28" s="38"/>
      <c r="W28" s="1"/>
      <c r="X28" s="1"/>
      <c r="Y28" s="1"/>
    </row>
    <row r="29" spans="1:28" ht="12.75" customHeight="1" x14ac:dyDescent="0.2">
      <c r="A29" s="46" t="s">
        <v>53</v>
      </c>
      <c r="B29" s="2"/>
      <c r="C29" s="2"/>
      <c r="D29" s="2"/>
      <c r="E29" s="2"/>
      <c r="F29" s="2"/>
      <c r="G29" s="2"/>
      <c r="H29" s="2"/>
      <c r="I29" s="2"/>
      <c r="J29" s="2"/>
      <c r="K29" s="249"/>
      <c r="L29" s="1"/>
      <c r="M29" s="1"/>
      <c r="N29" s="2"/>
      <c r="O29" s="1"/>
      <c r="P29" s="35"/>
      <c r="Q29" s="36"/>
      <c r="R29" s="1"/>
      <c r="T29" s="46"/>
      <c r="U29" s="38"/>
      <c r="V29" s="38"/>
      <c r="W29" s="1"/>
      <c r="X29" s="1"/>
      <c r="Y29" s="1"/>
    </row>
    <row r="30" spans="1:28" ht="12.75" customHeight="1" x14ac:dyDescent="0.2">
      <c r="A30" s="46"/>
      <c r="B30" s="2"/>
      <c r="C30" s="2"/>
      <c r="D30" s="2"/>
      <c r="E30" s="2"/>
      <c r="F30" s="2"/>
      <c r="G30" s="2"/>
      <c r="H30" s="2"/>
      <c r="I30" s="2"/>
      <c r="J30" s="2"/>
      <c r="K30" s="249">
        <f>SUM(K26:K28)</f>
        <v>31</v>
      </c>
      <c r="L30" s="1">
        <f>K26/B18</f>
        <v>0.39215686274509803</v>
      </c>
      <c r="M30" s="1">
        <f>K30/B18</f>
        <v>0.60784313725490191</v>
      </c>
      <c r="N30" s="1">
        <f>M30-L30</f>
        <v>0.21568627450980388</v>
      </c>
      <c r="O30" s="1"/>
      <c r="P30" s="35"/>
      <c r="Q30" s="36"/>
      <c r="R30" s="1"/>
      <c r="U30" s="38"/>
      <c r="V30" s="38"/>
    </row>
    <row r="31" spans="1:28" ht="12.75" customHeight="1" x14ac:dyDescent="0.2">
      <c r="K31" s="245"/>
      <c r="L31" s="1"/>
      <c r="M31" s="1"/>
      <c r="O31" s="1"/>
      <c r="T31" s="2"/>
      <c r="U31" s="38"/>
      <c r="V31" s="38"/>
    </row>
    <row r="32" spans="1:28" ht="12.75" customHeight="1" x14ac:dyDescent="0.2">
      <c r="A32" s="362" t="s">
        <v>41</v>
      </c>
      <c r="B32" s="352"/>
      <c r="C32" s="352"/>
      <c r="D32" s="352"/>
      <c r="K32" s="245"/>
      <c r="L32" s="1"/>
      <c r="M32" s="1"/>
      <c r="O32" s="1"/>
      <c r="T32" s="46"/>
      <c r="U32" s="38"/>
      <c r="V32" s="38"/>
    </row>
    <row r="33" spans="1:22" ht="12.75" customHeight="1" x14ac:dyDescent="0.2">
      <c r="A33" s="46" t="s">
        <v>42</v>
      </c>
      <c r="K33" s="245"/>
      <c r="L33" s="1"/>
      <c r="M33" s="1"/>
      <c r="O33" s="1"/>
      <c r="T33" s="46"/>
      <c r="U33" s="38"/>
      <c r="V33" s="38"/>
    </row>
    <row r="34" spans="1:22" ht="12.75" customHeight="1" x14ac:dyDescent="0.2">
      <c r="A34" s="363" t="s">
        <v>43</v>
      </c>
      <c r="B34" s="352"/>
      <c r="C34" s="352"/>
      <c r="D34" s="352"/>
      <c r="E34" s="352"/>
      <c r="F34" s="352"/>
      <c r="G34" s="352"/>
      <c r="H34" s="52" t="e">
        <f>(B33/K31)*100%</f>
        <v>#DIV/0!</v>
      </c>
      <c r="K34" s="245"/>
      <c r="L34" s="1"/>
      <c r="M34" s="1"/>
      <c r="O34" s="1"/>
      <c r="T34" s="46"/>
      <c r="U34" s="38"/>
      <c r="V34" s="38"/>
    </row>
    <row r="35" spans="1:22" ht="12.75" customHeight="1" x14ac:dyDescent="0.2">
      <c r="K35" s="245"/>
      <c r="L35" s="1"/>
      <c r="M35" s="1"/>
      <c r="O35" s="1"/>
      <c r="T35" s="46"/>
      <c r="U35" s="38"/>
      <c r="V35" s="38"/>
    </row>
    <row r="36" spans="1:22" ht="12.75" customHeight="1" x14ac:dyDescent="0.3">
      <c r="A36" s="233" t="s">
        <v>66</v>
      </c>
      <c r="L36" s="1"/>
      <c r="M36" s="1"/>
      <c r="O36" s="1"/>
      <c r="T36" s="2"/>
      <c r="U36" s="38"/>
      <c r="V36" s="38"/>
    </row>
    <row r="37" spans="1:22" ht="38.25" customHeight="1" x14ac:dyDescent="0.2">
      <c r="B37" s="358" t="s">
        <v>3</v>
      </c>
      <c r="C37" s="359"/>
      <c r="D37" s="359"/>
      <c r="E37" s="359"/>
      <c r="F37" s="359"/>
      <c r="G37" s="359"/>
      <c r="H37" s="359"/>
      <c r="I37" s="359"/>
      <c r="J37" s="359"/>
      <c r="L37" s="10" t="s">
        <v>11</v>
      </c>
      <c r="M37" s="10" t="s">
        <v>12</v>
      </c>
      <c r="N37" s="11" t="s">
        <v>13</v>
      </c>
      <c r="O37" s="10" t="s">
        <v>14</v>
      </c>
      <c r="P37" s="12" t="s">
        <v>15</v>
      </c>
      <c r="Q37" s="12" t="s">
        <v>16</v>
      </c>
      <c r="R37" s="13" t="s">
        <v>17</v>
      </c>
      <c r="T37" s="2"/>
      <c r="U37" s="38"/>
      <c r="V37" s="38"/>
    </row>
    <row r="38" spans="1:22" ht="12.75" customHeight="1" x14ac:dyDescent="0.2">
      <c r="A38" s="230" t="s">
        <v>18</v>
      </c>
      <c r="B38" s="16">
        <v>1</v>
      </c>
      <c r="C38" s="16">
        <v>2</v>
      </c>
      <c r="D38" s="16">
        <v>3</v>
      </c>
      <c r="E38" s="16">
        <v>4</v>
      </c>
      <c r="F38" s="16">
        <v>5</v>
      </c>
      <c r="G38" s="16">
        <v>6</v>
      </c>
      <c r="H38" s="16">
        <v>7</v>
      </c>
      <c r="I38" s="16">
        <v>8</v>
      </c>
      <c r="J38" s="16">
        <v>9</v>
      </c>
      <c r="K38" s="314" t="s">
        <v>19</v>
      </c>
      <c r="L38" s="21"/>
      <c r="M38" s="21"/>
      <c r="N38" s="22"/>
      <c r="O38" s="23"/>
      <c r="P38" s="24"/>
      <c r="Q38" s="24"/>
      <c r="R38" s="1"/>
    </row>
    <row r="39" spans="1:22" ht="12.75" customHeight="1" x14ac:dyDescent="0.2">
      <c r="A39" s="40" t="s">
        <v>25</v>
      </c>
      <c r="B39" s="25">
        <v>114</v>
      </c>
      <c r="C39" s="25"/>
      <c r="D39" s="25"/>
      <c r="E39" s="25"/>
      <c r="F39" s="25"/>
      <c r="G39" s="25"/>
      <c r="H39" s="25"/>
      <c r="I39" s="25"/>
      <c r="J39" s="25"/>
      <c r="K39" s="248"/>
      <c r="L39" s="21"/>
      <c r="M39" s="21"/>
      <c r="N39" s="22"/>
      <c r="O39" s="23"/>
      <c r="P39" s="29">
        <f>B39</f>
        <v>114</v>
      </c>
      <c r="Q39" s="24"/>
      <c r="R39" s="1"/>
    </row>
    <row r="40" spans="1:22" ht="12.75" customHeight="1" x14ac:dyDescent="0.2">
      <c r="A40" s="40" t="s">
        <v>26</v>
      </c>
      <c r="B40" s="25"/>
      <c r="C40" s="25">
        <v>103</v>
      </c>
      <c r="D40" s="25"/>
      <c r="E40" s="25"/>
      <c r="F40" s="25"/>
      <c r="G40" s="25"/>
      <c r="H40" s="25"/>
      <c r="I40" s="25"/>
      <c r="J40" s="25"/>
      <c r="K40" s="248"/>
      <c r="L40" s="21"/>
      <c r="M40" s="21"/>
      <c r="N40" s="22"/>
      <c r="O40" s="23">
        <f>C40/B39</f>
        <v>0.90350877192982459</v>
      </c>
      <c r="P40" s="35">
        <v>104</v>
      </c>
      <c r="Q40" s="36">
        <f t="shared" ref="Q40:Q47" si="9">P40/P39</f>
        <v>0.91228070175438591</v>
      </c>
      <c r="R40" s="1">
        <f t="shared" ref="R40:R47" si="10">100%-Q40</f>
        <v>8.7719298245614086E-2</v>
      </c>
    </row>
    <row r="41" spans="1:22" ht="12.75" customHeight="1" x14ac:dyDescent="0.2">
      <c r="A41" s="40" t="s">
        <v>27</v>
      </c>
      <c r="B41" s="25"/>
      <c r="C41" s="25"/>
      <c r="D41" s="25">
        <v>88</v>
      </c>
      <c r="E41" s="25"/>
      <c r="F41" s="25"/>
      <c r="G41" s="25"/>
      <c r="H41" s="25"/>
      <c r="I41" s="25"/>
      <c r="J41" s="25"/>
      <c r="K41" s="248"/>
      <c r="L41" s="21"/>
      <c r="M41" s="21"/>
      <c r="N41" s="22"/>
      <c r="O41" s="23">
        <f>D41/C40</f>
        <v>0.85436893203883491</v>
      </c>
      <c r="P41" s="35">
        <v>100</v>
      </c>
      <c r="Q41" s="36">
        <f t="shared" si="9"/>
        <v>0.96153846153846156</v>
      </c>
      <c r="R41" s="1">
        <f t="shared" si="10"/>
        <v>3.8461538461538436E-2</v>
      </c>
    </row>
    <row r="42" spans="1:22" ht="12.75" customHeight="1" x14ac:dyDescent="0.2">
      <c r="A42" s="40" t="s">
        <v>28</v>
      </c>
      <c r="B42" s="2"/>
      <c r="C42" s="2"/>
      <c r="D42" s="2"/>
      <c r="E42" s="2">
        <v>87</v>
      </c>
      <c r="F42" s="2"/>
      <c r="G42" s="2"/>
      <c r="H42" s="2"/>
      <c r="I42" s="2"/>
      <c r="J42" s="2"/>
      <c r="K42" s="249"/>
      <c r="L42" s="1"/>
      <c r="M42" s="1"/>
      <c r="N42" s="2"/>
      <c r="O42" s="1">
        <f>E42/D41</f>
        <v>0.98863636363636365</v>
      </c>
      <c r="P42" s="35">
        <v>97</v>
      </c>
      <c r="Q42" s="36">
        <f t="shared" si="9"/>
        <v>0.97</v>
      </c>
      <c r="R42" s="1">
        <f t="shared" si="10"/>
        <v>3.0000000000000027E-2</v>
      </c>
    </row>
    <row r="43" spans="1:22" ht="12.75" customHeight="1" x14ac:dyDescent="0.2">
      <c r="A43" s="46" t="s">
        <v>29</v>
      </c>
      <c r="B43" s="2"/>
      <c r="C43" s="2"/>
      <c r="D43" s="2"/>
      <c r="E43" s="2"/>
      <c r="F43" s="2">
        <v>83</v>
      </c>
      <c r="G43" s="2"/>
      <c r="H43" s="2"/>
      <c r="I43" s="2"/>
      <c r="J43" s="2"/>
      <c r="K43" s="249"/>
      <c r="L43" s="1"/>
      <c r="M43" s="1"/>
      <c r="N43" s="2"/>
      <c r="O43" s="1">
        <f>F43/E42</f>
        <v>0.95402298850574707</v>
      </c>
      <c r="P43" s="35">
        <v>93</v>
      </c>
      <c r="Q43" s="36">
        <f t="shared" si="9"/>
        <v>0.95876288659793818</v>
      </c>
      <c r="R43" s="1">
        <f t="shared" si="10"/>
        <v>4.123711340206182E-2</v>
      </c>
    </row>
    <row r="44" spans="1:22" ht="12.75" customHeight="1" x14ac:dyDescent="0.2">
      <c r="A44" s="40" t="s">
        <v>30</v>
      </c>
      <c r="B44" s="2"/>
      <c r="C44" s="2"/>
      <c r="D44" s="2"/>
      <c r="E44" s="2"/>
      <c r="F44" s="2"/>
      <c r="G44" s="2">
        <v>79</v>
      </c>
      <c r="H44" s="2"/>
      <c r="I44" s="2"/>
      <c r="J44" s="2"/>
      <c r="K44" s="249"/>
      <c r="L44" s="1"/>
      <c r="M44" s="1"/>
      <c r="N44" s="2"/>
      <c r="O44" s="1">
        <f>G44/F43</f>
        <v>0.95180722891566261</v>
      </c>
      <c r="P44" s="35">
        <v>95</v>
      </c>
      <c r="Q44" s="36">
        <f t="shared" si="9"/>
        <v>1.021505376344086</v>
      </c>
      <c r="R44" s="1">
        <f t="shared" si="10"/>
        <v>-2.1505376344086002E-2</v>
      </c>
    </row>
    <row r="45" spans="1:22" ht="12.75" customHeight="1" x14ac:dyDescent="0.2">
      <c r="A45" s="40" t="s">
        <v>31</v>
      </c>
      <c r="B45" s="2"/>
      <c r="C45" s="2"/>
      <c r="D45" s="2"/>
      <c r="E45" s="2"/>
      <c r="F45" s="2"/>
      <c r="G45" s="2"/>
      <c r="H45" s="2">
        <v>75</v>
      </c>
      <c r="I45" s="2"/>
      <c r="J45" s="2"/>
      <c r="K45" s="249"/>
      <c r="L45" s="1"/>
      <c r="M45" s="1"/>
      <c r="N45" s="2"/>
      <c r="O45" s="1">
        <f>H45/G44</f>
        <v>0.94936708860759489</v>
      </c>
      <c r="P45" s="35">
        <v>94</v>
      </c>
      <c r="Q45" s="36">
        <f t="shared" si="9"/>
        <v>0.98947368421052628</v>
      </c>
      <c r="R45" s="1">
        <f t="shared" si="10"/>
        <v>1.0526315789473717E-2</v>
      </c>
    </row>
    <row r="46" spans="1:22" ht="12.75" customHeight="1" x14ac:dyDescent="0.2">
      <c r="A46" s="46" t="s">
        <v>50</v>
      </c>
      <c r="B46" s="2"/>
      <c r="C46" s="2"/>
      <c r="D46" s="2"/>
      <c r="E46" s="2"/>
      <c r="F46" s="2"/>
      <c r="G46" s="2"/>
      <c r="H46" s="2"/>
      <c r="I46" s="2">
        <v>73</v>
      </c>
      <c r="J46" s="2"/>
      <c r="K46" s="249"/>
      <c r="L46" s="1"/>
      <c r="M46" s="1"/>
      <c r="N46" s="2"/>
      <c r="O46" s="1">
        <f>I46/H45</f>
        <v>0.97333333333333338</v>
      </c>
      <c r="P46" s="35">
        <v>94</v>
      </c>
      <c r="Q46" s="36">
        <f t="shared" si="9"/>
        <v>1</v>
      </c>
      <c r="R46" s="1">
        <f t="shared" si="10"/>
        <v>0</v>
      </c>
    </row>
    <row r="47" spans="1:22" ht="12.75" customHeight="1" x14ac:dyDescent="0.2">
      <c r="A47" s="46" t="s">
        <v>51</v>
      </c>
      <c r="B47" s="2"/>
      <c r="C47" s="2"/>
      <c r="D47" s="2"/>
      <c r="E47" s="2"/>
      <c r="F47" s="2"/>
      <c r="G47" s="2"/>
      <c r="H47" s="2"/>
      <c r="I47" s="2"/>
      <c r="J47" s="2">
        <v>67</v>
      </c>
      <c r="K47" s="249">
        <v>54</v>
      </c>
      <c r="L47" s="1"/>
      <c r="M47" s="1"/>
      <c r="N47" s="2"/>
      <c r="O47" s="1">
        <f>J47/I46</f>
        <v>0.9178082191780822</v>
      </c>
      <c r="P47" s="35">
        <v>89</v>
      </c>
      <c r="Q47" s="36">
        <f t="shared" si="9"/>
        <v>0.94680851063829785</v>
      </c>
      <c r="R47" s="1">
        <f t="shared" si="10"/>
        <v>5.3191489361702149E-2</v>
      </c>
    </row>
    <row r="48" spans="1:22" ht="12.75" customHeight="1" x14ac:dyDescent="0.2">
      <c r="A48" s="46" t="s">
        <v>52</v>
      </c>
      <c r="B48" s="2"/>
      <c r="C48" s="2"/>
      <c r="D48" s="2"/>
      <c r="E48" s="2"/>
      <c r="F48" s="2"/>
      <c r="G48" s="2"/>
      <c r="H48" s="2"/>
      <c r="I48" s="2"/>
      <c r="J48" s="2">
        <v>13</v>
      </c>
      <c r="K48" s="249">
        <v>5</v>
      </c>
      <c r="L48" s="1"/>
      <c r="M48" s="1"/>
      <c r="N48" s="2"/>
      <c r="O48" s="1"/>
      <c r="P48" s="35">
        <v>28</v>
      </c>
      <c r="Q48" s="36"/>
      <c r="R48" s="1"/>
    </row>
    <row r="49" spans="1:28" ht="12.75" customHeight="1" x14ac:dyDescent="0.2">
      <c r="A49" s="46" t="s">
        <v>53</v>
      </c>
      <c r="B49" s="2"/>
      <c r="C49" s="2"/>
      <c r="D49" s="2"/>
      <c r="E49" s="2"/>
      <c r="F49" s="2"/>
      <c r="G49" s="2"/>
      <c r="H49" s="2"/>
      <c r="I49" s="2"/>
      <c r="J49" s="2">
        <v>11</v>
      </c>
      <c r="K49" s="249">
        <v>6</v>
      </c>
      <c r="L49" s="1"/>
      <c r="M49" s="1"/>
      <c r="N49" s="2"/>
      <c r="O49" s="1"/>
      <c r="P49" s="35">
        <v>18</v>
      </c>
      <c r="Q49" s="36"/>
      <c r="R49" s="1"/>
    </row>
    <row r="50" spans="1:28" ht="12.75" customHeight="1" x14ac:dyDescent="0.2">
      <c r="A50" s="46" t="s">
        <v>54</v>
      </c>
      <c r="B50" s="2"/>
      <c r="C50" s="2"/>
      <c r="D50" s="2"/>
      <c r="E50" s="2"/>
      <c r="F50" s="2"/>
      <c r="G50" s="2"/>
      <c r="H50" s="2"/>
      <c r="I50" s="2"/>
      <c r="J50" s="2">
        <v>12</v>
      </c>
      <c r="K50" s="249">
        <v>7</v>
      </c>
      <c r="L50" s="1"/>
      <c r="M50" s="1"/>
      <c r="N50" s="2"/>
      <c r="O50" s="1"/>
      <c r="P50" s="35">
        <v>14</v>
      </c>
      <c r="Q50" s="36"/>
      <c r="R50" s="1"/>
    </row>
    <row r="51" spans="1:28" ht="12.75" customHeight="1" x14ac:dyDescent="0.2">
      <c r="A51" s="46" t="s">
        <v>55</v>
      </c>
      <c r="B51" s="2"/>
      <c r="C51" s="2"/>
      <c r="D51" s="2"/>
      <c r="E51" s="2"/>
      <c r="F51" s="2"/>
      <c r="G51" s="2"/>
      <c r="H51" s="2"/>
      <c r="I51" s="2"/>
      <c r="J51" s="2">
        <v>7</v>
      </c>
      <c r="K51" s="249">
        <v>3</v>
      </c>
      <c r="L51" s="1"/>
      <c r="M51" s="1"/>
      <c r="N51" s="2"/>
      <c r="O51" s="1"/>
      <c r="P51" s="35">
        <v>8</v>
      </c>
      <c r="Q51" s="36"/>
      <c r="R51" s="1"/>
    </row>
    <row r="52" spans="1:28" ht="12.75" customHeight="1" x14ac:dyDescent="0.2">
      <c r="A52" s="46" t="s">
        <v>56</v>
      </c>
      <c r="B52" s="2"/>
      <c r="C52" s="2"/>
      <c r="D52" s="2"/>
      <c r="E52" s="2"/>
      <c r="F52" s="2"/>
      <c r="G52" s="2"/>
      <c r="H52" s="2"/>
      <c r="I52" s="2"/>
      <c r="J52" s="2">
        <v>4</v>
      </c>
      <c r="K52" s="249">
        <v>3</v>
      </c>
      <c r="L52" s="1"/>
      <c r="M52" s="1"/>
      <c r="N52" s="2"/>
      <c r="O52" s="1"/>
      <c r="P52" s="35">
        <v>4</v>
      </c>
      <c r="Q52" s="36"/>
      <c r="R52" s="1"/>
    </row>
    <row r="53" spans="1:28" ht="12.75" customHeight="1" x14ac:dyDescent="0.2">
      <c r="A53" s="46" t="s">
        <v>57</v>
      </c>
      <c r="B53" s="2"/>
      <c r="C53" s="2"/>
      <c r="D53" s="2"/>
      <c r="E53" s="2"/>
      <c r="F53" s="2"/>
      <c r="G53" s="2"/>
      <c r="H53" s="2"/>
      <c r="I53" s="2"/>
      <c r="J53" s="2"/>
      <c r="K53" s="249"/>
      <c r="L53" s="1"/>
      <c r="M53" s="1"/>
      <c r="N53" s="2"/>
      <c r="O53" s="1"/>
      <c r="P53" s="35"/>
      <c r="Q53" s="36"/>
      <c r="R53" s="1"/>
    </row>
    <row r="54" spans="1:28" ht="12.75" customHeight="1" x14ac:dyDescent="0.2">
      <c r="A54" s="46" t="s">
        <v>58</v>
      </c>
      <c r="B54" s="2"/>
      <c r="C54" s="2"/>
      <c r="D54" s="2"/>
      <c r="E54" s="2"/>
      <c r="F54" s="2"/>
      <c r="G54" s="2"/>
      <c r="H54" s="2"/>
      <c r="I54" s="2"/>
      <c r="J54" s="2">
        <v>1</v>
      </c>
      <c r="K54" s="249">
        <v>1</v>
      </c>
      <c r="L54" s="1"/>
      <c r="M54" s="1"/>
      <c r="N54" s="2"/>
      <c r="O54" s="1"/>
      <c r="P54" s="35"/>
      <c r="Q54" s="36"/>
      <c r="R54" s="1"/>
    </row>
    <row r="55" spans="1:28" ht="12.75" customHeight="1" x14ac:dyDescent="0.2">
      <c r="A55" s="46" t="s">
        <v>59</v>
      </c>
      <c r="B55" s="2"/>
      <c r="C55" s="2"/>
      <c r="D55" s="2"/>
      <c r="E55" s="2"/>
      <c r="F55" s="2"/>
      <c r="G55" s="2"/>
      <c r="H55" s="2"/>
      <c r="I55" s="2"/>
      <c r="J55" s="2">
        <v>1</v>
      </c>
      <c r="K55" s="249"/>
      <c r="L55" s="1"/>
      <c r="M55" s="1"/>
      <c r="N55" s="2"/>
      <c r="O55" s="1"/>
      <c r="P55" s="35">
        <v>1</v>
      </c>
      <c r="Q55" s="36"/>
      <c r="R55" s="1"/>
    </row>
    <row r="56" spans="1:28" ht="12.75" customHeight="1" x14ac:dyDescent="0.2">
      <c r="K56" s="245">
        <f>SUM(K47:K54)</f>
        <v>79</v>
      </c>
      <c r="L56" s="1">
        <f>K47/B39</f>
        <v>0.47368421052631576</v>
      </c>
      <c r="M56" s="1">
        <f>K56/B39</f>
        <v>0.69298245614035092</v>
      </c>
      <c r="N56" s="1">
        <f>M56-L56</f>
        <v>0.21929824561403516</v>
      </c>
      <c r="O56" s="1"/>
    </row>
    <row r="57" spans="1:28" ht="12.75" customHeight="1" x14ac:dyDescent="0.3">
      <c r="A57" s="233" t="s">
        <v>67</v>
      </c>
      <c r="L57" s="1"/>
      <c r="M57" s="1"/>
      <c r="O57" s="1"/>
      <c r="T57" s="3"/>
      <c r="U57" s="14" t="s">
        <v>45</v>
      </c>
      <c r="V57" s="14"/>
    </row>
    <row r="58" spans="1:28" ht="38.25" customHeight="1" x14ac:dyDescent="0.2">
      <c r="B58" s="358" t="s">
        <v>3</v>
      </c>
      <c r="C58" s="359"/>
      <c r="D58" s="359"/>
      <c r="E58" s="359"/>
      <c r="F58" s="359"/>
      <c r="G58" s="359"/>
      <c r="H58" s="359"/>
      <c r="I58" s="359"/>
      <c r="J58" s="359"/>
      <c r="L58" s="10" t="s">
        <v>11</v>
      </c>
      <c r="M58" s="10" t="s">
        <v>12</v>
      </c>
      <c r="N58" s="11" t="s">
        <v>13</v>
      </c>
      <c r="O58" s="10" t="s">
        <v>14</v>
      </c>
      <c r="P58" s="12" t="s">
        <v>15</v>
      </c>
      <c r="Q58" s="12" t="s">
        <v>16</v>
      </c>
      <c r="R58" s="13" t="s">
        <v>17</v>
      </c>
      <c r="U58" s="174" t="s">
        <v>20</v>
      </c>
      <c r="V58" s="14"/>
    </row>
    <row r="59" spans="1:28" ht="12.75" customHeight="1" x14ac:dyDescent="0.2">
      <c r="A59" s="230" t="s">
        <v>18</v>
      </c>
      <c r="B59" s="16">
        <v>1</v>
      </c>
      <c r="C59" s="16">
        <v>2</v>
      </c>
      <c r="D59" s="16">
        <v>3</v>
      </c>
      <c r="E59" s="16">
        <v>4</v>
      </c>
      <c r="F59" s="16">
        <v>5</v>
      </c>
      <c r="G59" s="16">
        <v>6</v>
      </c>
      <c r="H59" s="16">
        <v>7</v>
      </c>
      <c r="I59" s="16">
        <v>8</v>
      </c>
      <c r="J59" s="16">
        <v>9</v>
      </c>
      <c r="K59" s="314" t="s">
        <v>19</v>
      </c>
      <c r="L59" s="21"/>
      <c r="M59" s="21"/>
      <c r="N59" s="22"/>
      <c r="O59" s="23"/>
      <c r="P59" s="24"/>
      <c r="Q59" s="24"/>
      <c r="R59" s="1"/>
      <c r="T59" s="31" t="s">
        <v>21</v>
      </c>
      <c r="U59" s="33" t="s">
        <v>24</v>
      </c>
      <c r="V59" s="33" t="s">
        <v>25</v>
      </c>
      <c r="W59" s="33" t="s">
        <v>26</v>
      </c>
      <c r="X59" s="33" t="s">
        <v>27</v>
      </c>
      <c r="Y59" s="33" t="s">
        <v>28</v>
      </c>
      <c r="Z59" s="33" t="s">
        <v>29</v>
      </c>
      <c r="AA59" s="33" t="s">
        <v>30</v>
      </c>
      <c r="AB59" s="33" t="s">
        <v>31</v>
      </c>
    </row>
    <row r="60" spans="1:28" ht="12.75" customHeight="1" x14ac:dyDescent="0.2">
      <c r="A60" s="40" t="s">
        <v>26</v>
      </c>
      <c r="B60" s="25">
        <v>53</v>
      </c>
      <c r="C60" s="25"/>
      <c r="D60" s="25"/>
      <c r="E60" s="25"/>
      <c r="F60" s="25"/>
      <c r="G60" s="25"/>
      <c r="H60" s="25"/>
      <c r="I60" s="25"/>
      <c r="J60" s="25"/>
      <c r="K60" s="248"/>
      <c r="L60" s="21"/>
      <c r="M60" s="21"/>
      <c r="N60" s="22"/>
      <c r="O60" s="23"/>
      <c r="P60" s="29">
        <f>B60</f>
        <v>53</v>
      </c>
      <c r="Q60" s="24"/>
      <c r="R60" s="1"/>
      <c r="T60" s="37" t="s">
        <v>32</v>
      </c>
      <c r="U60" s="36">
        <f t="shared" ref="U60:U67" si="11">Q19</f>
        <v>0.96078431372549022</v>
      </c>
      <c r="V60" s="36">
        <f t="shared" ref="V60:V66" si="12">Q40</f>
        <v>0.91228070175438591</v>
      </c>
      <c r="W60" s="36">
        <f t="shared" ref="W60:W65" si="13">Q61</f>
        <v>0.86792452830188682</v>
      </c>
      <c r="X60" s="36">
        <f t="shared" ref="X60:X64" si="14">Q78</f>
        <v>0.84210526315789469</v>
      </c>
      <c r="Y60" s="36">
        <f t="shared" ref="Y60:Y63" si="15">Q96</f>
        <v>0.90196078431372551</v>
      </c>
      <c r="Z60" s="36">
        <f t="shared" ref="Z60:Z62" si="16">Q113</f>
        <v>0.96078431372549022</v>
      </c>
      <c r="AA60" s="36">
        <f t="shared" ref="AA60:AA61" si="17">Q133</f>
        <v>0.90526315789473688</v>
      </c>
      <c r="AB60" s="1">
        <f>Q152</f>
        <v>0.87323943661971826</v>
      </c>
    </row>
    <row r="61" spans="1:28" ht="12.75" customHeight="1" x14ac:dyDescent="0.2">
      <c r="A61" s="40" t="s">
        <v>27</v>
      </c>
      <c r="B61" s="25"/>
      <c r="C61" s="25">
        <v>45</v>
      </c>
      <c r="D61" s="25"/>
      <c r="E61" s="25"/>
      <c r="F61" s="25"/>
      <c r="G61" s="25"/>
      <c r="H61" s="25"/>
      <c r="I61" s="25"/>
      <c r="J61" s="25"/>
      <c r="K61" s="248"/>
      <c r="L61" s="21"/>
      <c r="M61" s="21"/>
      <c r="N61" s="22"/>
      <c r="O61" s="23">
        <f>C61/B60</f>
        <v>0.84905660377358494</v>
      </c>
      <c r="P61" s="35">
        <v>46</v>
      </c>
      <c r="Q61" s="36">
        <f t="shared" ref="Q61:Q68" si="18">P61/P60</f>
        <v>0.86792452830188682</v>
      </c>
      <c r="R61" s="1">
        <f t="shared" ref="R61:R68" si="19">100%-Q61</f>
        <v>0.13207547169811318</v>
      </c>
      <c r="T61" s="37" t="s">
        <v>33</v>
      </c>
      <c r="U61" s="36">
        <f t="shared" si="11"/>
        <v>0.95918367346938771</v>
      </c>
      <c r="V61" s="36">
        <f t="shared" si="12"/>
        <v>0.96153846153846156</v>
      </c>
      <c r="W61" s="36">
        <f t="shared" si="13"/>
        <v>0.93478260869565222</v>
      </c>
      <c r="X61" s="36">
        <f t="shared" si="14"/>
        <v>1.09375</v>
      </c>
      <c r="Y61" s="36">
        <f t="shared" si="15"/>
        <v>1.0217391304347827</v>
      </c>
      <c r="Z61" s="36">
        <f t="shared" si="16"/>
        <v>1.0408163265306123</v>
      </c>
      <c r="AA61" s="36">
        <f t="shared" si="17"/>
        <v>0.94186046511627908</v>
      </c>
    </row>
    <row r="62" spans="1:28" ht="12.75" customHeight="1" x14ac:dyDescent="0.2">
      <c r="A62" s="40" t="s">
        <v>28</v>
      </c>
      <c r="B62" s="2"/>
      <c r="C62" s="2"/>
      <c r="D62" s="2">
        <v>36</v>
      </c>
      <c r="E62" s="2"/>
      <c r="F62" s="2"/>
      <c r="G62" s="2"/>
      <c r="H62" s="2"/>
      <c r="I62" s="2"/>
      <c r="J62" s="2"/>
      <c r="K62" s="249"/>
      <c r="L62" s="1"/>
      <c r="M62" s="1"/>
      <c r="N62" s="2"/>
      <c r="O62" s="1">
        <f>D62/C61</f>
        <v>0.8</v>
      </c>
      <c r="P62" s="35">
        <v>43</v>
      </c>
      <c r="Q62" s="36">
        <f t="shared" si="18"/>
        <v>0.93478260869565222</v>
      </c>
      <c r="R62" s="1">
        <f t="shared" si="19"/>
        <v>6.5217391304347783E-2</v>
      </c>
      <c r="T62" s="37" t="s">
        <v>34</v>
      </c>
      <c r="U62" s="36">
        <f t="shared" si="11"/>
        <v>0.95744680851063835</v>
      </c>
      <c r="V62" s="36">
        <f t="shared" si="12"/>
        <v>0.97</v>
      </c>
      <c r="W62" s="36">
        <f t="shared" si="13"/>
        <v>1.1395348837209303</v>
      </c>
      <c r="X62" s="36">
        <f t="shared" si="14"/>
        <v>0.94285714285714284</v>
      </c>
      <c r="Y62" s="36">
        <f t="shared" si="15"/>
        <v>0.91489361702127658</v>
      </c>
      <c r="Z62" s="36">
        <f t="shared" si="16"/>
        <v>0.88235294117647056</v>
      </c>
    </row>
    <row r="63" spans="1:28" ht="12.75" customHeight="1" x14ac:dyDescent="0.2">
      <c r="A63" s="46" t="s">
        <v>29</v>
      </c>
      <c r="B63" s="2"/>
      <c r="C63" s="2"/>
      <c r="D63" s="2"/>
      <c r="E63" s="2">
        <v>36</v>
      </c>
      <c r="F63" s="2"/>
      <c r="G63" s="2"/>
      <c r="H63" s="2"/>
      <c r="I63" s="2"/>
      <c r="J63" s="2"/>
      <c r="K63" s="249"/>
      <c r="L63" s="1"/>
      <c r="M63" s="1"/>
      <c r="N63" s="2"/>
      <c r="O63" s="1">
        <f>E63/D62</f>
        <v>1</v>
      </c>
      <c r="P63" s="35">
        <v>49</v>
      </c>
      <c r="Q63" s="36">
        <f t="shared" si="18"/>
        <v>1.1395348837209303</v>
      </c>
      <c r="R63" s="1">
        <f t="shared" si="19"/>
        <v>-0.13953488372093026</v>
      </c>
      <c r="T63" s="37" t="s">
        <v>35</v>
      </c>
      <c r="U63" s="36">
        <f t="shared" si="11"/>
        <v>0.9555555555555556</v>
      </c>
      <c r="V63" s="36">
        <f t="shared" si="12"/>
        <v>0.95876288659793818</v>
      </c>
      <c r="W63" s="36">
        <f t="shared" si="13"/>
        <v>0.91836734693877553</v>
      </c>
      <c r="X63" s="36">
        <f t="shared" si="14"/>
        <v>0.90909090909090906</v>
      </c>
      <c r="Y63" s="36">
        <f t="shared" si="15"/>
        <v>0.93023255813953487</v>
      </c>
    </row>
    <row r="64" spans="1:28" ht="12.75" customHeight="1" x14ac:dyDescent="0.2">
      <c r="A64" s="40" t="s">
        <v>30</v>
      </c>
      <c r="B64" s="2"/>
      <c r="C64" s="2"/>
      <c r="D64" s="2"/>
      <c r="E64" s="2"/>
      <c r="F64" s="2">
        <v>36</v>
      </c>
      <c r="G64" s="2"/>
      <c r="H64" s="2"/>
      <c r="I64" s="2"/>
      <c r="J64" s="2"/>
      <c r="K64" s="249"/>
      <c r="L64" s="1"/>
      <c r="M64" s="1"/>
      <c r="N64" s="2"/>
      <c r="O64" s="1">
        <f>F64/E63</f>
        <v>1</v>
      </c>
      <c r="P64" s="35">
        <v>45</v>
      </c>
      <c r="Q64" s="36">
        <f t="shared" si="18"/>
        <v>0.91836734693877553</v>
      </c>
      <c r="R64" s="1">
        <f t="shared" si="19"/>
        <v>8.1632653061224469E-2</v>
      </c>
      <c r="T64" s="37" t="s">
        <v>36</v>
      </c>
      <c r="U64" s="36">
        <f t="shared" si="11"/>
        <v>0.95348837209302328</v>
      </c>
      <c r="V64" s="36">
        <f t="shared" si="12"/>
        <v>1.021505376344086</v>
      </c>
      <c r="W64" s="36">
        <f t="shared" si="13"/>
        <v>0.9555555555555556</v>
      </c>
      <c r="X64" s="36">
        <f t="shared" si="14"/>
        <v>0.97777777777777775</v>
      </c>
    </row>
    <row r="65" spans="1:23" ht="12.75" customHeight="1" x14ac:dyDescent="0.2">
      <c r="A65" s="40" t="s">
        <v>31</v>
      </c>
      <c r="G65" s="2">
        <v>34</v>
      </c>
      <c r="K65" s="249"/>
      <c r="L65" s="1"/>
      <c r="M65" s="1"/>
      <c r="O65" s="1">
        <f>G65/F64</f>
        <v>0.94444444444444442</v>
      </c>
      <c r="P65" s="35">
        <v>43</v>
      </c>
      <c r="Q65" s="36">
        <f t="shared" si="18"/>
        <v>0.9555555555555556</v>
      </c>
      <c r="R65" s="1">
        <f t="shared" si="19"/>
        <v>4.4444444444444398E-2</v>
      </c>
      <c r="T65" s="40" t="s">
        <v>38</v>
      </c>
      <c r="U65" s="36">
        <f t="shared" si="11"/>
        <v>0.95121951219512191</v>
      </c>
      <c r="V65" s="36">
        <f t="shared" si="12"/>
        <v>0.98947368421052628</v>
      </c>
      <c r="W65" s="36">
        <f t="shared" si="13"/>
        <v>0.93023255813953487</v>
      </c>
    </row>
    <row r="66" spans="1:23" ht="12.75" customHeight="1" x14ac:dyDescent="0.2">
      <c r="A66" s="46" t="s">
        <v>50</v>
      </c>
      <c r="H66" s="2">
        <v>32</v>
      </c>
      <c r="K66" s="249"/>
      <c r="L66" s="1"/>
      <c r="M66" s="1"/>
      <c r="O66" s="1">
        <f>H66/G65</f>
        <v>0.94117647058823528</v>
      </c>
      <c r="P66" s="35">
        <v>40</v>
      </c>
      <c r="Q66" s="36">
        <f t="shared" si="18"/>
        <v>0.93023255813953487</v>
      </c>
      <c r="R66" s="1">
        <f t="shared" si="19"/>
        <v>6.9767441860465129E-2</v>
      </c>
      <c r="T66" s="40" t="s">
        <v>39</v>
      </c>
      <c r="U66" s="36">
        <f t="shared" si="11"/>
        <v>0.94871794871794868</v>
      </c>
      <c r="V66" s="36">
        <f t="shared" si="12"/>
        <v>1</v>
      </c>
      <c r="W66" s="36" t="s">
        <v>37</v>
      </c>
    </row>
    <row r="67" spans="1:23" ht="12.75" customHeight="1" x14ac:dyDescent="0.2">
      <c r="A67" s="46" t="s">
        <v>51</v>
      </c>
      <c r="I67" s="2">
        <v>31</v>
      </c>
      <c r="K67" s="249">
        <v>1</v>
      </c>
      <c r="L67" s="1"/>
      <c r="M67" s="1"/>
      <c r="O67" s="1">
        <f>I67/H66</f>
        <v>0.96875</v>
      </c>
      <c r="P67" s="35">
        <v>40</v>
      </c>
      <c r="Q67" s="36">
        <f t="shared" si="18"/>
        <v>1</v>
      </c>
      <c r="R67" s="1">
        <f t="shared" si="19"/>
        <v>0</v>
      </c>
      <c r="T67" s="40" t="s">
        <v>40</v>
      </c>
      <c r="U67" s="36">
        <f t="shared" si="11"/>
        <v>1.027027027027027</v>
      </c>
      <c r="V67" s="36" t="s">
        <v>37</v>
      </c>
      <c r="W67" s="36" t="s">
        <v>37</v>
      </c>
    </row>
    <row r="68" spans="1:23" ht="12.75" customHeight="1" x14ac:dyDescent="0.2">
      <c r="A68" s="46" t="s">
        <v>52</v>
      </c>
      <c r="J68" s="2">
        <v>31</v>
      </c>
      <c r="K68" s="249">
        <v>25</v>
      </c>
      <c r="L68" s="1"/>
      <c r="M68" s="1"/>
      <c r="O68" s="1">
        <f>J68/I67</f>
        <v>1</v>
      </c>
      <c r="P68" s="35">
        <v>37</v>
      </c>
      <c r="Q68" s="36">
        <f t="shared" si="18"/>
        <v>0.92500000000000004</v>
      </c>
      <c r="R68" s="1">
        <f t="shared" si="19"/>
        <v>7.4999999999999956E-2</v>
      </c>
      <c r="T68" s="40"/>
      <c r="U68" s="36"/>
      <c r="V68" s="36"/>
      <c r="W68" s="36"/>
    </row>
    <row r="69" spans="1:23" ht="12.75" customHeight="1" x14ac:dyDescent="0.2">
      <c r="A69" s="46" t="s">
        <v>53</v>
      </c>
      <c r="J69" s="2">
        <v>8</v>
      </c>
      <c r="K69" s="249">
        <v>6</v>
      </c>
      <c r="L69" s="1"/>
      <c r="M69" s="1"/>
      <c r="O69" s="1"/>
      <c r="P69" s="35">
        <v>10</v>
      </c>
      <c r="Q69" s="36"/>
      <c r="R69" s="1"/>
      <c r="T69" s="40"/>
      <c r="U69" s="36"/>
      <c r="V69" s="36"/>
      <c r="W69" s="36"/>
    </row>
    <row r="70" spans="1:23" ht="12.75" customHeight="1" x14ac:dyDescent="0.2">
      <c r="A70" s="46" t="s">
        <v>54</v>
      </c>
      <c r="J70" s="2">
        <v>2</v>
      </c>
      <c r="K70" s="249">
        <v>2</v>
      </c>
      <c r="L70" s="1"/>
      <c r="M70" s="1"/>
      <c r="O70" s="1"/>
      <c r="P70" s="35">
        <v>3</v>
      </c>
      <c r="Q70" s="36"/>
      <c r="R70" s="1"/>
      <c r="T70" s="40"/>
      <c r="U70" s="36"/>
      <c r="V70" s="36"/>
      <c r="W70" s="36"/>
    </row>
    <row r="71" spans="1:23" ht="12.75" customHeight="1" x14ac:dyDescent="0.2">
      <c r="A71" s="46" t="s">
        <v>55</v>
      </c>
      <c r="J71" s="2">
        <v>1</v>
      </c>
      <c r="K71" s="249">
        <v>1</v>
      </c>
      <c r="L71" s="1"/>
      <c r="M71" s="1"/>
      <c r="O71" s="1"/>
      <c r="P71" s="35">
        <v>1</v>
      </c>
      <c r="Q71" s="36"/>
      <c r="R71" s="1"/>
      <c r="T71" s="40"/>
      <c r="U71" s="36"/>
      <c r="V71" s="36"/>
      <c r="W71" s="36"/>
    </row>
    <row r="72" spans="1:23" ht="12.75" customHeight="1" x14ac:dyDescent="0.2">
      <c r="A72" s="46" t="s">
        <v>56</v>
      </c>
      <c r="K72" s="249"/>
      <c r="L72" s="1"/>
      <c r="M72" s="1"/>
      <c r="O72" s="1"/>
      <c r="P72" s="35"/>
      <c r="Q72" s="36"/>
      <c r="R72" s="1"/>
      <c r="T72" s="40"/>
      <c r="U72" s="36"/>
      <c r="V72" s="36"/>
      <c r="W72" s="36"/>
    </row>
    <row r="73" spans="1:23" ht="12.75" customHeight="1" x14ac:dyDescent="0.2">
      <c r="K73" s="245">
        <f>SUM(K67:K71)</f>
        <v>35</v>
      </c>
      <c r="L73" s="1">
        <f>(K68+K67)/B60</f>
        <v>0.49056603773584906</v>
      </c>
      <c r="M73" s="1">
        <f>K73/B60</f>
        <v>0.660377358490566</v>
      </c>
      <c r="N73" s="1">
        <f>M73-L73</f>
        <v>0.16981132075471694</v>
      </c>
      <c r="O73" s="1"/>
      <c r="T73" s="37"/>
      <c r="U73" s="36"/>
      <c r="V73" s="36"/>
    </row>
    <row r="74" spans="1:23" ht="12.75" customHeight="1" x14ac:dyDescent="0.3">
      <c r="A74" s="233" t="s">
        <v>72</v>
      </c>
      <c r="L74" s="1"/>
      <c r="M74" s="1"/>
      <c r="O74" s="1"/>
      <c r="U74" s="36"/>
      <c r="V74" s="36"/>
    </row>
    <row r="75" spans="1:23" ht="38.25" customHeight="1" x14ac:dyDescent="0.2">
      <c r="B75" s="358" t="s">
        <v>3</v>
      </c>
      <c r="C75" s="359"/>
      <c r="D75" s="359"/>
      <c r="E75" s="359"/>
      <c r="F75" s="359"/>
      <c r="G75" s="359"/>
      <c r="H75" s="359"/>
      <c r="I75" s="359"/>
      <c r="J75" s="359"/>
      <c r="L75" s="10" t="s">
        <v>11</v>
      </c>
      <c r="M75" s="10" t="s">
        <v>12</v>
      </c>
      <c r="N75" s="11" t="s">
        <v>13</v>
      </c>
      <c r="O75" s="10" t="s">
        <v>14</v>
      </c>
      <c r="P75" s="12" t="s">
        <v>15</v>
      </c>
      <c r="Q75" s="12" t="s">
        <v>16</v>
      </c>
      <c r="R75" s="13" t="s">
        <v>17</v>
      </c>
      <c r="U75" s="38"/>
      <c r="V75" s="38"/>
    </row>
    <row r="76" spans="1:23" ht="12.75" customHeight="1" x14ac:dyDescent="0.2">
      <c r="A76" s="230" t="s">
        <v>18</v>
      </c>
      <c r="B76" s="16">
        <v>1</v>
      </c>
      <c r="C76" s="16">
        <v>2</v>
      </c>
      <c r="D76" s="16">
        <v>3</v>
      </c>
      <c r="E76" s="16">
        <v>4</v>
      </c>
      <c r="F76" s="16">
        <v>5</v>
      </c>
      <c r="G76" s="16">
        <v>6</v>
      </c>
      <c r="H76" s="16">
        <v>7</v>
      </c>
      <c r="I76" s="16">
        <v>8</v>
      </c>
      <c r="J76" s="16">
        <v>9</v>
      </c>
      <c r="K76" s="314" t="s">
        <v>19</v>
      </c>
      <c r="L76" s="21"/>
      <c r="M76" s="21"/>
      <c r="N76" s="22"/>
      <c r="O76" s="23"/>
      <c r="P76" s="24"/>
      <c r="Q76" s="24"/>
      <c r="R76" s="1"/>
    </row>
    <row r="77" spans="1:23" ht="12.75" customHeight="1" x14ac:dyDescent="0.2">
      <c r="A77" s="40" t="s">
        <v>27</v>
      </c>
      <c r="B77" s="25">
        <v>114</v>
      </c>
      <c r="C77" s="25"/>
      <c r="D77" s="25"/>
      <c r="E77" s="25"/>
      <c r="F77" s="25"/>
      <c r="G77" s="25"/>
      <c r="H77" s="25"/>
      <c r="I77" s="25"/>
      <c r="J77" s="25"/>
      <c r="K77" s="248"/>
      <c r="L77" s="21"/>
      <c r="M77" s="21"/>
      <c r="N77" s="22"/>
      <c r="O77" s="23"/>
      <c r="P77" s="29">
        <f>B77</f>
        <v>114</v>
      </c>
      <c r="Q77" s="24"/>
      <c r="R77" s="1"/>
    </row>
    <row r="78" spans="1:23" ht="12.75" customHeight="1" x14ac:dyDescent="0.2">
      <c r="A78" s="40" t="s">
        <v>28</v>
      </c>
      <c r="C78" s="2">
        <v>96</v>
      </c>
      <c r="K78" s="248"/>
      <c r="L78" s="1"/>
      <c r="M78" s="1"/>
      <c r="O78" s="1">
        <f>C78/B77</f>
        <v>0.84210526315789469</v>
      </c>
      <c r="P78" s="35">
        <v>96</v>
      </c>
      <c r="Q78" s="36">
        <f t="shared" ref="Q78:Q85" si="20">P78/P77</f>
        <v>0.84210526315789469</v>
      </c>
      <c r="R78" s="1">
        <f t="shared" ref="R78:R85" si="21">100%-Q78</f>
        <v>0.15789473684210531</v>
      </c>
    </row>
    <row r="79" spans="1:23" ht="12.75" customHeight="1" x14ac:dyDescent="0.2">
      <c r="A79" s="46" t="s">
        <v>29</v>
      </c>
      <c r="D79" s="2">
        <v>94</v>
      </c>
      <c r="K79" s="248"/>
      <c r="L79" s="1"/>
      <c r="M79" s="1"/>
      <c r="O79" s="1">
        <f>D79/C78</f>
        <v>0.97916666666666663</v>
      </c>
      <c r="P79" s="35">
        <v>105</v>
      </c>
      <c r="Q79" s="36">
        <f t="shared" si="20"/>
        <v>1.09375</v>
      </c>
      <c r="R79" s="1">
        <f t="shared" si="21"/>
        <v>-9.375E-2</v>
      </c>
    </row>
    <row r="80" spans="1:23" ht="12.75" customHeight="1" x14ac:dyDescent="0.2">
      <c r="A80" s="40" t="s">
        <v>30</v>
      </c>
      <c r="E80" s="2">
        <v>81</v>
      </c>
      <c r="K80" s="248"/>
      <c r="L80" s="1"/>
      <c r="M80" s="1"/>
      <c r="O80" s="1">
        <f>E80/D79</f>
        <v>0.86170212765957444</v>
      </c>
      <c r="P80" s="35">
        <v>99</v>
      </c>
      <c r="Q80" s="36">
        <f t="shared" si="20"/>
        <v>0.94285714285714284</v>
      </c>
      <c r="R80" s="1">
        <f t="shared" si="21"/>
        <v>5.7142857142857162E-2</v>
      </c>
    </row>
    <row r="81" spans="1:28" ht="12.75" customHeight="1" x14ac:dyDescent="0.2">
      <c r="A81" s="40" t="s">
        <v>31</v>
      </c>
      <c r="F81" s="2">
        <v>81</v>
      </c>
      <c r="K81" s="248"/>
      <c r="L81" s="1"/>
      <c r="M81" s="1"/>
      <c r="O81" s="1">
        <f>F81/E80</f>
        <v>1</v>
      </c>
      <c r="P81" s="35">
        <v>90</v>
      </c>
      <c r="Q81" s="36">
        <f t="shared" si="20"/>
        <v>0.90909090909090906</v>
      </c>
      <c r="R81" s="1">
        <f t="shared" si="21"/>
        <v>9.0909090909090939E-2</v>
      </c>
    </row>
    <row r="82" spans="1:28" ht="12.75" customHeight="1" x14ac:dyDescent="0.2">
      <c r="A82" s="46" t="s">
        <v>50</v>
      </c>
      <c r="G82" s="2">
        <v>81</v>
      </c>
      <c r="K82" s="248"/>
      <c r="L82" s="1"/>
      <c r="M82" s="1"/>
      <c r="O82" s="1">
        <f>G82/F81</f>
        <v>1</v>
      </c>
      <c r="P82" s="35">
        <v>88</v>
      </c>
      <c r="Q82" s="36">
        <f t="shared" si="20"/>
        <v>0.97777777777777775</v>
      </c>
      <c r="R82" s="1">
        <f t="shared" si="21"/>
        <v>2.2222222222222254E-2</v>
      </c>
    </row>
    <row r="83" spans="1:28" ht="12.75" customHeight="1" x14ac:dyDescent="0.2">
      <c r="A83" s="46" t="s">
        <v>51</v>
      </c>
      <c r="H83" s="2">
        <v>77</v>
      </c>
      <c r="K83" s="248"/>
      <c r="L83" s="1"/>
      <c r="M83" s="1"/>
      <c r="O83" s="1">
        <f>H83/G82</f>
        <v>0.95061728395061729</v>
      </c>
      <c r="P83" s="35">
        <v>85</v>
      </c>
      <c r="Q83" s="36">
        <f t="shared" si="20"/>
        <v>0.96590909090909094</v>
      </c>
      <c r="R83" s="1">
        <f t="shared" si="21"/>
        <v>3.4090909090909061E-2</v>
      </c>
    </row>
    <row r="84" spans="1:28" ht="12.75" customHeight="1" x14ac:dyDescent="0.2">
      <c r="A84" s="46" t="s">
        <v>52</v>
      </c>
      <c r="I84" s="2">
        <v>71</v>
      </c>
      <c r="K84" s="248"/>
      <c r="L84" s="1"/>
      <c r="M84" s="1"/>
      <c r="O84" s="1">
        <f>I84/H83</f>
        <v>0.92207792207792205</v>
      </c>
      <c r="P84" s="35">
        <v>81</v>
      </c>
      <c r="Q84" s="36">
        <f t="shared" si="20"/>
        <v>0.95294117647058818</v>
      </c>
      <c r="R84" s="1">
        <f t="shared" si="21"/>
        <v>4.705882352941182E-2</v>
      </c>
    </row>
    <row r="85" spans="1:28" ht="12.75" customHeight="1" x14ac:dyDescent="0.2">
      <c r="A85" s="46" t="s">
        <v>53</v>
      </c>
      <c r="J85" s="2">
        <v>71</v>
      </c>
      <c r="K85" s="249">
        <v>58</v>
      </c>
      <c r="L85" s="1"/>
      <c r="M85" s="1"/>
      <c r="O85" s="1">
        <f>J85/I84</f>
        <v>1</v>
      </c>
      <c r="P85" s="35">
        <v>83</v>
      </c>
      <c r="Q85" s="36">
        <f t="shared" si="20"/>
        <v>1.0246913580246915</v>
      </c>
      <c r="R85" s="1">
        <f t="shared" si="21"/>
        <v>-2.4691358024691468E-2</v>
      </c>
    </row>
    <row r="86" spans="1:28" ht="12.75" customHeight="1" x14ac:dyDescent="0.2">
      <c r="A86" s="46" t="s">
        <v>54</v>
      </c>
      <c r="J86" s="2">
        <v>13</v>
      </c>
      <c r="K86" s="249">
        <v>6</v>
      </c>
      <c r="L86" s="1"/>
      <c r="M86" s="1"/>
      <c r="O86" s="1"/>
      <c r="P86" s="35">
        <v>17</v>
      </c>
      <c r="Q86" s="36"/>
      <c r="R86" s="1"/>
    </row>
    <row r="87" spans="1:28" ht="12.75" customHeight="1" x14ac:dyDescent="0.2">
      <c r="A87" s="46" t="s">
        <v>55</v>
      </c>
      <c r="J87" s="2">
        <v>5</v>
      </c>
      <c r="K87" s="249">
        <v>4</v>
      </c>
      <c r="L87" s="1"/>
      <c r="M87" s="1"/>
      <c r="O87" s="1"/>
      <c r="P87" s="35">
        <v>8</v>
      </c>
      <c r="Q87" s="36"/>
      <c r="R87" s="1"/>
    </row>
    <row r="88" spans="1:28" ht="12.75" customHeight="1" x14ac:dyDescent="0.2">
      <c r="A88" s="46" t="s">
        <v>56</v>
      </c>
      <c r="J88" s="2">
        <v>4</v>
      </c>
      <c r="K88" s="249">
        <v>1</v>
      </c>
      <c r="L88" s="1"/>
      <c r="M88" s="1"/>
      <c r="O88" s="1"/>
      <c r="P88" s="35">
        <v>5</v>
      </c>
      <c r="Q88" s="36"/>
      <c r="R88" s="1"/>
    </row>
    <row r="89" spans="1:28" ht="12.75" customHeight="1" x14ac:dyDescent="0.2">
      <c r="A89" s="46" t="s">
        <v>57</v>
      </c>
      <c r="J89" s="2">
        <v>3</v>
      </c>
      <c r="K89" s="249">
        <v>3</v>
      </c>
      <c r="L89" s="1"/>
      <c r="M89" s="1"/>
      <c r="O89" s="1"/>
      <c r="P89" s="35">
        <v>3</v>
      </c>
      <c r="Q89" s="36"/>
      <c r="R89" s="1"/>
    </row>
    <row r="90" spans="1:28" ht="12.75" customHeight="1" x14ac:dyDescent="0.2">
      <c r="A90" s="46" t="s">
        <v>58</v>
      </c>
      <c r="K90" s="249"/>
      <c r="L90" s="1"/>
      <c r="M90" s="1"/>
      <c r="O90" s="1"/>
      <c r="P90" s="35"/>
      <c r="Q90" s="36"/>
      <c r="R90" s="1"/>
    </row>
    <row r="91" spans="1:28" ht="12.75" customHeight="1" x14ac:dyDescent="0.2">
      <c r="K91" s="245">
        <f>SUM(K85:K89)</f>
        <v>72</v>
      </c>
      <c r="L91" s="1">
        <f>K85/B77</f>
        <v>0.50877192982456143</v>
      </c>
      <c r="M91" s="1">
        <f>K91/B77</f>
        <v>0.63157894736842102</v>
      </c>
      <c r="N91" s="1">
        <f>M91-L91</f>
        <v>0.12280701754385959</v>
      </c>
      <c r="O91" s="1"/>
    </row>
    <row r="92" spans="1:28" ht="12.75" customHeight="1" x14ac:dyDescent="0.3">
      <c r="A92" s="233" t="s">
        <v>75</v>
      </c>
      <c r="L92" s="1"/>
      <c r="M92" s="1"/>
      <c r="O92" s="1"/>
    </row>
    <row r="93" spans="1:28" ht="38.25" customHeight="1" x14ac:dyDescent="0.2">
      <c r="B93" s="358" t="s">
        <v>3</v>
      </c>
      <c r="C93" s="359"/>
      <c r="D93" s="359"/>
      <c r="E93" s="359"/>
      <c r="F93" s="359"/>
      <c r="G93" s="359"/>
      <c r="H93" s="359"/>
      <c r="I93" s="359"/>
      <c r="J93" s="359"/>
      <c r="L93" s="10" t="s">
        <v>11</v>
      </c>
      <c r="M93" s="10" t="s">
        <v>12</v>
      </c>
      <c r="N93" s="11" t="s">
        <v>13</v>
      </c>
      <c r="O93" s="10" t="s">
        <v>14</v>
      </c>
      <c r="P93" s="12" t="s">
        <v>15</v>
      </c>
      <c r="Q93" s="12" t="s">
        <v>16</v>
      </c>
      <c r="R93" s="13" t="s">
        <v>17</v>
      </c>
    </row>
    <row r="94" spans="1:28" ht="12.75" customHeight="1" x14ac:dyDescent="0.2">
      <c r="A94" s="230" t="s">
        <v>18</v>
      </c>
      <c r="B94" s="16">
        <v>1</v>
      </c>
      <c r="C94" s="16">
        <v>2</v>
      </c>
      <c r="D94" s="16">
        <v>3</v>
      </c>
      <c r="E94" s="16">
        <v>4</v>
      </c>
      <c r="F94" s="16">
        <v>5</v>
      </c>
      <c r="G94" s="16">
        <v>6</v>
      </c>
      <c r="H94" s="16">
        <v>7</v>
      </c>
      <c r="I94" s="16">
        <v>8</v>
      </c>
      <c r="J94" s="16">
        <v>9</v>
      </c>
      <c r="K94" s="314" t="s">
        <v>19</v>
      </c>
      <c r="L94" s="21"/>
      <c r="M94" s="21"/>
      <c r="N94" s="22"/>
      <c r="O94" s="23"/>
      <c r="P94" s="24"/>
      <c r="Q94" s="24"/>
      <c r="R94" s="1"/>
      <c r="T94" s="3"/>
      <c r="U94" s="14" t="s">
        <v>47</v>
      </c>
      <c r="V94" s="14"/>
    </row>
    <row r="95" spans="1:28" ht="12.75" customHeight="1" x14ac:dyDescent="0.2">
      <c r="A95" s="40" t="s">
        <v>28</v>
      </c>
      <c r="B95" s="25">
        <v>51</v>
      </c>
      <c r="C95" s="25"/>
      <c r="D95" s="25"/>
      <c r="E95" s="25"/>
      <c r="F95" s="25"/>
      <c r="G95" s="25"/>
      <c r="H95" s="25"/>
      <c r="I95" s="25"/>
      <c r="J95" s="25"/>
      <c r="K95" s="248"/>
      <c r="L95" s="21"/>
      <c r="M95" s="21"/>
      <c r="N95" s="22"/>
      <c r="O95" s="23"/>
      <c r="P95" s="29">
        <f>B95</f>
        <v>51</v>
      </c>
      <c r="Q95" s="24"/>
      <c r="R95" s="1"/>
      <c r="U95" s="174" t="s">
        <v>20</v>
      </c>
      <c r="V95" s="14"/>
    </row>
    <row r="96" spans="1:28" ht="12.75" customHeight="1" x14ac:dyDescent="0.2">
      <c r="A96" s="46" t="s">
        <v>29</v>
      </c>
      <c r="C96" s="2">
        <v>46</v>
      </c>
      <c r="K96" s="248"/>
      <c r="L96" s="1"/>
      <c r="M96" s="1"/>
      <c r="O96" s="23">
        <f>C96/B95</f>
        <v>0.90196078431372551</v>
      </c>
      <c r="P96" s="35">
        <v>46</v>
      </c>
      <c r="Q96" s="36">
        <f t="shared" ref="Q96:Q103" si="22">P96/P95</f>
        <v>0.90196078431372551</v>
      </c>
      <c r="R96" s="1">
        <f t="shared" ref="R96:R103" si="23">100%-Q96</f>
        <v>9.8039215686274495E-2</v>
      </c>
      <c r="T96" s="31" t="s">
        <v>21</v>
      </c>
      <c r="U96" s="33" t="s">
        <v>24</v>
      </c>
      <c r="V96" s="33" t="s">
        <v>25</v>
      </c>
      <c r="W96" s="33" t="s">
        <v>26</v>
      </c>
      <c r="X96" s="33" t="s">
        <v>27</v>
      </c>
      <c r="Y96" s="33" t="s">
        <v>28</v>
      </c>
      <c r="Z96" s="33" t="s">
        <v>29</v>
      </c>
      <c r="AA96" s="33" t="s">
        <v>30</v>
      </c>
      <c r="AB96" s="33" t="s">
        <v>31</v>
      </c>
    </row>
    <row r="97" spans="1:28" ht="12.75" customHeight="1" x14ac:dyDescent="0.2">
      <c r="A97" s="40" t="s">
        <v>30</v>
      </c>
      <c r="D97" s="2">
        <v>46</v>
      </c>
      <c r="K97" s="248"/>
      <c r="L97" s="1"/>
      <c r="M97" s="1"/>
      <c r="O97" s="1">
        <f>D97/C96</f>
        <v>1</v>
      </c>
      <c r="P97" s="35">
        <v>47</v>
      </c>
      <c r="Q97" s="36">
        <f t="shared" si="22"/>
        <v>1.0217391304347827</v>
      </c>
      <c r="R97" s="1">
        <f t="shared" si="23"/>
        <v>-2.1739130434782705E-2</v>
      </c>
      <c r="T97" s="37" t="s">
        <v>32</v>
      </c>
      <c r="U97" s="36">
        <f t="shared" ref="U97:U100" si="24">R19</f>
        <v>3.9215686274509776E-2</v>
      </c>
      <c r="V97" s="36">
        <f t="shared" ref="V97:V100" si="25">R40</f>
        <v>8.7719298245614086E-2</v>
      </c>
      <c r="W97" s="1">
        <f t="shared" ref="W97:W100" si="26">R62</f>
        <v>6.5217391304347783E-2</v>
      </c>
      <c r="X97" s="1">
        <f t="shared" ref="X97:X100" si="27">R78</f>
        <v>0.15789473684210531</v>
      </c>
      <c r="Y97" s="1">
        <f t="shared" ref="Y97:Y100" si="28">R96</f>
        <v>9.8039215686274495E-2</v>
      </c>
      <c r="Z97" s="1">
        <f t="shared" ref="Z97:Z99" si="29">R113</f>
        <v>3.9215686274509776E-2</v>
      </c>
      <c r="AA97" s="1">
        <f t="shared" ref="AA97:AA98" si="30">R133</f>
        <v>9.4736842105263119E-2</v>
      </c>
      <c r="AB97" s="1">
        <f>R152</f>
        <v>0.12676056338028174</v>
      </c>
    </row>
    <row r="98" spans="1:28" ht="12.75" customHeight="1" x14ac:dyDescent="0.2">
      <c r="A98" s="40" t="s">
        <v>31</v>
      </c>
      <c r="E98" s="2">
        <v>41</v>
      </c>
      <c r="K98" s="248"/>
      <c r="L98" s="1"/>
      <c r="M98" s="1"/>
      <c r="O98" s="1">
        <f>E98/D97</f>
        <v>0.89130434782608692</v>
      </c>
      <c r="P98" s="35">
        <v>43</v>
      </c>
      <c r="Q98" s="36">
        <f t="shared" si="22"/>
        <v>0.91489361702127658</v>
      </c>
      <c r="R98" s="1">
        <f t="shared" si="23"/>
        <v>8.5106382978723416E-2</v>
      </c>
      <c r="T98" s="37" t="s">
        <v>33</v>
      </c>
      <c r="U98" s="36">
        <f t="shared" si="24"/>
        <v>4.081632653061229E-2</v>
      </c>
      <c r="V98" s="36">
        <f t="shared" si="25"/>
        <v>3.8461538461538436E-2</v>
      </c>
      <c r="W98" s="1">
        <f t="shared" si="26"/>
        <v>-0.13953488372093026</v>
      </c>
      <c r="X98" s="1">
        <f t="shared" si="27"/>
        <v>-9.375E-2</v>
      </c>
      <c r="Y98" s="1">
        <f t="shared" si="28"/>
        <v>-2.1739130434782705E-2</v>
      </c>
      <c r="Z98" s="1">
        <f t="shared" si="29"/>
        <v>-4.081632653061229E-2</v>
      </c>
      <c r="AA98" s="1">
        <f t="shared" si="30"/>
        <v>5.8139534883720922E-2</v>
      </c>
    </row>
    <row r="99" spans="1:28" ht="12.75" customHeight="1" x14ac:dyDescent="0.2">
      <c r="A99" s="46" t="s">
        <v>50</v>
      </c>
      <c r="F99" s="2">
        <v>38</v>
      </c>
      <c r="K99" s="248"/>
      <c r="L99" s="1"/>
      <c r="M99" s="1"/>
      <c r="O99" s="1">
        <f>F99/E98</f>
        <v>0.92682926829268297</v>
      </c>
      <c r="P99" s="35">
        <v>40</v>
      </c>
      <c r="Q99" s="36">
        <f t="shared" si="22"/>
        <v>0.93023255813953487</v>
      </c>
      <c r="R99" s="1">
        <f t="shared" si="23"/>
        <v>6.9767441860465129E-2</v>
      </c>
      <c r="T99" s="37" t="s">
        <v>34</v>
      </c>
      <c r="U99" s="36">
        <f t="shared" si="24"/>
        <v>4.2553191489361653E-2</v>
      </c>
      <c r="V99" s="36">
        <f t="shared" si="25"/>
        <v>3.0000000000000027E-2</v>
      </c>
      <c r="W99" s="1">
        <f t="shared" si="26"/>
        <v>8.1632653061224469E-2</v>
      </c>
      <c r="X99" s="1">
        <f t="shared" si="27"/>
        <v>5.7142857142857162E-2</v>
      </c>
      <c r="Y99" s="1">
        <f t="shared" si="28"/>
        <v>8.5106382978723416E-2</v>
      </c>
      <c r="Z99" s="1">
        <f t="shared" si="29"/>
        <v>0.11764705882352944</v>
      </c>
    </row>
    <row r="100" spans="1:28" ht="12.75" customHeight="1" x14ac:dyDescent="0.2">
      <c r="A100" s="46" t="s">
        <v>51</v>
      </c>
      <c r="G100" s="2">
        <v>35</v>
      </c>
      <c r="K100" s="248"/>
      <c r="L100" s="1"/>
      <c r="M100" s="1"/>
      <c r="O100" s="1">
        <f>G100/F99</f>
        <v>0.92105263157894735</v>
      </c>
      <c r="P100" s="35">
        <v>38</v>
      </c>
      <c r="Q100" s="36">
        <f t="shared" si="22"/>
        <v>0.95</v>
      </c>
      <c r="R100" s="1">
        <f t="shared" si="23"/>
        <v>5.0000000000000044E-2</v>
      </c>
      <c r="T100" s="37" t="s">
        <v>35</v>
      </c>
      <c r="U100" s="36">
        <f t="shared" si="24"/>
        <v>4.4444444444444398E-2</v>
      </c>
      <c r="V100" s="36">
        <f t="shared" si="25"/>
        <v>4.123711340206182E-2</v>
      </c>
      <c r="W100" s="1">
        <f t="shared" si="26"/>
        <v>4.4444444444444398E-2</v>
      </c>
      <c r="X100" s="1">
        <f t="shared" si="27"/>
        <v>9.0909090909090939E-2</v>
      </c>
      <c r="Y100" s="1">
        <f t="shared" si="28"/>
        <v>6.9767441860465129E-2</v>
      </c>
    </row>
    <row r="101" spans="1:28" ht="12.75" customHeight="1" x14ac:dyDescent="0.2">
      <c r="A101" s="46" t="s">
        <v>52</v>
      </c>
      <c r="H101" s="2">
        <v>30</v>
      </c>
      <c r="K101" s="248"/>
      <c r="L101" s="1"/>
      <c r="M101" s="1"/>
      <c r="O101" s="1">
        <f>H101/G100</f>
        <v>0.8571428571428571</v>
      </c>
      <c r="P101" s="35">
        <v>38</v>
      </c>
      <c r="Q101" s="36">
        <f t="shared" si="22"/>
        <v>1</v>
      </c>
      <c r="R101" s="1">
        <f t="shared" si="23"/>
        <v>0</v>
      </c>
      <c r="T101" s="37"/>
      <c r="U101" s="36"/>
      <c r="V101" s="36"/>
      <c r="W101" s="1"/>
      <c r="X101" s="1"/>
      <c r="Y101" s="1"/>
    </row>
    <row r="102" spans="1:28" ht="12.75" customHeight="1" x14ac:dyDescent="0.2">
      <c r="A102" s="46" t="s">
        <v>53</v>
      </c>
      <c r="I102" s="2">
        <v>29</v>
      </c>
      <c r="K102" s="248"/>
      <c r="L102" s="1"/>
      <c r="M102" s="1"/>
      <c r="O102" s="1">
        <f>I102/H101</f>
        <v>0.96666666666666667</v>
      </c>
      <c r="P102" s="35">
        <v>36</v>
      </c>
      <c r="Q102" s="36">
        <f t="shared" si="22"/>
        <v>0.94736842105263153</v>
      </c>
      <c r="R102" s="1">
        <f t="shared" si="23"/>
        <v>5.2631578947368474E-2</v>
      </c>
      <c r="T102" s="37"/>
      <c r="U102" s="36"/>
      <c r="V102" s="36"/>
      <c r="W102" s="1"/>
      <c r="X102" s="1"/>
      <c r="Y102" s="1"/>
    </row>
    <row r="103" spans="1:28" ht="12.75" customHeight="1" x14ac:dyDescent="0.2">
      <c r="A103" s="46" t="s">
        <v>54</v>
      </c>
      <c r="J103" s="2">
        <v>25</v>
      </c>
      <c r="K103" s="249">
        <v>21</v>
      </c>
      <c r="L103" s="1"/>
      <c r="M103" s="1"/>
      <c r="O103" s="1">
        <f>J103/I102</f>
        <v>0.86206896551724133</v>
      </c>
      <c r="P103" s="35">
        <v>34</v>
      </c>
      <c r="Q103" s="36">
        <f t="shared" si="22"/>
        <v>0.94444444444444442</v>
      </c>
      <c r="R103" s="1">
        <f t="shared" si="23"/>
        <v>5.555555555555558E-2</v>
      </c>
      <c r="T103" s="37"/>
      <c r="U103" s="36"/>
      <c r="V103" s="36"/>
      <c r="W103" s="1"/>
      <c r="X103" s="1"/>
      <c r="Y103" s="1"/>
    </row>
    <row r="104" spans="1:28" ht="12.75" customHeight="1" x14ac:dyDescent="0.2">
      <c r="A104" s="46" t="s">
        <v>55</v>
      </c>
      <c r="J104" s="2">
        <v>6</v>
      </c>
      <c r="K104" s="249">
        <v>4</v>
      </c>
      <c r="L104" s="1"/>
      <c r="M104" s="1"/>
      <c r="O104" s="1"/>
      <c r="P104" s="35">
        <v>13</v>
      </c>
      <c r="Q104" s="36"/>
      <c r="R104" s="1"/>
      <c r="T104" s="37"/>
      <c r="U104" s="36"/>
      <c r="V104" s="36"/>
      <c r="W104" s="1"/>
      <c r="X104" s="1"/>
      <c r="Y104" s="1"/>
    </row>
    <row r="105" spans="1:28" ht="12.75" customHeight="1" x14ac:dyDescent="0.2">
      <c r="A105" s="46" t="s">
        <v>56</v>
      </c>
      <c r="J105" s="2">
        <v>6</v>
      </c>
      <c r="K105" s="249">
        <v>4</v>
      </c>
      <c r="L105" s="1"/>
      <c r="M105" s="1"/>
      <c r="O105" s="1"/>
      <c r="P105" s="35">
        <v>6</v>
      </c>
      <c r="Q105" s="36"/>
      <c r="R105" s="1"/>
      <c r="T105" s="37"/>
      <c r="U105" s="36"/>
      <c r="V105" s="36"/>
      <c r="W105" s="1"/>
      <c r="X105" s="1"/>
      <c r="Y105" s="1"/>
    </row>
    <row r="106" spans="1:28" ht="12.75" customHeight="1" x14ac:dyDescent="0.2">
      <c r="A106" s="46" t="s">
        <v>57</v>
      </c>
      <c r="J106" s="2">
        <v>2</v>
      </c>
      <c r="K106" s="249">
        <v>2</v>
      </c>
      <c r="L106" s="1"/>
      <c r="M106" s="1"/>
      <c r="O106" s="1"/>
      <c r="P106" s="35">
        <v>2</v>
      </c>
      <c r="Q106" s="36"/>
      <c r="R106" s="1"/>
      <c r="T106" s="37"/>
      <c r="U106" s="36"/>
      <c r="V106" s="36"/>
      <c r="W106" s="1"/>
      <c r="X106" s="1"/>
      <c r="Y106" s="1"/>
    </row>
    <row r="107" spans="1:28" ht="12.75" customHeight="1" x14ac:dyDescent="0.2">
      <c r="A107" s="46" t="s">
        <v>58</v>
      </c>
      <c r="K107" s="249"/>
      <c r="L107" s="1"/>
      <c r="M107" s="1"/>
      <c r="O107" s="1"/>
      <c r="P107" s="35"/>
      <c r="Q107" s="36"/>
      <c r="R107" s="1"/>
      <c r="T107" s="37"/>
      <c r="U107" s="36"/>
      <c r="V107" s="36"/>
      <c r="W107" s="1"/>
      <c r="X107" s="1"/>
      <c r="Y107" s="1"/>
    </row>
    <row r="108" spans="1:28" ht="12.75" customHeight="1" x14ac:dyDescent="0.2">
      <c r="K108" s="245">
        <f>SUM(K103:K106)</f>
        <v>31</v>
      </c>
      <c r="L108" s="1">
        <f>K103/B95</f>
        <v>0.41176470588235292</v>
      </c>
      <c r="M108" s="1">
        <f>K108/B95</f>
        <v>0.60784313725490191</v>
      </c>
      <c r="N108" s="1">
        <f>M108-L108</f>
        <v>0.19607843137254899</v>
      </c>
      <c r="O108" s="1"/>
      <c r="T108" s="37" t="s">
        <v>36</v>
      </c>
      <c r="U108" s="36">
        <f t="shared" ref="U108:U111" si="31">R23</f>
        <v>4.6511627906976716E-2</v>
      </c>
      <c r="V108" s="36">
        <f t="shared" ref="V108:V110" si="32">R44</f>
        <v>-2.1505376344086002E-2</v>
      </c>
      <c r="W108" s="1">
        <f t="shared" ref="W108:W109" si="33">R66</f>
        <v>6.9767441860465129E-2</v>
      </c>
      <c r="X108" s="1">
        <f>R82</f>
        <v>2.2222222222222254E-2</v>
      </c>
    </row>
    <row r="109" spans="1:28" ht="12.75" customHeight="1" x14ac:dyDescent="0.3">
      <c r="A109" s="233" t="s">
        <v>76</v>
      </c>
      <c r="L109" s="1"/>
      <c r="M109" s="1"/>
      <c r="O109" s="1"/>
      <c r="T109" s="40" t="s">
        <v>38</v>
      </c>
      <c r="U109" s="36">
        <f t="shared" si="31"/>
        <v>4.8780487804878092E-2</v>
      </c>
      <c r="V109" s="36">
        <f t="shared" si="32"/>
        <v>1.0526315789473717E-2</v>
      </c>
      <c r="W109" s="1">
        <f t="shared" si="33"/>
        <v>0</v>
      </c>
      <c r="X109" s="1" t="s">
        <v>37</v>
      </c>
    </row>
    <row r="110" spans="1:28" ht="38.25" customHeight="1" x14ac:dyDescent="0.2">
      <c r="B110" s="358" t="s">
        <v>3</v>
      </c>
      <c r="C110" s="359"/>
      <c r="D110" s="359"/>
      <c r="E110" s="359"/>
      <c r="F110" s="359"/>
      <c r="G110" s="359"/>
      <c r="H110" s="359"/>
      <c r="I110" s="359"/>
      <c r="J110" s="359"/>
      <c r="L110" s="10" t="s">
        <v>11</v>
      </c>
      <c r="M110" s="10" t="s">
        <v>12</v>
      </c>
      <c r="N110" s="11" t="s">
        <v>13</v>
      </c>
      <c r="O110" s="10" t="s">
        <v>14</v>
      </c>
      <c r="P110" s="12" t="s">
        <v>15</v>
      </c>
      <c r="Q110" s="12" t="s">
        <v>16</v>
      </c>
      <c r="R110" s="13" t="s">
        <v>17</v>
      </c>
      <c r="T110" s="40" t="s">
        <v>39</v>
      </c>
      <c r="U110" s="36">
        <f t="shared" si="31"/>
        <v>5.1282051282051322E-2</v>
      </c>
      <c r="V110" s="36">
        <f t="shared" si="32"/>
        <v>0</v>
      </c>
    </row>
    <row r="111" spans="1:28" ht="12.75" customHeight="1" x14ac:dyDescent="0.2">
      <c r="A111" s="230" t="s">
        <v>18</v>
      </c>
      <c r="B111" s="16">
        <v>1</v>
      </c>
      <c r="C111" s="16">
        <v>2</v>
      </c>
      <c r="D111" s="16">
        <v>3</v>
      </c>
      <c r="E111" s="16">
        <v>4</v>
      </c>
      <c r="F111" s="16">
        <v>5</v>
      </c>
      <c r="G111" s="16">
        <v>6</v>
      </c>
      <c r="H111" s="16">
        <v>7</v>
      </c>
      <c r="I111" s="16">
        <v>8</v>
      </c>
      <c r="J111" s="16">
        <v>9</v>
      </c>
      <c r="K111" s="314" t="s">
        <v>19</v>
      </c>
      <c r="L111" s="21"/>
      <c r="M111" s="21"/>
      <c r="N111" s="22"/>
      <c r="O111" s="23"/>
      <c r="P111" s="24"/>
      <c r="Q111" s="24"/>
      <c r="R111" s="1"/>
      <c r="T111" s="40" t="s">
        <v>40</v>
      </c>
      <c r="U111" s="36">
        <f t="shared" si="31"/>
        <v>-2.7027027027026973E-2</v>
      </c>
      <c r="V111" s="36" t="s">
        <v>37</v>
      </c>
    </row>
    <row r="112" spans="1:28" ht="12.75" customHeight="1" x14ac:dyDescent="0.2">
      <c r="A112" s="46" t="s">
        <v>29</v>
      </c>
      <c r="B112" s="25">
        <v>51</v>
      </c>
      <c r="C112" s="25"/>
      <c r="D112" s="25"/>
      <c r="E112" s="25"/>
      <c r="F112" s="25"/>
      <c r="G112" s="25"/>
      <c r="H112" s="25"/>
      <c r="I112" s="25"/>
      <c r="J112" s="25"/>
      <c r="K112" s="248"/>
      <c r="L112" s="21"/>
      <c r="M112" s="21"/>
      <c r="N112" s="22"/>
      <c r="O112" s="23"/>
      <c r="P112" s="29">
        <f>B112</f>
        <v>51</v>
      </c>
      <c r="Q112" s="24"/>
      <c r="R112" s="1"/>
      <c r="U112" s="38"/>
      <c r="V112" s="38"/>
    </row>
    <row r="113" spans="1:38" ht="12.75" customHeight="1" x14ac:dyDescent="0.2">
      <c r="A113" s="40" t="s">
        <v>30</v>
      </c>
      <c r="C113" s="2">
        <v>47</v>
      </c>
      <c r="K113" s="248"/>
      <c r="L113" s="1"/>
      <c r="M113" s="1"/>
      <c r="O113" s="23">
        <f>C113/B112</f>
        <v>0.92156862745098034</v>
      </c>
      <c r="P113" s="35">
        <v>49</v>
      </c>
      <c r="Q113" s="36">
        <f t="shared" ref="Q113:Q120" si="34">P113/P112</f>
        <v>0.96078431372549022</v>
      </c>
      <c r="R113" s="1">
        <f t="shared" ref="R113:R120" si="35">100%-Q113</f>
        <v>3.9215686274509776E-2</v>
      </c>
      <c r="T113" s="46"/>
      <c r="U113" s="65"/>
      <c r="V113" s="65"/>
    </row>
    <row r="114" spans="1:38" ht="12.75" customHeight="1" x14ac:dyDescent="0.2">
      <c r="A114" s="40" t="s">
        <v>31</v>
      </c>
      <c r="D114" s="2">
        <v>45</v>
      </c>
      <c r="K114" s="248"/>
      <c r="L114" s="1"/>
      <c r="M114" s="1"/>
      <c r="O114" s="1">
        <f>D114/C113</f>
        <v>0.95744680851063835</v>
      </c>
      <c r="P114" s="35">
        <v>51</v>
      </c>
      <c r="Q114" s="36">
        <f t="shared" si="34"/>
        <v>1.0408163265306123</v>
      </c>
      <c r="R114" s="1">
        <f t="shared" si="35"/>
        <v>-4.081632653061229E-2</v>
      </c>
      <c r="T114" s="46"/>
      <c r="U114" s="65"/>
      <c r="V114" s="65"/>
    </row>
    <row r="115" spans="1:38" ht="12.75" customHeight="1" x14ac:dyDescent="0.2">
      <c r="A115" s="46" t="s">
        <v>50</v>
      </c>
      <c r="E115" s="2">
        <v>40</v>
      </c>
      <c r="K115" s="248"/>
      <c r="L115" s="1"/>
      <c r="M115" s="1"/>
      <c r="O115" s="1">
        <f>E115/D114</f>
        <v>0.88888888888888884</v>
      </c>
      <c r="P115" s="35">
        <v>45</v>
      </c>
      <c r="Q115" s="36">
        <f t="shared" si="34"/>
        <v>0.88235294117647056</v>
      </c>
      <c r="R115" s="1">
        <f t="shared" si="35"/>
        <v>0.11764705882352944</v>
      </c>
      <c r="T115" s="46"/>
      <c r="U115" s="65"/>
      <c r="V115" s="65"/>
    </row>
    <row r="116" spans="1:38" ht="12.75" customHeight="1" x14ac:dyDescent="0.2">
      <c r="A116" s="46" t="s">
        <v>51</v>
      </c>
      <c r="F116" s="2">
        <v>39</v>
      </c>
      <c r="K116" s="248"/>
      <c r="L116" s="1"/>
      <c r="M116" s="1"/>
      <c r="O116" s="1">
        <f>F116/E115</f>
        <v>0.97499999999999998</v>
      </c>
      <c r="P116" s="35">
        <v>44</v>
      </c>
      <c r="Q116" s="36">
        <f t="shared" si="34"/>
        <v>0.97777777777777775</v>
      </c>
      <c r="R116" s="1">
        <f t="shared" si="35"/>
        <v>2.2222222222222254E-2</v>
      </c>
      <c r="T116" s="2"/>
      <c r="U116" s="14" t="s">
        <v>49</v>
      </c>
      <c r="V116" s="48"/>
    </row>
    <row r="117" spans="1:38" ht="12.75" customHeight="1" x14ac:dyDescent="0.2">
      <c r="A117" s="46" t="s">
        <v>52</v>
      </c>
      <c r="G117" s="2">
        <v>38</v>
      </c>
      <c r="K117" s="248"/>
      <c r="L117" s="1"/>
      <c r="M117" s="1"/>
      <c r="O117" s="1">
        <f>G117/F116</f>
        <v>0.97435897435897434</v>
      </c>
      <c r="P117" s="35">
        <v>42</v>
      </c>
      <c r="Q117" s="36">
        <f t="shared" si="34"/>
        <v>0.95454545454545459</v>
      </c>
      <c r="R117" s="1">
        <f t="shared" si="35"/>
        <v>4.5454545454545414E-2</v>
      </c>
      <c r="T117" s="2"/>
      <c r="U117" s="14"/>
      <c r="V117" s="48"/>
    </row>
    <row r="118" spans="1:38" ht="12.75" customHeight="1" x14ac:dyDescent="0.2">
      <c r="A118" s="46" t="s">
        <v>53</v>
      </c>
      <c r="H118" s="2">
        <v>37</v>
      </c>
      <c r="K118" s="248"/>
      <c r="L118" s="1"/>
      <c r="M118" s="1"/>
      <c r="O118" s="1">
        <f>H118/G117</f>
        <v>0.97368421052631582</v>
      </c>
      <c r="P118" s="35">
        <v>43</v>
      </c>
      <c r="Q118" s="36">
        <f t="shared" si="34"/>
        <v>1.0238095238095237</v>
      </c>
      <c r="R118" s="1">
        <f t="shared" si="35"/>
        <v>-2.3809523809523725E-2</v>
      </c>
      <c r="T118" s="2"/>
      <c r="U118" s="14"/>
      <c r="V118" s="48"/>
    </row>
    <row r="119" spans="1:38" ht="12.75" customHeight="1" x14ac:dyDescent="0.2">
      <c r="A119" s="46" t="s">
        <v>54</v>
      </c>
      <c r="I119" s="2">
        <v>36</v>
      </c>
      <c r="K119" s="248"/>
      <c r="L119" s="1"/>
      <c r="M119" s="1"/>
      <c r="O119" s="1">
        <f>I119/H118</f>
        <v>0.97297297297297303</v>
      </c>
      <c r="P119" s="35">
        <v>41</v>
      </c>
      <c r="Q119" s="36">
        <f t="shared" si="34"/>
        <v>0.95348837209302328</v>
      </c>
      <c r="R119" s="1">
        <f t="shared" si="35"/>
        <v>4.6511627906976716E-2</v>
      </c>
      <c r="T119" s="2"/>
      <c r="U119" s="14"/>
      <c r="V119" s="48"/>
    </row>
    <row r="120" spans="1:38" ht="12.75" customHeight="1" x14ac:dyDescent="0.2">
      <c r="A120" s="46" t="s">
        <v>55</v>
      </c>
      <c r="J120" s="2">
        <v>34</v>
      </c>
      <c r="K120" s="248">
        <v>32</v>
      </c>
      <c r="L120" s="1"/>
      <c r="M120" s="1"/>
      <c r="O120" s="1">
        <f>J120/I119</f>
        <v>0.94444444444444442</v>
      </c>
      <c r="P120" s="35">
        <v>41</v>
      </c>
      <c r="Q120" s="36">
        <f t="shared" si="34"/>
        <v>1</v>
      </c>
      <c r="R120" s="1">
        <f t="shared" si="35"/>
        <v>0</v>
      </c>
      <c r="T120" s="2"/>
      <c r="U120" s="14"/>
      <c r="V120" s="48"/>
    </row>
    <row r="121" spans="1:38" ht="12.75" customHeight="1" x14ac:dyDescent="0.2">
      <c r="A121" s="46" t="s">
        <v>56</v>
      </c>
      <c r="J121" s="2">
        <v>10</v>
      </c>
      <c r="K121" s="249">
        <v>6</v>
      </c>
      <c r="L121" s="1"/>
      <c r="M121" s="1"/>
      <c r="O121" s="1"/>
      <c r="P121" s="35">
        <v>11</v>
      </c>
      <c r="Q121" s="36"/>
      <c r="R121" s="1"/>
      <c r="T121" s="2"/>
      <c r="U121" s="14"/>
      <c r="V121" s="48"/>
    </row>
    <row r="122" spans="1:38" ht="12.75" customHeight="1" x14ac:dyDescent="0.2">
      <c r="A122" s="46" t="s">
        <v>57</v>
      </c>
      <c r="J122" s="2">
        <v>3</v>
      </c>
      <c r="K122" s="249">
        <v>3</v>
      </c>
      <c r="L122" s="1"/>
      <c r="M122" s="1"/>
      <c r="O122" s="1"/>
      <c r="P122" s="35">
        <v>3</v>
      </c>
      <c r="Q122" s="36"/>
      <c r="R122" s="1"/>
      <c r="T122" s="2"/>
      <c r="U122" s="14"/>
      <c r="V122" s="48"/>
    </row>
    <row r="123" spans="1:38" ht="12.75" customHeight="1" x14ac:dyDescent="0.2">
      <c r="A123" s="46" t="s">
        <v>58</v>
      </c>
      <c r="I123" s="2">
        <v>1</v>
      </c>
      <c r="K123" s="249"/>
      <c r="L123" s="1"/>
      <c r="M123" s="1"/>
      <c r="O123" s="1"/>
      <c r="P123" s="35">
        <v>1</v>
      </c>
      <c r="Q123" s="36"/>
      <c r="R123" s="1"/>
      <c r="T123" s="2"/>
      <c r="U123" s="14"/>
      <c r="V123" s="48"/>
    </row>
    <row r="124" spans="1:38" ht="12.75" customHeight="1" x14ac:dyDescent="0.2">
      <c r="A124" s="46" t="s">
        <v>59</v>
      </c>
      <c r="J124" s="2">
        <v>1</v>
      </c>
      <c r="K124" s="249"/>
      <c r="L124" s="1"/>
      <c r="M124" s="1"/>
      <c r="O124" s="1"/>
      <c r="P124" s="35">
        <v>1</v>
      </c>
      <c r="Q124" s="36"/>
      <c r="R124" s="1"/>
      <c r="T124" s="2"/>
      <c r="U124" s="14"/>
      <c r="V124" s="48"/>
    </row>
    <row r="125" spans="1:38" ht="12.75" customHeight="1" x14ac:dyDescent="0.2">
      <c r="A125" s="46" t="s">
        <v>70</v>
      </c>
      <c r="I125" s="2">
        <v>1</v>
      </c>
      <c r="K125" s="249"/>
      <c r="L125" s="1"/>
      <c r="M125" s="1"/>
      <c r="O125" s="1"/>
      <c r="P125" s="35">
        <v>1</v>
      </c>
      <c r="Q125" s="36"/>
      <c r="R125" s="1"/>
      <c r="T125" s="2"/>
      <c r="U125" s="14"/>
      <c r="V125" s="48"/>
    </row>
    <row r="126" spans="1:38" ht="12.75" customHeight="1" x14ac:dyDescent="0.2">
      <c r="A126" s="46" t="s">
        <v>71</v>
      </c>
      <c r="J126" s="2">
        <v>1</v>
      </c>
      <c r="K126" s="249"/>
      <c r="L126" s="1"/>
      <c r="M126" s="1"/>
      <c r="O126" s="1"/>
      <c r="P126" s="35">
        <v>1</v>
      </c>
      <c r="Q126" s="36"/>
      <c r="R126" s="1"/>
      <c r="T126" s="2"/>
      <c r="U126" s="14"/>
      <c r="V126" s="48"/>
    </row>
    <row r="127" spans="1:38" ht="12.75" customHeight="1" x14ac:dyDescent="0.2">
      <c r="A127" s="46" t="s">
        <v>79</v>
      </c>
      <c r="J127" s="2">
        <v>1</v>
      </c>
      <c r="K127" s="249"/>
      <c r="L127" s="1"/>
      <c r="M127" s="1"/>
      <c r="O127" s="1"/>
      <c r="P127" s="35"/>
      <c r="Q127" s="36"/>
      <c r="R127" s="1"/>
      <c r="T127" s="2"/>
      <c r="U127" s="14"/>
      <c r="V127" s="48"/>
    </row>
    <row r="128" spans="1:38" ht="12.75" customHeight="1" x14ac:dyDescent="0.2">
      <c r="K128" s="245">
        <f>SUM(K120:K122)</f>
        <v>41</v>
      </c>
      <c r="L128" s="1">
        <f>K120/B112</f>
        <v>0.62745098039215685</v>
      </c>
      <c r="M128" s="1">
        <f>K128/B112</f>
        <v>0.80392156862745101</v>
      </c>
      <c r="N128" s="1">
        <f>M128-L128</f>
        <v>0.17647058823529416</v>
      </c>
      <c r="O128" s="1"/>
      <c r="T128" s="66" t="s">
        <v>21</v>
      </c>
      <c r="U128" s="69" t="s">
        <v>24</v>
      </c>
      <c r="V128" s="69" t="s">
        <v>25</v>
      </c>
      <c r="W128" s="69" t="s">
        <v>26</v>
      </c>
      <c r="X128" s="69" t="s">
        <v>27</v>
      </c>
      <c r="Y128" s="69" t="s">
        <v>28</v>
      </c>
      <c r="Z128" s="69" t="s">
        <v>29</v>
      </c>
      <c r="AA128" s="69" t="s">
        <v>30</v>
      </c>
      <c r="AB128" s="69" t="s">
        <v>31</v>
      </c>
      <c r="AC128" s="69" t="s">
        <v>50</v>
      </c>
      <c r="AD128" s="69" t="s">
        <v>51</v>
      </c>
      <c r="AE128" s="69" t="s">
        <v>52</v>
      </c>
      <c r="AF128" s="69" t="s">
        <v>53</v>
      </c>
      <c r="AG128" s="69" t="s">
        <v>54</v>
      </c>
      <c r="AH128" s="69" t="s">
        <v>55</v>
      </c>
      <c r="AI128" s="69" t="s">
        <v>56</v>
      </c>
      <c r="AJ128" s="69" t="s">
        <v>57</v>
      </c>
      <c r="AK128" s="69" t="s">
        <v>58</v>
      </c>
      <c r="AL128" s="69" t="s">
        <v>59</v>
      </c>
    </row>
    <row r="129" spans="1:38" ht="12.75" customHeight="1" x14ac:dyDescent="0.3">
      <c r="A129" s="233" t="s">
        <v>77</v>
      </c>
      <c r="L129" s="1"/>
      <c r="M129" s="1"/>
      <c r="O129" s="1"/>
      <c r="T129" s="70" t="s">
        <v>32</v>
      </c>
      <c r="U129" s="71">
        <f>P20/P18</f>
        <v>0.92156862745098034</v>
      </c>
      <c r="V129" s="71">
        <f>P41/P39</f>
        <v>0.8771929824561403</v>
      </c>
      <c r="W129" s="71">
        <f>P62/P60</f>
        <v>0.81132075471698117</v>
      </c>
      <c r="X129" s="71">
        <f>P79/P77</f>
        <v>0.92105263157894735</v>
      </c>
      <c r="Y129" s="71">
        <f>P98/P95</f>
        <v>0.84313725490196079</v>
      </c>
      <c r="Z129" s="71">
        <f>P114/P112</f>
        <v>1</v>
      </c>
      <c r="AA129" s="71">
        <f>P134/P132</f>
        <v>0.85263157894736841</v>
      </c>
      <c r="AB129" s="71">
        <f>P153/P151</f>
        <v>0.823943661971831</v>
      </c>
      <c r="AC129" s="71">
        <f>P171/P169</f>
        <v>0.70967741935483875</v>
      </c>
      <c r="AD129" s="71">
        <f>P190/P188</f>
        <v>0.90322580645161288</v>
      </c>
      <c r="AE129" s="71">
        <f>P207/P205</f>
        <v>0.8</v>
      </c>
      <c r="AF129" s="71">
        <f>P226/P224</f>
        <v>0.82089552238805974</v>
      </c>
      <c r="AG129" s="71">
        <f>P243/P241</f>
        <v>0.82499999999999996</v>
      </c>
      <c r="AH129" s="71">
        <f>P260/P258</f>
        <v>0.85897435897435892</v>
      </c>
      <c r="AI129" s="71">
        <f>P278/P276</f>
        <v>0.88311688311688308</v>
      </c>
      <c r="AJ129" s="71">
        <f>P295/P293</f>
        <v>0.88607594936708856</v>
      </c>
      <c r="AK129" s="71">
        <f>P313/P311</f>
        <v>0.87341772151898733</v>
      </c>
      <c r="AL129" s="71">
        <f>P331/P329</f>
        <v>0.87012987012987009</v>
      </c>
    </row>
    <row r="130" spans="1:38" ht="38.25" customHeight="1" x14ac:dyDescent="0.2">
      <c r="B130" s="358" t="s">
        <v>3</v>
      </c>
      <c r="C130" s="359"/>
      <c r="D130" s="359"/>
      <c r="E130" s="359"/>
      <c r="F130" s="359"/>
      <c r="G130" s="359"/>
      <c r="H130" s="359"/>
      <c r="I130" s="359"/>
      <c r="J130" s="359"/>
      <c r="L130" s="10" t="s">
        <v>11</v>
      </c>
      <c r="M130" s="10" t="s">
        <v>12</v>
      </c>
      <c r="N130" s="11" t="s">
        <v>13</v>
      </c>
      <c r="O130" s="10" t="s">
        <v>14</v>
      </c>
      <c r="P130" s="12" t="s">
        <v>15</v>
      </c>
      <c r="Q130" s="12" t="s">
        <v>16</v>
      </c>
      <c r="R130" s="13" t="s">
        <v>17</v>
      </c>
      <c r="T130" s="3"/>
      <c r="U130" s="48"/>
      <c r="V130" s="48"/>
    </row>
    <row r="131" spans="1:38" ht="12.75" customHeight="1" x14ac:dyDescent="0.2">
      <c r="A131" s="230" t="s">
        <v>18</v>
      </c>
      <c r="B131" s="16">
        <v>1</v>
      </c>
      <c r="C131" s="16">
        <v>2</v>
      </c>
      <c r="D131" s="16">
        <v>3</v>
      </c>
      <c r="E131" s="16">
        <v>4</v>
      </c>
      <c r="F131" s="16">
        <v>5</v>
      </c>
      <c r="G131" s="16">
        <v>6</v>
      </c>
      <c r="H131" s="16">
        <v>7</v>
      </c>
      <c r="I131" s="16">
        <v>8</v>
      </c>
      <c r="J131" s="16">
        <v>9</v>
      </c>
      <c r="K131" s="314" t="s">
        <v>19</v>
      </c>
      <c r="L131" s="21"/>
      <c r="M131" s="21"/>
      <c r="N131" s="22"/>
      <c r="O131" s="23"/>
      <c r="P131" s="24"/>
      <c r="Q131" s="24"/>
      <c r="R131" s="1"/>
    </row>
    <row r="132" spans="1:38" ht="12.75" customHeight="1" x14ac:dyDescent="0.2">
      <c r="A132" s="40" t="s">
        <v>30</v>
      </c>
      <c r="B132" s="25">
        <v>95</v>
      </c>
      <c r="C132" s="25"/>
      <c r="D132" s="25"/>
      <c r="E132" s="25"/>
      <c r="F132" s="25"/>
      <c r="G132" s="25"/>
      <c r="H132" s="25"/>
      <c r="I132" s="25"/>
      <c r="J132" s="25"/>
      <c r="K132" s="248"/>
      <c r="L132" s="21"/>
      <c r="M132" s="21"/>
      <c r="N132" s="22"/>
      <c r="O132" s="23"/>
      <c r="P132" s="29">
        <f>B132</f>
        <v>95</v>
      </c>
      <c r="Q132" s="24"/>
      <c r="R132" s="1"/>
    </row>
    <row r="133" spans="1:38" ht="12.75" customHeight="1" x14ac:dyDescent="0.2">
      <c r="A133" s="40" t="s">
        <v>31</v>
      </c>
      <c r="C133" s="2">
        <v>85</v>
      </c>
      <c r="K133" s="248"/>
      <c r="L133" s="1"/>
      <c r="M133" s="1"/>
      <c r="O133" s="23">
        <f>C133/B132</f>
        <v>0.89473684210526316</v>
      </c>
      <c r="P133" s="35">
        <v>86</v>
      </c>
      <c r="Q133" s="36">
        <f t="shared" ref="Q133:Q140" si="36">P133/P132</f>
        <v>0.90526315789473688</v>
      </c>
      <c r="R133" s="1">
        <f t="shared" ref="R133:R140" si="37">100%-Q133</f>
        <v>9.4736842105263119E-2</v>
      </c>
    </row>
    <row r="134" spans="1:38" ht="12.75" customHeight="1" x14ac:dyDescent="0.2">
      <c r="A134" s="46" t="s">
        <v>50</v>
      </c>
      <c r="D134" s="2">
        <v>78</v>
      </c>
      <c r="K134" s="248"/>
      <c r="L134" s="1"/>
      <c r="M134" s="1"/>
      <c r="O134" s="1">
        <f>D134/C133</f>
        <v>0.91764705882352937</v>
      </c>
      <c r="P134" s="35">
        <v>81</v>
      </c>
      <c r="Q134" s="36">
        <f t="shared" si="36"/>
        <v>0.94186046511627908</v>
      </c>
      <c r="R134" s="1">
        <f t="shared" si="37"/>
        <v>5.8139534883720922E-2</v>
      </c>
    </row>
    <row r="135" spans="1:38" ht="12.75" customHeight="1" x14ac:dyDescent="0.2">
      <c r="A135" s="46" t="s">
        <v>51</v>
      </c>
      <c r="E135" s="2">
        <v>66</v>
      </c>
      <c r="K135" s="248"/>
      <c r="L135" s="1"/>
      <c r="M135" s="1"/>
      <c r="O135" s="1">
        <f>E135/D134</f>
        <v>0.84615384615384615</v>
      </c>
      <c r="P135" s="35">
        <v>75</v>
      </c>
      <c r="Q135" s="36">
        <f t="shared" si="36"/>
        <v>0.92592592592592593</v>
      </c>
      <c r="R135" s="1">
        <f t="shared" si="37"/>
        <v>7.407407407407407E-2</v>
      </c>
    </row>
    <row r="136" spans="1:38" ht="12.75" customHeight="1" x14ac:dyDescent="0.2">
      <c r="A136" s="46" t="s">
        <v>52</v>
      </c>
      <c r="F136" s="2">
        <v>57</v>
      </c>
      <c r="K136" s="248"/>
      <c r="L136" s="1"/>
      <c r="M136" s="1"/>
      <c r="O136" s="1">
        <f>F136/E135</f>
        <v>0.86363636363636365</v>
      </c>
      <c r="P136" s="35">
        <v>71</v>
      </c>
      <c r="Q136" s="36">
        <f t="shared" si="36"/>
        <v>0.94666666666666666</v>
      </c>
      <c r="R136" s="1">
        <f t="shared" si="37"/>
        <v>5.3333333333333344E-2</v>
      </c>
    </row>
    <row r="137" spans="1:38" ht="12.75" customHeight="1" x14ac:dyDescent="0.2">
      <c r="A137" s="46" t="s">
        <v>53</v>
      </c>
      <c r="G137" s="2">
        <v>53</v>
      </c>
      <c r="K137" s="248"/>
      <c r="L137" s="1"/>
      <c r="M137" s="1"/>
      <c r="O137" s="1">
        <f>G137/F136</f>
        <v>0.92982456140350878</v>
      </c>
      <c r="P137" s="35">
        <v>65</v>
      </c>
      <c r="Q137" s="36">
        <f t="shared" si="36"/>
        <v>0.91549295774647887</v>
      </c>
      <c r="R137" s="1">
        <f t="shared" si="37"/>
        <v>8.4507042253521125E-2</v>
      </c>
    </row>
    <row r="138" spans="1:38" ht="12.75" customHeight="1" x14ac:dyDescent="0.2">
      <c r="A138" s="46" t="s">
        <v>54</v>
      </c>
      <c r="H138" s="2">
        <v>41</v>
      </c>
      <c r="K138" s="248"/>
      <c r="L138" s="1"/>
      <c r="M138" s="1"/>
      <c r="O138" s="1">
        <f>H138/G137</f>
        <v>0.77358490566037741</v>
      </c>
      <c r="P138" s="35">
        <v>64</v>
      </c>
      <c r="Q138" s="36">
        <f t="shared" si="36"/>
        <v>0.98461538461538467</v>
      </c>
      <c r="R138" s="1">
        <f t="shared" si="37"/>
        <v>1.538461538461533E-2</v>
      </c>
    </row>
    <row r="139" spans="1:38" ht="12.75" customHeight="1" x14ac:dyDescent="0.2">
      <c r="A139" s="46" t="s">
        <v>55</v>
      </c>
      <c r="I139" s="2">
        <v>41</v>
      </c>
      <c r="K139" s="248"/>
      <c r="L139" s="1"/>
      <c r="M139" s="1"/>
      <c r="O139" s="1">
        <f>I139/H138</f>
        <v>1</v>
      </c>
      <c r="P139" s="35">
        <v>58</v>
      </c>
      <c r="Q139" s="36">
        <f t="shared" si="36"/>
        <v>0.90625</v>
      </c>
      <c r="R139" s="1">
        <f t="shared" si="37"/>
        <v>9.375E-2</v>
      </c>
    </row>
    <row r="140" spans="1:38" ht="12.75" customHeight="1" x14ac:dyDescent="0.2">
      <c r="A140" s="46" t="s">
        <v>56</v>
      </c>
      <c r="J140" s="2">
        <v>41</v>
      </c>
      <c r="K140" s="249">
        <v>35</v>
      </c>
      <c r="L140" s="1"/>
      <c r="M140" s="1"/>
      <c r="O140" s="1">
        <f>J140/I139</f>
        <v>1</v>
      </c>
      <c r="P140" s="35">
        <v>53</v>
      </c>
      <c r="Q140" s="36">
        <f t="shared" si="36"/>
        <v>0.91379310344827591</v>
      </c>
      <c r="R140" s="1">
        <f t="shared" si="37"/>
        <v>8.6206896551724088E-2</v>
      </c>
    </row>
    <row r="141" spans="1:38" ht="12.75" customHeight="1" x14ac:dyDescent="0.2">
      <c r="A141" s="46" t="s">
        <v>57</v>
      </c>
      <c r="J141" s="2">
        <v>14</v>
      </c>
      <c r="K141" s="249">
        <v>11</v>
      </c>
      <c r="L141" s="1"/>
      <c r="M141" s="1"/>
      <c r="O141" s="1"/>
      <c r="P141" s="35">
        <v>19</v>
      </c>
      <c r="Q141" s="36"/>
      <c r="R141" s="1"/>
    </row>
    <row r="142" spans="1:38" ht="12.75" customHeight="1" x14ac:dyDescent="0.2">
      <c r="A142" s="46" t="s">
        <v>58</v>
      </c>
      <c r="J142" s="2">
        <v>6</v>
      </c>
      <c r="K142" s="249">
        <v>3</v>
      </c>
      <c r="L142" s="1"/>
      <c r="M142" s="1"/>
      <c r="O142" s="1"/>
      <c r="P142" s="35">
        <v>6</v>
      </c>
      <c r="Q142" s="36"/>
      <c r="R142" s="1"/>
    </row>
    <row r="143" spans="1:38" ht="12.75" customHeight="1" x14ac:dyDescent="0.2">
      <c r="A143" s="46" t="s">
        <v>59</v>
      </c>
      <c r="J143" s="2">
        <v>1</v>
      </c>
      <c r="K143" s="249"/>
      <c r="L143" s="1"/>
      <c r="M143" s="1"/>
      <c r="O143" s="1"/>
      <c r="P143" s="35">
        <v>3</v>
      </c>
      <c r="Q143" s="36"/>
      <c r="R143" s="1"/>
    </row>
    <row r="144" spans="1:38" ht="12.75" customHeight="1" x14ac:dyDescent="0.2">
      <c r="A144" s="46" t="s">
        <v>70</v>
      </c>
      <c r="J144" s="2">
        <v>1</v>
      </c>
      <c r="K144" s="249">
        <v>2</v>
      </c>
      <c r="L144" s="1"/>
      <c r="M144" s="1"/>
      <c r="O144" s="1"/>
      <c r="P144" s="35"/>
      <c r="Q144" s="36"/>
      <c r="R144" s="1"/>
    </row>
    <row r="145" spans="1:18" ht="12.75" customHeight="1" x14ac:dyDescent="0.2">
      <c r="A145" s="46" t="s">
        <v>71</v>
      </c>
      <c r="K145" s="249"/>
      <c r="L145" s="1"/>
      <c r="M145" s="1"/>
      <c r="O145" s="1"/>
      <c r="P145" s="35"/>
      <c r="Q145" s="36"/>
      <c r="R145" s="1"/>
    </row>
    <row r="146" spans="1:18" ht="12.75" customHeight="1" x14ac:dyDescent="0.2">
      <c r="A146" s="46" t="s">
        <v>79</v>
      </c>
      <c r="K146" s="249"/>
      <c r="L146" s="1"/>
      <c r="M146" s="1"/>
      <c r="O146" s="1"/>
      <c r="P146" s="35"/>
      <c r="Q146" s="36"/>
      <c r="R146" s="1"/>
    </row>
    <row r="147" spans="1:18" ht="12.75" customHeight="1" x14ac:dyDescent="0.2">
      <c r="K147" s="245">
        <f>SUM(K140:K144)</f>
        <v>51</v>
      </c>
      <c r="L147" s="1">
        <f>K140/B132</f>
        <v>0.36842105263157893</v>
      </c>
      <c r="M147" s="1">
        <f>K147/B132</f>
        <v>0.5368421052631579</v>
      </c>
      <c r="N147" s="1">
        <f>M147-L147</f>
        <v>0.16842105263157897</v>
      </c>
      <c r="O147" s="1"/>
    </row>
    <row r="148" spans="1:18" ht="12.75" customHeight="1" x14ac:dyDescent="0.3">
      <c r="A148" s="233" t="s">
        <v>78</v>
      </c>
      <c r="L148" s="1"/>
      <c r="M148" s="1"/>
      <c r="O148" s="1"/>
    </row>
    <row r="149" spans="1:18" ht="38.25" customHeight="1" x14ac:dyDescent="0.2">
      <c r="B149" s="358" t="s">
        <v>3</v>
      </c>
      <c r="C149" s="359"/>
      <c r="D149" s="359"/>
      <c r="E149" s="359"/>
      <c r="F149" s="359"/>
      <c r="G149" s="359"/>
      <c r="H149" s="359"/>
      <c r="I149" s="359"/>
      <c r="J149" s="359"/>
      <c r="L149" s="10" t="s">
        <v>11</v>
      </c>
      <c r="M149" s="10" t="s">
        <v>12</v>
      </c>
      <c r="N149" s="11" t="s">
        <v>13</v>
      </c>
      <c r="O149" s="10" t="s">
        <v>14</v>
      </c>
      <c r="P149" s="12" t="s">
        <v>15</v>
      </c>
      <c r="Q149" s="12" t="s">
        <v>16</v>
      </c>
      <c r="R149" s="13" t="s">
        <v>17</v>
      </c>
    </row>
    <row r="150" spans="1:18" ht="12.75" customHeight="1" x14ac:dyDescent="0.2">
      <c r="A150" s="230" t="s">
        <v>18</v>
      </c>
      <c r="B150" s="16">
        <v>1</v>
      </c>
      <c r="C150" s="16">
        <v>2</v>
      </c>
      <c r="D150" s="16">
        <v>3</v>
      </c>
      <c r="E150" s="16">
        <v>4</v>
      </c>
      <c r="F150" s="16">
        <v>5</v>
      </c>
      <c r="G150" s="16">
        <v>6</v>
      </c>
      <c r="H150" s="16">
        <v>7</v>
      </c>
      <c r="I150" s="16">
        <v>8</v>
      </c>
      <c r="J150" s="16">
        <v>9</v>
      </c>
      <c r="K150" s="314" t="s">
        <v>19</v>
      </c>
      <c r="L150" s="21"/>
      <c r="M150" s="21"/>
      <c r="N150" s="22"/>
      <c r="O150" s="23"/>
      <c r="P150" s="24"/>
      <c r="Q150" s="24"/>
      <c r="R150" s="1"/>
    </row>
    <row r="151" spans="1:18" ht="12.75" customHeight="1" x14ac:dyDescent="0.2">
      <c r="A151" s="40" t="s">
        <v>31</v>
      </c>
      <c r="B151" s="25">
        <v>142</v>
      </c>
      <c r="C151" s="25"/>
      <c r="D151" s="25"/>
      <c r="E151" s="25"/>
      <c r="F151" s="25"/>
      <c r="G151" s="25"/>
      <c r="H151" s="25"/>
      <c r="I151" s="25"/>
      <c r="J151" s="25"/>
      <c r="K151" s="248"/>
      <c r="L151" s="21"/>
      <c r="M151" s="21"/>
      <c r="N151" s="22"/>
      <c r="O151" s="23"/>
      <c r="P151" s="29">
        <f>B151</f>
        <v>142</v>
      </c>
      <c r="Q151" s="24"/>
      <c r="R151" s="1"/>
    </row>
    <row r="152" spans="1:18" ht="12.75" customHeight="1" x14ac:dyDescent="0.2">
      <c r="A152" s="46" t="s">
        <v>50</v>
      </c>
      <c r="C152" s="2">
        <v>123</v>
      </c>
      <c r="K152" s="248"/>
      <c r="L152" s="1"/>
      <c r="M152" s="1"/>
      <c r="O152" s="23">
        <f>C152/B151</f>
        <v>0.86619718309859151</v>
      </c>
      <c r="P152" s="35">
        <v>124</v>
      </c>
      <c r="Q152" s="36">
        <f t="shared" ref="Q152:Q159" si="38">P152/P151</f>
        <v>0.87323943661971826</v>
      </c>
      <c r="R152" s="1">
        <f t="shared" ref="R152:R159" si="39">100%-Q152</f>
        <v>0.12676056338028174</v>
      </c>
    </row>
    <row r="153" spans="1:18" ht="12.75" customHeight="1" x14ac:dyDescent="0.2">
      <c r="A153" s="46" t="s">
        <v>51</v>
      </c>
      <c r="D153" s="2">
        <v>110</v>
      </c>
      <c r="K153" s="248"/>
      <c r="L153" s="1"/>
      <c r="M153" s="1"/>
      <c r="O153" s="1">
        <f>D153/C152</f>
        <v>0.89430894308943087</v>
      </c>
      <c r="P153" s="35">
        <v>117</v>
      </c>
      <c r="Q153" s="36">
        <f t="shared" si="38"/>
        <v>0.94354838709677424</v>
      </c>
      <c r="R153" s="1">
        <f t="shared" si="39"/>
        <v>5.6451612903225756E-2</v>
      </c>
    </row>
    <row r="154" spans="1:18" ht="12.75" customHeight="1" x14ac:dyDescent="0.2">
      <c r="A154" s="46" t="s">
        <v>52</v>
      </c>
      <c r="E154" s="2">
        <v>92</v>
      </c>
      <c r="K154" s="248"/>
      <c r="L154" s="1"/>
      <c r="M154" s="1"/>
      <c r="O154" s="1">
        <f>E154/D153</f>
        <v>0.83636363636363631</v>
      </c>
      <c r="P154" s="35">
        <v>106</v>
      </c>
      <c r="Q154" s="36">
        <f t="shared" si="38"/>
        <v>0.90598290598290598</v>
      </c>
      <c r="R154" s="1">
        <f t="shared" si="39"/>
        <v>9.4017094017094016E-2</v>
      </c>
    </row>
    <row r="155" spans="1:18" ht="12.75" customHeight="1" x14ac:dyDescent="0.2">
      <c r="A155" s="46" t="s">
        <v>53</v>
      </c>
      <c r="F155" s="2">
        <v>92</v>
      </c>
      <c r="K155" s="248"/>
      <c r="L155" s="1"/>
      <c r="M155" s="1"/>
      <c r="O155" s="1">
        <f>F155/E154</f>
        <v>1</v>
      </c>
      <c r="P155" s="35">
        <v>103</v>
      </c>
      <c r="Q155" s="36">
        <f t="shared" si="38"/>
        <v>0.97169811320754718</v>
      </c>
      <c r="R155" s="1">
        <f t="shared" si="39"/>
        <v>2.8301886792452824E-2</v>
      </c>
    </row>
    <row r="156" spans="1:18" ht="12.75" customHeight="1" x14ac:dyDescent="0.2">
      <c r="A156" s="46" t="s">
        <v>54</v>
      </c>
      <c r="G156" s="2">
        <v>89</v>
      </c>
      <c r="K156" s="248"/>
      <c r="L156" s="1"/>
      <c r="M156" s="1"/>
      <c r="O156" s="1">
        <f>G156/F155</f>
        <v>0.96739130434782605</v>
      </c>
      <c r="P156" s="35">
        <v>101</v>
      </c>
      <c r="Q156" s="36">
        <f t="shared" si="38"/>
        <v>0.98058252427184467</v>
      </c>
      <c r="R156" s="1">
        <f t="shared" si="39"/>
        <v>1.9417475728155331E-2</v>
      </c>
    </row>
    <row r="157" spans="1:18" ht="12.75" customHeight="1" x14ac:dyDescent="0.2">
      <c r="A157" s="46" t="s">
        <v>55</v>
      </c>
      <c r="H157" s="2">
        <v>87</v>
      </c>
      <c r="K157" s="248"/>
      <c r="L157" s="1"/>
      <c r="M157" s="1"/>
      <c r="O157" s="1">
        <f>H157/G156</f>
        <v>0.97752808988764039</v>
      </c>
      <c r="P157" s="35">
        <v>100</v>
      </c>
      <c r="Q157" s="36">
        <f t="shared" si="38"/>
        <v>0.99009900990099009</v>
      </c>
      <c r="R157" s="1">
        <f t="shared" si="39"/>
        <v>9.9009900990099098E-3</v>
      </c>
    </row>
    <row r="158" spans="1:18" ht="12.75" customHeight="1" x14ac:dyDescent="0.2">
      <c r="A158" s="46" t="s">
        <v>56</v>
      </c>
      <c r="I158" s="2">
        <v>85</v>
      </c>
      <c r="K158" s="248"/>
      <c r="L158" s="1"/>
      <c r="M158" s="1"/>
      <c r="O158" s="1">
        <f>I158/H157</f>
        <v>0.97701149425287359</v>
      </c>
      <c r="P158" s="35">
        <v>99</v>
      </c>
      <c r="Q158" s="36">
        <f t="shared" si="38"/>
        <v>0.99</v>
      </c>
      <c r="R158" s="1">
        <f t="shared" si="39"/>
        <v>1.0000000000000009E-2</v>
      </c>
    </row>
    <row r="159" spans="1:18" ht="12.75" customHeight="1" x14ac:dyDescent="0.2">
      <c r="A159" s="46" t="s">
        <v>57</v>
      </c>
      <c r="J159" s="2">
        <v>82</v>
      </c>
      <c r="K159" s="248">
        <v>76</v>
      </c>
      <c r="L159" s="1"/>
      <c r="M159" s="1"/>
      <c r="O159" s="1">
        <f>J159/I158</f>
        <v>0.96470588235294119</v>
      </c>
      <c r="P159" s="35">
        <v>96</v>
      </c>
      <c r="Q159" s="36">
        <f t="shared" si="38"/>
        <v>0.96969696969696972</v>
      </c>
      <c r="R159" s="1">
        <f t="shared" si="39"/>
        <v>3.0303030303030276E-2</v>
      </c>
    </row>
    <row r="160" spans="1:18" ht="12.75" customHeight="1" x14ac:dyDescent="0.2">
      <c r="A160" s="46" t="s">
        <v>58</v>
      </c>
      <c r="J160" s="2">
        <v>11</v>
      </c>
      <c r="K160" s="249">
        <v>7</v>
      </c>
      <c r="L160" s="1"/>
      <c r="M160" s="1"/>
      <c r="O160" s="1"/>
      <c r="P160" s="35">
        <v>19</v>
      </c>
      <c r="Q160" s="36"/>
      <c r="R160" s="1"/>
    </row>
    <row r="161" spans="1:18" ht="12.75" customHeight="1" x14ac:dyDescent="0.2">
      <c r="A161" s="46" t="s">
        <v>59</v>
      </c>
      <c r="J161" s="2">
        <v>6</v>
      </c>
      <c r="K161" s="249">
        <v>2</v>
      </c>
      <c r="L161" s="1"/>
      <c r="M161" s="1"/>
      <c r="O161" s="1"/>
      <c r="P161" s="35">
        <v>10</v>
      </c>
      <c r="Q161" s="36"/>
      <c r="R161" s="1"/>
    </row>
    <row r="162" spans="1:18" ht="12.75" customHeight="1" x14ac:dyDescent="0.2">
      <c r="A162" s="46" t="s">
        <v>70</v>
      </c>
      <c r="J162" s="2">
        <v>6</v>
      </c>
      <c r="K162" s="249">
        <v>5</v>
      </c>
      <c r="L162" s="1"/>
      <c r="M162" s="1"/>
      <c r="O162" s="1"/>
      <c r="P162" s="35">
        <v>10</v>
      </c>
      <c r="Q162" s="36"/>
      <c r="R162" s="1"/>
    </row>
    <row r="163" spans="1:18" ht="12.75" customHeight="1" x14ac:dyDescent="0.2">
      <c r="A163" s="46" t="s">
        <v>71</v>
      </c>
      <c r="J163" s="2">
        <v>3</v>
      </c>
      <c r="K163" s="249">
        <v>1</v>
      </c>
      <c r="L163" s="1"/>
      <c r="M163" s="1"/>
      <c r="O163" s="1"/>
      <c r="P163" s="35">
        <v>3</v>
      </c>
      <c r="Q163" s="36"/>
      <c r="R163" s="1"/>
    </row>
    <row r="164" spans="1:18" ht="12.75" customHeight="1" x14ac:dyDescent="0.2">
      <c r="A164" s="46" t="s">
        <v>79</v>
      </c>
      <c r="I164" s="2">
        <v>1</v>
      </c>
      <c r="K164" s="249"/>
      <c r="L164" s="1"/>
      <c r="M164" s="1"/>
      <c r="O164" s="1"/>
      <c r="P164" s="35"/>
      <c r="Q164" s="36"/>
      <c r="R164" s="1"/>
    </row>
    <row r="165" spans="1:18" ht="12.75" customHeight="1" x14ac:dyDescent="0.2">
      <c r="K165" s="245">
        <f>SUM(K159:K163)</f>
        <v>91</v>
      </c>
      <c r="L165" s="1">
        <f>K159/B151</f>
        <v>0.53521126760563376</v>
      </c>
      <c r="M165" s="1">
        <f>K165/B151</f>
        <v>0.64084507042253525</v>
      </c>
      <c r="N165" s="1">
        <f>M165-L165</f>
        <v>0.10563380281690149</v>
      </c>
      <c r="O165" s="1"/>
    </row>
    <row r="166" spans="1:18" ht="12.75" customHeight="1" x14ac:dyDescent="0.3">
      <c r="A166" s="233" t="s">
        <v>80</v>
      </c>
      <c r="L166" s="1"/>
      <c r="M166" s="1"/>
      <c r="O166" s="1"/>
    </row>
    <row r="167" spans="1:18" ht="38.25" customHeight="1" x14ac:dyDescent="0.2">
      <c r="B167" s="358" t="s">
        <v>3</v>
      </c>
      <c r="C167" s="359"/>
      <c r="D167" s="359"/>
      <c r="E167" s="359"/>
      <c r="F167" s="359"/>
      <c r="G167" s="359"/>
      <c r="H167" s="359"/>
      <c r="I167" s="359"/>
      <c r="J167" s="359"/>
      <c r="L167" s="10" t="s">
        <v>11</v>
      </c>
      <c r="M167" s="10" t="s">
        <v>12</v>
      </c>
      <c r="N167" s="11" t="s">
        <v>13</v>
      </c>
      <c r="O167" s="10" t="s">
        <v>14</v>
      </c>
      <c r="P167" s="12" t="s">
        <v>15</v>
      </c>
      <c r="Q167" s="12" t="s">
        <v>16</v>
      </c>
      <c r="R167" s="13" t="s">
        <v>17</v>
      </c>
    </row>
    <row r="168" spans="1:18" ht="12.75" customHeight="1" x14ac:dyDescent="0.2">
      <c r="A168" s="230" t="s">
        <v>18</v>
      </c>
      <c r="B168" s="16">
        <v>1</v>
      </c>
      <c r="C168" s="16">
        <v>2</v>
      </c>
      <c r="D168" s="16">
        <v>3</v>
      </c>
      <c r="E168" s="16">
        <v>4</v>
      </c>
      <c r="F168" s="16">
        <v>5</v>
      </c>
      <c r="G168" s="16">
        <v>6</v>
      </c>
      <c r="H168" s="16">
        <v>7</v>
      </c>
      <c r="I168" s="16">
        <v>8</v>
      </c>
      <c r="J168" s="16">
        <v>9</v>
      </c>
      <c r="K168" s="314" t="s">
        <v>19</v>
      </c>
      <c r="L168" s="21"/>
      <c r="M168" s="21"/>
      <c r="N168" s="22"/>
      <c r="O168" s="23"/>
      <c r="P168" s="24"/>
      <c r="Q168" s="24"/>
      <c r="R168" s="1"/>
    </row>
    <row r="169" spans="1:18" ht="12.75" customHeight="1" x14ac:dyDescent="0.2">
      <c r="A169" s="46" t="s">
        <v>50</v>
      </c>
      <c r="B169" s="25">
        <v>93</v>
      </c>
      <c r="C169" s="25"/>
      <c r="D169" s="25"/>
      <c r="E169" s="25"/>
      <c r="F169" s="25"/>
      <c r="G169" s="25"/>
      <c r="H169" s="25"/>
      <c r="I169" s="25"/>
      <c r="J169" s="25"/>
      <c r="K169" s="248"/>
      <c r="L169" s="21"/>
      <c r="M169" s="21"/>
      <c r="N169" s="22"/>
      <c r="O169" s="23"/>
      <c r="P169" s="29">
        <f>B169</f>
        <v>93</v>
      </c>
      <c r="Q169" s="24"/>
      <c r="R169" s="1"/>
    </row>
    <row r="170" spans="1:18" ht="12.75" customHeight="1" x14ac:dyDescent="0.2">
      <c r="A170" s="46" t="s">
        <v>51</v>
      </c>
      <c r="C170" s="2">
        <v>68</v>
      </c>
      <c r="K170" s="248"/>
      <c r="L170" s="1"/>
      <c r="M170" s="1"/>
      <c r="O170" s="23">
        <f>C170/B169</f>
        <v>0.73118279569892475</v>
      </c>
      <c r="P170" s="35">
        <v>68</v>
      </c>
      <c r="Q170" s="36">
        <f t="shared" ref="Q170:Q177" si="40">P170/P169</f>
        <v>0.73118279569892475</v>
      </c>
      <c r="R170" s="1">
        <f t="shared" ref="R170:R177" si="41">100%-Q170</f>
        <v>0.26881720430107525</v>
      </c>
    </row>
    <row r="171" spans="1:18" ht="12.75" customHeight="1" x14ac:dyDescent="0.2">
      <c r="A171" s="46" t="s">
        <v>52</v>
      </c>
      <c r="D171" s="2">
        <v>57</v>
      </c>
      <c r="K171" s="248"/>
      <c r="L171" s="1"/>
      <c r="M171" s="1"/>
      <c r="O171" s="1">
        <f>D171/C170</f>
        <v>0.83823529411764708</v>
      </c>
      <c r="P171" s="35">
        <v>66</v>
      </c>
      <c r="Q171" s="36">
        <f t="shared" si="40"/>
        <v>0.97058823529411764</v>
      </c>
      <c r="R171" s="1">
        <f t="shared" si="41"/>
        <v>2.9411764705882359E-2</v>
      </c>
    </row>
    <row r="172" spans="1:18" ht="12.75" customHeight="1" x14ac:dyDescent="0.2">
      <c r="A172" s="46" t="s">
        <v>53</v>
      </c>
      <c r="E172" s="2">
        <v>41</v>
      </c>
      <c r="K172" s="248"/>
      <c r="L172" s="1"/>
      <c r="M172" s="1"/>
      <c r="O172" s="1">
        <f>E172/D171</f>
        <v>0.7192982456140351</v>
      </c>
      <c r="P172" s="35">
        <v>62</v>
      </c>
      <c r="Q172" s="36">
        <f t="shared" si="40"/>
        <v>0.93939393939393945</v>
      </c>
      <c r="R172" s="1">
        <f t="shared" si="41"/>
        <v>6.0606060606060552E-2</v>
      </c>
    </row>
    <row r="173" spans="1:18" ht="12.75" customHeight="1" x14ac:dyDescent="0.2">
      <c r="A173" s="46" t="s">
        <v>54</v>
      </c>
      <c r="F173" s="2">
        <v>38</v>
      </c>
      <c r="K173" s="248"/>
      <c r="L173" s="1"/>
      <c r="M173" s="1"/>
      <c r="O173" s="1">
        <f>F173/E172</f>
        <v>0.92682926829268297</v>
      </c>
      <c r="P173" s="35">
        <v>52</v>
      </c>
      <c r="Q173" s="36">
        <f t="shared" si="40"/>
        <v>0.83870967741935487</v>
      </c>
      <c r="R173" s="1">
        <f t="shared" si="41"/>
        <v>0.16129032258064513</v>
      </c>
    </row>
    <row r="174" spans="1:18" ht="12.75" customHeight="1" x14ac:dyDescent="0.2">
      <c r="A174" s="46" t="s">
        <v>55</v>
      </c>
      <c r="G174" s="2">
        <v>34</v>
      </c>
      <c r="K174" s="248"/>
      <c r="L174" s="1"/>
      <c r="M174" s="1"/>
      <c r="O174" s="1">
        <f>G174/F173</f>
        <v>0.89473684210526316</v>
      </c>
      <c r="P174" s="35">
        <v>48</v>
      </c>
      <c r="Q174" s="36">
        <f t="shared" si="40"/>
        <v>0.92307692307692313</v>
      </c>
      <c r="R174" s="1">
        <f t="shared" si="41"/>
        <v>7.6923076923076872E-2</v>
      </c>
    </row>
    <row r="175" spans="1:18" ht="12.75" customHeight="1" x14ac:dyDescent="0.2">
      <c r="A175" s="46" t="s">
        <v>56</v>
      </c>
      <c r="H175" s="2">
        <v>32</v>
      </c>
      <c r="K175" s="248"/>
      <c r="L175" s="1"/>
      <c r="M175" s="1"/>
      <c r="O175" s="1">
        <f>H175/G174</f>
        <v>0.94117647058823528</v>
      </c>
      <c r="P175" s="35">
        <v>47</v>
      </c>
      <c r="Q175" s="36">
        <f t="shared" si="40"/>
        <v>0.97916666666666663</v>
      </c>
      <c r="R175" s="1">
        <f t="shared" si="41"/>
        <v>2.083333333333337E-2</v>
      </c>
    </row>
    <row r="176" spans="1:18" ht="12.75" customHeight="1" x14ac:dyDescent="0.2">
      <c r="A176" s="46" t="s">
        <v>57</v>
      </c>
      <c r="I176" s="2">
        <v>31</v>
      </c>
      <c r="K176" s="248"/>
      <c r="L176" s="1"/>
      <c r="M176" s="1"/>
      <c r="O176" s="1">
        <f>I176/H175</f>
        <v>0.96875</v>
      </c>
      <c r="P176" s="35">
        <v>47</v>
      </c>
      <c r="Q176" s="36">
        <f t="shared" si="40"/>
        <v>1</v>
      </c>
      <c r="R176" s="1">
        <f t="shared" si="41"/>
        <v>0</v>
      </c>
    </row>
    <row r="177" spans="1:18" ht="12.75" customHeight="1" x14ac:dyDescent="0.2">
      <c r="A177" s="46" t="s">
        <v>58</v>
      </c>
      <c r="J177" s="2">
        <v>31</v>
      </c>
      <c r="K177" s="249">
        <v>30</v>
      </c>
      <c r="L177" s="1"/>
      <c r="M177" s="1"/>
      <c r="O177" s="1">
        <f>J177/I176</f>
        <v>1</v>
      </c>
      <c r="P177" s="35">
        <v>47</v>
      </c>
      <c r="Q177" s="36">
        <f t="shared" si="40"/>
        <v>1</v>
      </c>
      <c r="R177" s="1">
        <f t="shared" si="41"/>
        <v>0</v>
      </c>
    </row>
    <row r="178" spans="1:18" ht="12.75" customHeight="1" x14ac:dyDescent="0.2">
      <c r="A178" s="46" t="s">
        <v>59</v>
      </c>
      <c r="J178" s="2">
        <v>12</v>
      </c>
      <c r="K178" s="249">
        <v>5</v>
      </c>
      <c r="L178" s="1"/>
      <c r="M178" s="1"/>
      <c r="O178" s="1"/>
      <c r="P178" s="35">
        <v>15</v>
      </c>
      <c r="Q178" s="36"/>
      <c r="R178" s="1"/>
    </row>
    <row r="179" spans="1:18" ht="12.75" customHeight="1" x14ac:dyDescent="0.2">
      <c r="A179" s="46" t="s">
        <v>70</v>
      </c>
      <c r="J179" s="2">
        <v>2</v>
      </c>
      <c r="K179" s="249">
        <v>1</v>
      </c>
      <c r="L179" s="1"/>
      <c r="M179" s="1"/>
      <c r="O179" s="1"/>
      <c r="P179" s="35">
        <v>10</v>
      </c>
      <c r="Q179" s="36"/>
      <c r="R179" s="1"/>
    </row>
    <row r="180" spans="1:18" ht="12.75" customHeight="1" x14ac:dyDescent="0.2">
      <c r="A180" s="46" t="s">
        <v>71</v>
      </c>
      <c r="J180" s="2">
        <v>4</v>
      </c>
      <c r="K180" s="249"/>
      <c r="L180" s="1"/>
      <c r="M180" s="1"/>
      <c r="O180" s="1"/>
      <c r="P180" s="35">
        <v>6</v>
      </c>
      <c r="Q180" s="36"/>
      <c r="R180" s="1"/>
    </row>
    <row r="181" spans="1:18" ht="12.75" customHeight="1" x14ac:dyDescent="0.2">
      <c r="A181" s="46" t="s">
        <v>79</v>
      </c>
      <c r="J181" s="2">
        <v>1</v>
      </c>
      <c r="K181" s="249"/>
      <c r="L181" s="1"/>
      <c r="M181" s="1"/>
      <c r="O181" s="1"/>
      <c r="P181" s="35">
        <v>2</v>
      </c>
      <c r="Q181" s="36"/>
      <c r="R181" s="1"/>
    </row>
    <row r="182" spans="1:18" ht="12.75" customHeight="1" x14ac:dyDescent="0.2">
      <c r="A182" s="46" t="s">
        <v>82</v>
      </c>
      <c r="J182" s="2">
        <v>1</v>
      </c>
      <c r="K182" s="249"/>
      <c r="L182" s="1"/>
      <c r="M182" s="1"/>
      <c r="O182" s="1"/>
      <c r="P182" s="35">
        <v>1</v>
      </c>
      <c r="Q182" s="36"/>
      <c r="R182" s="1"/>
    </row>
    <row r="183" spans="1:18" ht="12.75" customHeight="1" x14ac:dyDescent="0.2">
      <c r="A183" s="46" t="s">
        <v>83</v>
      </c>
      <c r="J183" s="2">
        <v>1</v>
      </c>
      <c r="K183" s="249"/>
      <c r="L183" s="1"/>
      <c r="M183" s="1"/>
      <c r="O183" s="1"/>
      <c r="P183" s="35">
        <v>1</v>
      </c>
      <c r="Q183" s="36"/>
      <c r="R183" s="1"/>
    </row>
    <row r="184" spans="1:18" ht="12.75" customHeight="1" x14ac:dyDescent="0.2">
      <c r="K184" s="245">
        <f>SUM(K177:K179)</f>
        <v>36</v>
      </c>
      <c r="L184" s="1">
        <f>K177/B169</f>
        <v>0.32258064516129031</v>
      </c>
      <c r="M184" s="1">
        <f>K184/B169</f>
        <v>0.38709677419354838</v>
      </c>
      <c r="N184" s="1">
        <f>M184-L184</f>
        <v>6.4516129032258063E-2</v>
      </c>
      <c r="O184" s="1"/>
    </row>
    <row r="185" spans="1:18" ht="12.75" customHeight="1" x14ac:dyDescent="0.3">
      <c r="A185" s="233" t="s">
        <v>81</v>
      </c>
      <c r="L185" s="1"/>
      <c r="M185" s="1"/>
      <c r="O185" s="1"/>
    </row>
    <row r="186" spans="1:18" ht="38.25" customHeight="1" x14ac:dyDescent="0.2">
      <c r="B186" s="358" t="s">
        <v>3</v>
      </c>
      <c r="C186" s="359"/>
      <c r="D186" s="359"/>
      <c r="E186" s="359"/>
      <c r="F186" s="359"/>
      <c r="G186" s="359"/>
      <c r="H186" s="359"/>
      <c r="I186" s="359"/>
      <c r="J186" s="359"/>
      <c r="L186" s="10" t="s">
        <v>11</v>
      </c>
      <c r="M186" s="10" t="s">
        <v>12</v>
      </c>
      <c r="N186" s="11" t="s">
        <v>13</v>
      </c>
      <c r="O186" s="10" t="s">
        <v>14</v>
      </c>
      <c r="P186" s="12" t="s">
        <v>15</v>
      </c>
      <c r="Q186" s="12" t="s">
        <v>16</v>
      </c>
      <c r="R186" s="13" t="s">
        <v>17</v>
      </c>
    </row>
    <row r="187" spans="1:18" ht="12.75" customHeight="1" x14ac:dyDescent="0.2">
      <c r="A187" s="230" t="s">
        <v>18</v>
      </c>
      <c r="B187" s="16">
        <v>1</v>
      </c>
      <c r="C187" s="16">
        <v>2</v>
      </c>
      <c r="D187" s="16">
        <v>3</v>
      </c>
      <c r="E187" s="16">
        <v>4</v>
      </c>
      <c r="F187" s="16">
        <v>5</v>
      </c>
      <c r="G187" s="16">
        <v>6</v>
      </c>
      <c r="H187" s="16">
        <v>7</v>
      </c>
      <c r="I187" s="16">
        <v>8</v>
      </c>
      <c r="J187" s="16">
        <v>9</v>
      </c>
      <c r="K187" s="314" t="s">
        <v>19</v>
      </c>
      <c r="L187" s="21"/>
      <c r="M187" s="21"/>
      <c r="N187" s="22"/>
      <c r="O187" s="23"/>
      <c r="P187" s="24"/>
      <c r="Q187" s="24"/>
      <c r="R187" s="1"/>
    </row>
    <row r="188" spans="1:18" ht="12.75" customHeight="1" x14ac:dyDescent="0.2">
      <c r="A188" s="46" t="s">
        <v>51</v>
      </c>
      <c r="B188" s="25">
        <v>93</v>
      </c>
      <c r="C188" s="25"/>
      <c r="D188" s="25"/>
      <c r="E188" s="25"/>
      <c r="F188" s="25"/>
      <c r="G188" s="25"/>
      <c r="H188" s="25"/>
      <c r="I188" s="25"/>
      <c r="J188" s="25"/>
      <c r="K188" s="248"/>
      <c r="L188" s="21"/>
      <c r="M188" s="21"/>
      <c r="N188" s="22"/>
      <c r="O188" s="23"/>
      <c r="P188" s="29">
        <f>B188</f>
        <v>93</v>
      </c>
      <c r="Q188" s="24"/>
      <c r="R188" s="1"/>
    </row>
    <row r="189" spans="1:18" ht="12.75" customHeight="1" x14ac:dyDescent="0.2">
      <c r="A189" s="46" t="s">
        <v>52</v>
      </c>
      <c r="C189" s="2">
        <v>86</v>
      </c>
      <c r="K189" s="248"/>
      <c r="L189" s="1"/>
      <c r="M189" s="1"/>
      <c r="O189" s="23">
        <f>C189/B188</f>
        <v>0.92473118279569888</v>
      </c>
      <c r="P189" s="35">
        <v>87</v>
      </c>
      <c r="Q189" s="36">
        <f t="shared" ref="Q189:Q196" si="42">P189/P188</f>
        <v>0.93548387096774188</v>
      </c>
      <c r="R189" s="1">
        <f t="shared" ref="R189:R196" si="43">100%-Q189</f>
        <v>6.4516129032258118E-2</v>
      </c>
    </row>
    <row r="190" spans="1:18" ht="12.75" customHeight="1" x14ac:dyDescent="0.2">
      <c r="A190" s="46" t="s">
        <v>53</v>
      </c>
      <c r="D190" s="2">
        <v>77</v>
      </c>
      <c r="K190" s="248"/>
      <c r="L190" s="1"/>
      <c r="M190" s="1"/>
      <c r="O190" s="1">
        <f>D190/C189</f>
        <v>0.89534883720930236</v>
      </c>
      <c r="P190" s="35">
        <v>84</v>
      </c>
      <c r="Q190" s="36">
        <f t="shared" si="42"/>
        <v>0.96551724137931039</v>
      </c>
      <c r="R190" s="1">
        <f t="shared" si="43"/>
        <v>3.4482758620689613E-2</v>
      </c>
    </row>
    <row r="191" spans="1:18" ht="12.75" customHeight="1" x14ac:dyDescent="0.2">
      <c r="A191" s="46" t="s">
        <v>54</v>
      </c>
      <c r="E191" s="2">
        <v>65</v>
      </c>
      <c r="K191" s="248"/>
      <c r="L191" s="1"/>
      <c r="M191" s="1"/>
      <c r="O191" s="1">
        <f>E191/D190</f>
        <v>0.8441558441558441</v>
      </c>
      <c r="P191" s="35">
        <v>83</v>
      </c>
      <c r="Q191" s="36">
        <f t="shared" si="42"/>
        <v>0.98809523809523814</v>
      </c>
      <c r="R191" s="1">
        <f t="shared" si="43"/>
        <v>1.1904761904761862E-2</v>
      </c>
    </row>
    <row r="192" spans="1:18" ht="12.75" customHeight="1" x14ac:dyDescent="0.2">
      <c r="A192" s="46" t="s">
        <v>55</v>
      </c>
      <c r="F192" s="2">
        <v>65</v>
      </c>
      <c r="K192" s="248"/>
      <c r="L192" s="1"/>
      <c r="M192" s="1"/>
      <c r="O192" s="1">
        <f>F192/E191</f>
        <v>1</v>
      </c>
      <c r="P192" s="35">
        <v>81</v>
      </c>
      <c r="Q192" s="36">
        <f t="shared" si="42"/>
        <v>0.97590361445783136</v>
      </c>
      <c r="R192" s="1">
        <f t="shared" si="43"/>
        <v>2.4096385542168641E-2</v>
      </c>
    </row>
    <row r="193" spans="1:26" ht="12.75" customHeight="1" x14ac:dyDescent="0.2">
      <c r="A193" s="46" t="s">
        <v>56</v>
      </c>
      <c r="G193" s="2">
        <v>63</v>
      </c>
      <c r="K193" s="248"/>
      <c r="L193" s="1"/>
      <c r="M193" s="1"/>
      <c r="O193" s="1">
        <f>G193/F192</f>
        <v>0.96923076923076923</v>
      </c>
      <c r="P193" s="35">
        <v>80</v>
      </c>
      <c r="Q193" s="36">
        <f t="shared" si="42"/>
        <v>0.98765432098765427</v>
      </c>
      <c r="R193" s="1">
        <f t="shared" si="43"/>
        <v>1.2345679012345734E-2</v>
      </c>
    </row>
    <row r="194" spans="1:26" ht="12.75" customHeight="1" x14ac:dyDescent="0.2">
      <c r="A194" s="46" t="s">
        <v>57</v>
      </c>
      <c r="H194" s="2">
        <v>60</v>
      </c>
      <c r="K194" s="248"/>
      <c r="L194" s="1"/>
      <c r="M194" s="1"/>
      <c r="O194" s="1">
        <f>H194/G193</f>
        <v>0.95238095238095233</v>
      </c>
      <c r="P194" s="35">
        <v>77</v>
      </c>
      <c r="Q194" s="36">
        <f t="shared" si="42"/>
        <v>0.96250000000000002</v>
      </c>
      <c r="R194" s="1">
        <f t="shared" si="43"/>
        <v>3.7499999999999978E-2</v>
      </c>
    </row>
    <row r="195" spans="1:26" ht="12.75" customHeight="1" x14ac:dyDescent="0.2">
      <c r="A195" s="46" t="s">
        <v>58</v>
      </c>
      <c r="I195" s="2">
        <v>60</v>
      </c>
      <c r="K195" s="249"/>
      <c r="L195" s="1"/>
      <c r="M195" s="1"/>
      <c r="O195" s="1">
        <f>I195/H194</f>
        <v>1</v>
      </c>
      <c r="P195" s="35">
        <v>74</v>
      </c>
      <c r="Q195" s="36">
        <f t="shared" si="42"/>
        <v>0.96103896103896103</v>
      </c>
      <c r="R195" s="1">
        <f t="shared" si="43"/>
        <v>3.8961038961038974E-2</v>
      </c>
    </row>
    <row r="196" spans="1:26" ht="12.75" customHeight="1" x14ac:dyDescent="0.2">
      <c r="A196" s="46" t="s">
        <v>59</v>
      </c>
      <c r="J196" s="2">
        <v>59</v>
      </c>
      <c r="K196" s="249">
        <v>52</v>
      </c>
      <c r="L196" s="1"/>
      <c r="M196" s="1"/>
      <c r="O196" s="1">
        <f>J196/I195</f>
        <v>0.98333333333333328</v>
      </c>
      <c r="P196" s="35">
        <v>75</v>
      </c>
      <c r="Q196" s="36">
        <f t="shared" si="42"/>
        <v>1.0135135135135136</v>
      </c>
      <c r="R196" s="1">
        <f t="shared" si="43"/>
        <v>-1.3513513513513598E-2</v>
      </c>
    </row>
    <row r="197" spans="1:26" ht="12.75" customHeight="1" x14ac:dyDescent="0.2">
      <c r="A197" s="46" t="s">
        <v>70</v>
      </c>
      <c r="J197" s="2">
        <v>15</v>
      </c>
      <c r="K197" s="249">
        <v>12</v>
      </c>
      <c r="L197" s="1"/>
      <c r="M197" s="1"/>
      <c r="O197" s="1"/>
      <c r="P197" s="35">
        <v>19</v>
      </c>
      <c r="Q197" s="36"/>
      <c r="R197" s="1"/>
    </row>
    <row r="198" spans="1:26" ht="12.75" customHeight="1" x14ac:dyDescent="0.2">
      <c r="A198" s="46" t="s">
        <v>71</v>
      </c>
      <c r="J198" s="2">
        <v>4</v>
      </c>
      <c r="K198" s="249">
        <v>1</v>
      </c>
      <c r="L198" s="1"/>
      <c r="M198" s="1"/>
      <c r="O198" s="1"/>
      <c r="P198" s="35">
        <v>6</v>
      </c>
      <c r="Q198" s="36"/>
      <c r="R198" s="1"/>
    </row>
    <row r="199" spans="1:26" ht="12.75" customHeight="1" x14ac:dyDescent="0.2">
      <c r="A199" s="46" t="s">
        <v>79</v>
      </c>
      <c r="J199" s="2">
        <v>2</v>
      </c>
      <c r="K199" s="249">
        <v>4</v>
      </c>
      <c r="L199" s="1"/>
      <c r="M199" s="1"/>
      <c r="O199" s="1"/>
      <c r="P199" s="35">
        <v>2</v>
      </c>
      <c r="Q199" s="36"/>
      <c r="R199" s="1"/>
    </row>
    <row r="200" spans="1:26" ht="12.75" customHeight="1" x14ac:dyDescent="0.2">
      <c r="A200" s="46" t="s">
        <v>82</v>
      </c>
      <c r="K200" s="249"/>
      <c r="L200" s="1"/>
      <c r="M200" s="1"/>
      <c r="O200" s="1"/>
      <c r="P200" s="35"/>
      <c r="Q200" s="36"/>
      <c r="R200" s="1"/>
    </row>
    <row r="201" spans="1:26" ht="12.75" customHeight="1" x14ac:dyDescent="0.2">
      <c r="K201" s="245">
        <f>SUM(K196:K199)</f>
        <v>69</v>
      </c>
      <c r="L201" s="1">
        <f>K196/B188</f>
        <v>0.55913978494623651</v>
      </c>
      <c r="M201" s="1">
        <f>K201/B188</f>
        <v>0.74193548387096775</v>
      </c>
      <c r="N201" s="1">
        <f>M201-L201</f>
        <v>0.18279569892473124</v>
      </c>
      <c r="O201" s="1"/>
    </row>
    <row r="202" spans="1:26" ht="12.75" customHeight="1" x14ac:dyDescent="0.3">
      <c r="A202" s="233" t="s">
        <v>84</v>
      </c>
      <c r="L202" s="1"/>
      <c r="M202" s="1"/>
      <c r="O202" s="1"/>
      <c r="Z202" s="3" t="s">
        <v>145</v>
      </c>
    </row>
    <row r="203" spans="1:26" ht="38.25" customHeight="1" x14ac:dyDescent="0.2">
      <c r="B203" s="358" t="s">
        <v>3</v>
      </c>
      <c r="C203" s="359"/>
      <c r="D203" s="359"/>
      <c r="E203" s="359"/>
      <c r="F203" s="359"/>
      <c r="G203" s="359"/>
      <c r="H203" s="359"/>
      <c r="I203" s="359"/>
      <c r="J203" s="359"/>
      <c r="L203" s="13" t="s">
        <v>11</v>
      </c>
      <c r="M203" s="13" t="s">
        <v>12</v>
      </c>
      <c r="N203" s="143" t="s">
        <v>13</v>
      </c>
      <c r="O203" s="13" t="s">
        <v>14</v>
      </c>
      <c r="P203" s="12" t="s">
        <v>15</v>
      </c>
      <c r="Q203" s="12" t="s">
        <v>16</v>
      </c>
      <c r="R203" s="13" t="s">
        <v>17</v>
      </c>
    </row>
    <row r="204" spans="1:26" ht="12.75" customHeight="1" x14ac:dyDescent="0.2">
      <c r="A204" s="313" t="s">
        <v>18</v>
      </c>
      <c r="B204" s="169">
        <v>1</v>
      </c>
      <c r="C204" s="169">
        <v>2</v>
      </c>
      <c r="D204" s="169">
        <v>3</v>
      </c>
      <c r="E204" s="169">
        <v>4</v>
      </c>
      <c r="F204" s="169">
        <v>5</v>
      </c>
      <c r="G204" s="169">
        <v>6</v>
      </c>
      <c r="H204" s="169">
        <v>7</v>
      </c>
      <c r="I204" s="169">
        <v>8</v>
      </c>
      <c r="J204" s="169">
        <v>9</v>
      </c>
      <c r="K204" s="315" t="s">
        <v>19</v>
      </c>
      <c r="L204" s="1"/>
      <c r="M204" s="1"/>
      <c r="O204" s="1"/>
      <c r="P204" s="24"/>
      <c r="Q204" s="24"/>
      <c r="R204" s="1"/>
    </row>
    <row r="205" spans="1:26" ht="12.75" customHeight="1" x14ac:dyDescent="0.2">
      <c r="A205" s="46" t="s">
        <v>52</v>
      </c>
      <c r="B205" s="2">
        <v>70</v>
      </c>
      <c r="K205" s="249"/>
      <c r="L205" s="1"/>
      <c r="M205" s="1"/>
      <c r="O205" s="1"/>
      <c r="P205" s="29">
        <f>B205</f>
        <v>70</v>
      </c>
      <c r="Q205" s="24"/>
      <c r="R205" s="1"/>
    </row>
    <row r="206" spans="1:26" ht="12.75" customHeight="1" x14ac:dyDescent="0.2">
      <c r="A206" s="46" t="s">
        <v>53</v>
      </c>
      <c r="C206" s="2">
        <v>59</v>
      </c>
      <c r="K206" s="249"/>
      <c r="L206" s="1"/>
      <c r="M206" s="1"/>
      <c r="N206" s="1"/>
      <c r="O206" s="1">
        <f>C206/B205</f>
        <v>0.84285714285714286</v>
      </c>
      <c r="P206" s="35">
        <v>60</v>
      </c>
      <c r="Q206" s="36">
        <f t="shared" ref="Q206:Q213" si="44">P206/P205</f>
        <v>0.8571428571428571</v>
      </c>
      <c r="R206" s="1">
        <f t="shared" ref="R206:R213" si="45">100%-Q206</f>
        <v>0.1428571428571429</v>
      </c>
    </row>
    <row r="207" spans="1:26" ht="12.75" customHeight="1" x14ac:dyDescent="0.2">
      <c r="A207" s="46" t="s">
        <v>54</v>
      </c>
      <c r="D207" s="2">
        <v>50</v>
      </c>
      <c r="K207" s="249"/>
      <c r="O207" s="1">
        <f>D207/C206</f>
        <v>0.84745762711864403</v>
      </c>
      <c r="P207" s="35">
        <v>56</v>
      </c>
      <c r="Q207" s="36">
        <f t="shared" si="44"/>
        <v>0.93333333333333335</v>
      </c>
      <c r="R207" s="1">
        <f t="shared" si="45"/>
        <v>6.6666666666666652E-2</v>
      </c>
    </row>
    <row r="208" spans="1:26" ht="12.75" customHeight="1" x14ac:dyDescent="0.2">
      <c r="A208" s="46" t="s">
        <v>55</v>
      </c>
      <c r="E208" s="2">
        <v>38</v>
      </c>
      <c r="K208" s="249"/>
      <c r="L208" s="1"/>
      <c r="M208" s="1"/>
      <c r="O208" s="1">
        <f>E208/D207</f>
        <v>0.76</v>
      </c>
      <c r="P208" s="35">
        <v>49</v>
      </c>
      <c r="Q208" s="36">
        <f t="shared" si="44"/>
        <v>0.875</v>
      </c>
      <c r="R208" s="1">
        <f t="shared" si="45"/>
        <v>0.125</v>
      </c>
    </row>
    <row r="209" spans="1:18" ht="12.75" customHeight="1" x14ac:dyDescent="0.2">
      <c r="A209" s="46" t="s">
        <v>56</v>
      </c>
      <c r="F209" s="2">
        <v>37</v>
      </c>
      <c r="K209" s="249"/>
      <c r="L209" s="1"/>
      <c r="M209" s="1"/>
      <c r="O209" s="1">
        <f>F209/E208</f>
        <v>0.97368421052631582</v>
      </c>
      <c r="P209" s="35">
        <v>49</v>
      </c>
      <c r="Q209" s="36">
        <f t="shared" si="44"/>
        <v>1</v>
      </c>
      <c r="R209" s="1">
        <f t="shared" si="45"/>
        <v>0</v>
      </c>
    </row>
    <row r="210" spans="1:18" ht="12.75" customHeight="1" x14ac:dyDescent="0.2">
      <c r="A210" s="46" t="s">
        <v>57</v>
      </c>
      <c r="G210" s="2">
        <v>34</v>
      </c>
      <c r="K210" s="249"/>
      <c r="L210" s="1"/>
      <c r="M210" s="1"/>
      <c r="O210" s="1">
        <f>G210/F209</f>
        <v>0.91891891891891897</v>
      </c>
      <c r="P210" s="35">
        <v>49</v>
      </c>
      <c r="Q210" s="36">
        <f t="shared" si="44"/>
        <v>1</v>
      </c>
      <c r="R210" s="1">
        <f t="shared" si="45"/>
        <v>0</v>
      </c>
    </row>
    <row r="211" spans="1:18" ht="12.75" customHeight="1" x14ac:dyDescent="0.2">
      <c r="A211" s="46" t="s">
        <v>58</v>
      </c>
      <c r="H211" s="2">
        <v>34</v>
      </c>
      <c r="K211" s="249"/>
      <c r="L211" s="1"/>
      <c r="M211" s="1"/>
      <c r="O211" s="1">
        <f>H211/G210</f>
        <v>1</v>
      </c>
      <c r="P211" s="35">
        <v>46</v>
      </c>
      <c r="Q211" s="36">
        <f t="shared" si="44"/>
        <v>0.93877551020408168</v>
      </c>
      <c r="R211" s="1">
        <f t="shared" si="45"/>
        <v>6.1224489795918324E-2</v>
      </c>
    </row>
    <row r="212" spans="1:18" ht="12.75" customHeight="1" x14ac:dyDescent="0.2">
      <c r="A212" s="46" t="s">
        <v>59</v>
      </c>
      <c r="I212" s="2">
        <v>34</v>
      </c>
      <c r="K212" s="249"/>
      <c r="L212" s="1"/>
      <c r="M212" s="1"/>
      <c r="O212" s="1">
        <f>I212/H211</f>
        <v>1</v>
      </c>
      <c r="P212" s="35">
        <v>46</v>
      </c>
      <c r="Q212" s="36">
        <f t="shared" si="44"/>
        <v>1</v>
      </c>
      <c r="R212" s="1">
        <f t="shared" si="45"/>
        <v>0</v>
      </c>
    </row>
    <row r="213" spans="1:18" ht="12.75" customHeight="1" x14ac:dyDescent="0.2">
      <c r="A213" s="46" t="s">
        <v>70</v>
      </c>
      <c r="J213" s="2">
        <v>34</v>
      </c>
      <c r="K213" s="249">
        <v>32</v>
      </c>
      <c r="L213" s="1"/>
      <c r="M213" s="1"/>
      <c r="O213" s="1">
        <f>J213/I212</f>
        <v>1</v>
      </c>
      <c r="P213" s="35">
        <v>46</v>
      </c>
      <c r="Q213" s="36">
        <f t="shared" si="44"/>
        <v>1</v>
      </c>
      <c r="R213" s="1">
        <f t="shared" si="45"/>
        <v>0</v>
      </c>
    </row>
    <row r="214" spans="1:18" ht="12.75" customHeight="1" x14ac:dyDescent="0.2">
      <c r="A214" s="46" t="s">
        <v>71</v>
      </c>
      <c r="J214" s="2">
        <v>7</v>
      </c>
      <c r="K214" s="249">
        <v>5</v>
      </c>
      <c r="L214" s="1"/>
      <c r="M214" s="1"/>
      <c r="O214" s="1"/>
      <c r="P214" s="35">
        <v>14</v>
      </c>
      <c r="Q214" s="36"/>
      <c r="R214" s="1"/>
    </row>
    <row r="215" spans="1:18" ht="12.75" customHeight="1" x14ac:dyDescent="0.2">
      <c r="A215" s="46" t="s">
        <v>79</v>
      </c>
      <c r="J215" s="2">
        <v>4</v>
      </c>
      <c r="K215" s="249">
        <v>2</v>
      </c>
      <c r="L215" s="1"/>
      <c r="M215" s="1"/>
      <c r="O215" s="1"/>
      <c r="P215" s="35">
        <v>6</v>
      </c>
      <c r="Q215" s="36"/>
      <c r="R215" s="1"/>
    </row>
    <row r="216" spans="1:18" ht="12.75" customHeight="1" x14ac:dyDescent="0.2">
      <c r="A216" s="46" t="s">
        <v>82</v>
      </c>
      <c r="J216" s="2">
        <v>4</v>
      </c>
      <c r="K216" s="249">
        <v>1</v>
      </c>
      <c r="L216" s="1"/>
      <c r="M216" s="1"/>
      <c r="O216" s="1"/>
      <c r="P216" s="35">
        <v>4</v>
      </c>
      <c r="Q216" s="36"/>
      <c r="R216" s="1"/>
    </row>
    <row r="217" spans="1:18" ht="12.75" customHeight="1" x14ac:dyDescent="0.2">
      <c r="A217" s="46" t="s">
        <v>83</v>
      </c>
      <c r="J217" s="2">
        <v>1</v>
      </c>
      <c r="K217" s="249"/>
      <c r="L217" s="1"/>
      <c r="M217" s="1"/>
      <c r="O217" s="1"/>
      <c r="P217" s="35">
        <v>1</v>
      </c>
      <c r="Q217" s="36"/>
      <c r="R217" s="1"/>
    </row>
    <row r="218" spans="1:18" ht="12.75" customHeight="1" x14ac:dyDescent="0.2">
      <c r="A218" s="46" t="s">
        <v>85</v>
      </c>
      <c r="J218" s="2">
        <v>1</v>
      </c>
      <c r="K218" s="249"/>
      <c r="L218" s="1"/>
      <c r="M218" s="1"/>
      <c r="O218" s="1"/>
      <c r="P218" s="35">
        <v>1</v>
      </c>
      <c r="Q218" s="36"/>
      <c r="R218" s="1"/>
    </row>
    <row r="219" spans="1:18" ht="12.75" customHeight="1" x14ac:dyDescent="0.2">
      <c r="A219" s="46" t="s">
        <v>86</v>
      </c>
      <c r="J219" s="2">
        <v>1</v>
      </c>
      <c r="K219" s="249"/>
      <c r="L219" s="1"/>
      <c r="M219" s="1"/>
      <c r="O219" s="1"/>
      <c r="P219" s="35">
        <v>1</v>
      </c>
      <c r="Q219" s="36"/>
      <c r="R219" s="1"/>
    </row>
    <row r="220" spans="1:18" ht="12.75" customHeight="1" x14ac:dyDescent="0.2">
      <c r="K220" s="245">
        <f>SUM(K213:K216)</f>
        <v>40</v>
      </c>
      <c r="L220" s="1">
        <f>K213/B205</f>
        <v>0.45714285714285713</v>
      </c>
      <c r="M220" s="1">
        <f>K220/B205</f>
        <v>0.5714285714285714</v>
      </c>
      <c r="N220" s="1">
        <f>M220-L220</f>
        <v>0.11428571428571427</v>
      </c>
      <c r="O220" s="1"/>
    </row>
    <row r="221" spans="1:18" ht="12.75" customHeight="1" x14ac:dyDescent="0.3">
      <c r="A221" s="233" t="s">
        <v>87</v>
      </c>
      <c r="L221" s="1"/>
      <c r="M221" s="1"/>
      <c r="O221" s="1"/>
    </row>
    <row r="222" spans="1:18" ht="38.25" customHeight="1" x14ac:dyDescent="0.2">
      <c r="B222" s="358" t="s">
        <v>3</v>
      </c>
      <c r="C222" s="359"/>
      <c r="D222" s="359"/>
      <c r="E222" s="359"/>
      <c r="F222" s="359"/>
      <c r="G222" s="359"/>
      <c r="H222" s="359"/>
      <c r="I222" s="359"/>
      <c r="J222" s="359"/>
      <c r="L222" s="13" t="s">
        <v>11</v>
      </c>
      <c r="M222" s="13" t="s">
        <v>12</v>
      </c>
      <c r="N222" s="143" t="s">
        <v>13</v>
      </c>
      <c r="O222" s="13" t="s">
        <v>14</v>
      </c>
      <c r="P222" s="12" t="s">
        <v>15</v>
      </c>
      <c r="Q222" s="12" t="s">
        <v>16</v>
      </c>
      <c r="R222" s="13" t="s">
        <v>17</v>
      </c>
    </row>
    <row r="223" spans="1:18" ht="12.75" customHeight="1" x14ac:dyDescent="0.2">
      <c r="A223" s="313" t="s">
        <v>18</v>
      </c>
      <c r="B223" s="169">
        <v>1</v>
      </c>
      <c r="C223" s="169">
        <v>2</v>
      </c>
      <c r="D223" s="169">
        <v>3</v>
      </c>
      <c r="E223" s="169">
        <v>4</v>
      </c>
      <c r="F223" s="169">
        <v>5</v>
      </c>
      <c r="G223" s="169">
        <v>6</v>
      </c>
      <c r="H223" s="169">
        <v>7</v>
      </c>
      <c r="I223" s="169">
        <v>8</v>
      </c>
      <c r="J223" s="169">
        <v>9</v>
      </c>
      <c r="K223" s="315" t="s">
        <v>19</v>
      </c>
      <c r="L223" s="1"/>
      <c r="M223" s="1"/>
      <c r="O223" s="1"/>
      <c r="P223" s="24"/>
      <c r="Q223" s="24"/>
      <c r="R223" s="1"/>
    </row>
    <row r="224" spans="1:18" ht="12.75" customHeight="1" x14ac:dyDescent="0.2">
      <c r="A224" s="46" t="s">
        <v>53</v>
      </c>
      <c r="B224" s="2">
        <v>67</v>
      </c>
      <c r="K224" s="249"/>
      <c r="L224" s="1"/>
      <c r="M224" s="1"/>
      <c r="O224" s="1"/>
      <c r="P224" s="29">
        <f>B224</f>
        <v>67</v>
      </c>
      <c r="Q224" s="24"/>
      <c r="R224" s="1"/>
    </row>
    <row r="225" spans="1:18" ht="12.75" customHeight="1" x14ac:dyDescent="0.2">
      <c r="A225" s="46" t="s">
        <v>54</v>
      </c>
      <c r="C225" s="2">
        <v>56</v>
      </c>
      <c r="K225" s="249"/>
      <c r="L225" s="1"/>
      <c r="M225" s="1"/>
      <c r="N225" s="1"/>
      <c r="O225" s="1">
        <f>C225/B224</f>
        <v>0.83582089552238803</v>
      </c>
      <c r="P225" s="35">
        <v>56</v>
      </c>
      <c r="Q225" s="36">
        <f t="shared" ref="Q225:Q232" si="46">P225/P224</f>
        <v>0.83582089552238803</v>
      </c>
      <c r="R225" s="1">
        <f t="shared" ref="R225:R232" si="47">100%-Q225</f>
        <v>0.16417910447761197</v>
      </c>
    </row>
    <row r="226" spans="1:18" ht="12.75" customHeight="1" x14ac:dyDescent="0.2">
      <c r="A226" s="46" t="s">
        <v>55</v>
      </c>
      <c r="D226" s="2">
        <v>54</v>
      </c>
      <c r="K226" s="249"/>
      <c r="O226" s="1">
        <f>D226/C225</f>
        <v>0.9642857142857143</v>
      </c>
      <c r="P226" s="35">
        <v>55</v>
      </c>
      <c r="Q226" s="36">
        <f t="shared" si="46"/>
        <v>0.9821428571428571</v>
      </c>
      <c r="R226" s="1">
        <f t="shared" si="47"/>
        <v>1.7857142857142905E-2</v>
      </c>
    </row>
    <row r="227" spans="1:18" ht="12.75" customHeight="1" x14ac:dyDescent="0.2">
      <c r="A227" s="46" t="s">
        <v>56</v>
      </c>
      <c r="E227" s="2">
        <v>46</v>
      </c>
      <c r="K227" s="249"/>
      <c r="O227" s="1">
        <f>E227/D226</f>
        <v>0.85185185185185186</v>
      </c>
      <c r="P227" s="35">
        <v>50</v>
      </c>
      <c r="Q227" s="36">
        <f t="shared" si="46"/>
        <v>0.90909090909090906</v>
      </c>
      <c r="R227" s="1">
        <f t="shared" si="47"/>
        <v>9.0909090909090939E-2</v>
      </c>
    </row>
    <row r="228" spans="1:18" ht="12.75" customHeight="1" x14ac:dyDescent="0.2">
      <c r="A228" s="46" t="s">
        <v>57</v>
      </c>
      <c r="F228" s="2">
        <v>45</v>
      </c>
      <c r="K228" s="249"/>
      <c r="O228" s="1">
        <f>F228/E227</f>
        <v>0.97826086956521741</v>
      </c>
      <c r="P228" s="35">
        <v>47</v>
      </c>
      <c r="Q228" s="36">
        <f t="shared" si="46"/>
        <v>0.94</v>
      </c>
      <c r="R228" s="1">
        <f t="shared" si="47"/>
        <v>6.0000000000000053E-2</v>
      </c>
    </row>
    <row r="229" spans="1:18" ht="12.75" customHeight="1" x14ac:dyDescent="0.2">
      <c r="A229" s="46" t="s">
        <v>58</v>
      </c>
      <c r="G229" s="2">
        <v>45</v>
      </c>
      <c r="K229" s="249"/>
      <c r="O229" s="1">
        <f>G229/F228</f>
        <v>1</v>
      </c>
      <c r="P229" s="35">
        <v>47</v>
      </c>
      <c r="Q229" s="36">
        <f t="shared" si="46"/>
        <v>1</v>
      </c>
      <c r="R229" s="1">
        <f t="shared" si="47"/>
        <v>0</v>
      </c>
    </row>
    <row r="230" spans="1:18" ht="12.75" customHeight="1" x14ac:dyDescent="0.2">
      <c r="A230" s="46" t="s">
        <v>58</v>
      </c>
      <c r="H230" s="2">
        <v>44</v>
      </c>
      <c r="K230" s="249"/>
      <c r="O230" s="1">
        <f>H230/G229</f>
        <v>0.97777777777777775</v>
      </c>
      <c r="P230" s="35">
        <v>48</v>
      </c>
      <c r="Q230" s="36">
        <f t="shared" si="46"/>
        <v>1.0212765957446808</v>
      </c>
      <c r="R230" s="1">
        <f t="shared" si="47"/>
        <v>-2.1276595744680771E-2</v>
      </c>
    </row>
    <row r="231" spans="1:18" ht="12.75" customHeight="1" x14ac:dyDescent="0.2">
      <c r="A231" s="46" t="s">
        <v>70</v>
      </c>
      <c r="I231" s="2">
        <v>44</v>
      </c>
      <c r="K231" s="249"/>
      <c r="O231" s="1">
        <f>I231/H230</f>
        <v>1</v>
      </c>
      <c r="P231" s="35">
        <v>47</v>
      </c>
      <c r="Q231" s="36">
        <f t="shared" si="46"/>
        <v>0.97916666666666663</v>
      </c>
      <c r="R231" s="1">
        <f t="shared" si="47"/>
        <v>2.083333333333337E-2</v>
      </c>
    </row>
    <row r="232" spans="1:18" ht="12.75" customHeight="1" x14ac:dyDescent="0.2">
      <c r="A232" s="46" t="s">
        <v>71</v>
      </c>
      <c r="J232" s="2">
        <v>44</v>
      </c>
      <c r="K232" s="249">
        <v>42</v>
      </c>
      <c r="O232" s="1">
        <f>J232/I231</f>
        <v>1</v>
      </c>
      <c r="P232" s="35">
        <v>47</v>
      </c>
      <c r="Q232" s="36">
        <f t="shared" si="46"/>
        <v>1</v>
      </c>
      <c r="R232" s="1">
        <f t="shared" si="47"/>
        <v>0</v>
      </c>
    </row>
    <row r="233" spans="1:18" ht="12.75" customHeight="1" x14ac:dyDescent="0.2">
      <c r="A233" s="46" t="s">
        <v>79</v>
      </c>
      <c r="J233" s="2">
        <v>4</v>
      </c>
      <c r="K233" s="249">
        <v>4</v>
      </c>
      <c r="O233" s="1"/>
      <c r="P233" s="35">
        <v>5</v>
      </c>
      <c r="Q233" s="36"/>
      <c r="R233" s="1"/>
    </row>
    <row r="234" spans="1:18" ht="12.75" customHeight="1" x14ac:dyDescent="0.2">
      <c r="A234" s="46" t="s">
        <v>82</v>
      </c>
      <c r="J234" s="2">
        <v>1</v>
      </c>
      <c r="K234" s="249"/>
      <c r="O234" s="1"/>
      <c r="P234" s="35">
        <v>1</v>
      </c>
      <c r="Q234" s="36"/>
      <c r="R234" s="1"/>
    </row>
    <row r="235" spans="1:18" ht="12.75" customHeight="1" x14ac:dyDescent="0.2">
      <c r="A235" s="46" t="s">
        <v>83</v>
      </c>
      <c r="J235" s="2">
        <v>1</v>
      </c>
      <c r="K235" s="249"/>
      <c r="O235" s="1"/>
      <c r="P235" s="35">
        <v>1</v>
      </c>
      <c r="Q235" s="36"/>
      <c r="R235" s="1"/>
    </row>
    <row r="236" spans="1:18" ht="12.75" customHeight="1" x14ac:dyDescent="0.2">
      <c r="A236" s="46" t="s">
        <v>85</v>
      </c>
      <c r="J236" s="2">
        <v>1</v>
      </c>
      <c r="K236" s="249"/>
      <c r="O236" s="1"/>
      <c r="P236" s="35">
        <v>1</v>
      </c>
      <c r="Q236" s="36"/>
      <c r="R236" s="1"/>
    </row>
    <row r="237" spans="1:18" ht="12.75" customHeight="1" x14ac:dyDescent="0.2">
      <c r="K237" s="245">
        <f>SUM(K232:K233)</f>
        <v>46</v>
      </c>
      <c r="L237" s="1">
        <f>K232/B224</f>
        <v>0.62686567164179108</v>
      </c>
      <c r="M237" s="1">
        <f>K237/B224</f>
        <v>0.68656716417910446</v>
      </c>
      <c r="N237" s="1">
        <f>M237-L237</f>
        <v>5.9701492537313383E-2</v>
      </c>
      <c r="O237" s="1"/>
    </row>
    <row r="238" spans="1:18" ht="12.75" customHeight="1" x14ac:dyDescent="0.3">
      <c r="A238" s="233" t="s">
        <v>88</v>
      </c>
      <c r="L238" s="1"/>
      <c r="M238" s="1"/>
      <c r="O238" s="1"/>
    </row>
    <row r="239" spans="1:18" ht="38.25" customHeight="1" x14ac:dyDescent="0.2">
      <c r="B239" s="358" t="s">
        <v>3</v>
      </c>
      <c r="C239" s="359"/>
      <c r="D239" s="359"/>
      <c r="E239" s="359"/>
      <c r="F239" s="359"/>
      <c r="G239" s="359"/>
      <c r="H239" s="359"/>
      <c r="I239" s="359"/>
      <c r="J239" s="359"/>
      <c r="L239" s="13" t="s">
        <v>11</v>
      </c>
      <c r="M239" s="13" t="s">
        <v>12</v>
      </c>
      <c r="N239" s="143" t="s">
        <v>13</v>
      </c>
      <c r="O239" s="13" t="s">
        <v>14</v>
      </c>
      <c r="P239" s="12" t="s">
        <v>15</v>
      </c>
      <c r="Q239" s="12" t="s">
        <v>16</v>
      </c>
      <c r="R239" s="13" t="s">
        <v>17</v>
      </c>
    </row>
    <row r="240" spans="1:18" ht="12.75" customHeight="1" x14ac:dyDescent="0.2">
      <c r="A240" s="313" t="s">
        <v>18</v>
      </c>
      <c r="B240" s="169">
        <v>1</v>
      </c>
      <c r="C240" s="169">
        <v>2</v>
      </c>
      <c r="D240" s="169">
        <v>3</v>
      </c>
      <c r="E240" s="169">
        <v>4</v>
      </c>
      <c r="F240" s="169">
        <v>5</v>
      </c>
      <c r="G240" s="169">
        <v>6</v>
      </c>
      <c r="H240" s="169">
        <v>7</v>
      </c>
      <c r="I240" s="169">
        <v>8</v>
      </c>
      <c r="J240" s="169">
        <v>9</v>
      </c>
      <c r="K240" s="315" t="s">
        <v>19</v>
      </c>
      <c r="L240" s="1"/>
      <c r="M240" s="1"/>
      <c r="O240" s="1"/>
      <c r="P240" s="24"/>
      <c r="Q240" s="24"/>
      <c r="R240" s="1"/>
    </row>
    <row r="241" spans="1:22" ht="12.75" customHeight="1" x14ac:dyDescent="0.2">
      <c r="A241" s="46" t="s">
        <v>54</v>
      </c>
      <c r="B241" s="2">
        <v>80</v>
      </c>
      <c r="K241" s="249"/>
      <c r="L241" s="1"/>
      <c r="M241" s="1"/>
      <c r="O241" s="1"/>
      <c r="P241" s="29">
        <f>B241</f>
        <v>80</v>
      </c>
      <c r="Q241" s="24"/>
      <c r="R241" s="1"/>
    </row>
    <row r="242" spans="1:22" ht="12.75" customHeight="1" x14ac:dyDescent="0.2">
      <c r="A242" s="46" t="s">
        <v>55</v>
      </c>
      <c r="C242" s="2">
        <v>71</v>
      </c>
      <c r="K242" s="249"/>
      <c r="L242" s="1"/>
      <c r="M242" s="1"/>
      <c r="N242" s="1"/>
      <c r="O242" s="1">
        <f>C242/B241</f>
        <v>0.88749999999999996</v>
      </c>
      <c r="P242" s="35">
        <v>72</v>
      </c>
      <c r="Q242" s="36">
        <f t="shared" ref="Q242:Q249" si="48">P242/P241</f>
        <v>0.9</v>
      </c>
      <c r="R242" s="1">
        <f t="shared" ref="R242:R249" si="49">100%-Q242</f>
        <v>9.9999999999999978E-2</v>
      </c>
    </row>
    <row r="243" spans="1:22" ht="12.75" customHeight="1" x14ac:dyDescent="0.2">
      <c r="A243" s="46" t="s">
        <v>56</v>
      </c>
      <c r="D243" s="2">
        <v>63</v>
      </c>
      <c r="K243" s="249"/>
      <c r="L243" s="1"/>
      <c r="M243" s="1"/>
      <c r="O243" s="1">
        <f>D243/C242</f>
        <v>0.88732394366197187</v>
      </c>
      <c r="P243" s="35">
        <v>66</v>
      </c>
      <c r="Q243" s="36">
        <f t="shared" si="48"/>
        <v>0.91666666666666663</v>
      </c>
      <c r="R243" s="1">
        <f t="shared" si="49"/>
        <v>8.333333333333337E-2</v>
      </c>
    </row>
    <row r="244" spans="1:22" ht="12.75" customHeight="1" x14ac:dyDescent="0.2">
      <c r="A244" s="46" t="s">
        <v>57</v>
      </c>
      <c r="E244" s="2">
        <v>60</v>
      </c>
      <c r="K244" s="249"/>
      <c r="L244" s="1"/>
      <c r="M244" s="1"/>
      <c r="O244" s="1">
        <f>E244/D243</f>
        <v>0.95238095238095233</v>
      </c>
      <c r="P244" s="35">
        <v>68</v>
      </c>
      <c r="Q244" s="36">
        <f t="shared" si="48"/>
        <v>1.0303030303030303</v>
      </c>
      <c r="R244" s="1">
        <f t="shared" si="49"/>
        <v>-3.0303030303030276E-2</v>
      </c>
    </row>
    <row r="245" spans="1:22" ht="12.75" customHeight="1" x14ac:dyDescent="0.2">
      <c r="A245" s="46" t="s">
        <v>58</v>
      </c>
      <c r="F245" s="2">
        <v>59</v>
      </c>
      <c r="K245" s="249"/>
      <c r="L245" s="1"/>
      <c r="M245" s="1"/>
      <c r="O245" s="1">
        <f>F245/E244</f>
        <v>0.98333333333333328</v>
      </c>
      <c r="P245" s="35">
        <v>67</v>
      </c>
      <c r="Q245" s="36">
        <f t="shared" si="48"/>
        <v>0.98529411764705888</v>
      </c>
      <c r="R245" s="1">
        <f t="shared" si="49"/>
        <v>1.4705882352941124E-2</v>
      </c>
    </row>
    <row r="246" spans="1:22" ht="12.75" customHeight="1" x14ac:dyDescent="0.2">
      <c r="A246" s="46" t="s">
        <v>59</v>
      </c>
      <c r="G246" s="2">
        <v>49</v>
      </c>
      <c r="K246" s="249"/>
      <c r="L246" s="1"/>
      <c r="M246" s="1"/>
      <c r="O246" s="1">
        <f>G246/F245</f>
        <v>0.83050847457627119</v>
      </c>
      <c r="P246" s="35">
        <v>66</v>
      </c>
      <c r="Q246" s="36">
        <f t="shared" si="48"/>
        <v>0.9850746268656716</v>
      </c>
      <c r="R246" s="1">
        <f t="shared" si="49"/>
        <v>1.4925373134328401E-2</v>
      </c>
    </row>
    <row r="247" spans="1:22" ht="12.75" customHeight="1" x14ac:dyDescent="0.2">
      <c r="A247" s="46" t="s">
        <v>70</v>
      </c>
      <c r="H247" s="2">
        <v>47</v>
      </c>
      <c r="K247" s="249"/>
      <c r="L247" s="1"/>
      <c r="M247" s="1"/>
      <c r="O247" s="1">
        <f>H247/G246</f>
        <v>0.95918367346938771</v>
      </c>
      <c r="P247" s="35">
        <v>63</v>
      </c>
      <c r="Q247" s="36">
        <f t="shared" si="48"/>
        <v>0.95454545454545459</v>
      </c>
      <c r="R247" s="1">
        <f t="shared" si="49"/>
        <v>4.5454545454545414E-2</v>
      </c>
    </row>
    <row r="248" spans="1:22" ht="12.75" customHeight="1" x14ac:dyDescent="0.2">
      <c r="A248" s="46" t="s">
        <v>71</v>
      </c>
      <c r="I248" s="2">
        <v>46</v>
      </c>
      <c r="K248" s="249"/>
      <c r="L248" s="1"/>
      <c r="M248" s="1"/>
      <c r="O248" s="1">
        <f>I248/H247</f>
        <v>0.97872340425531912</v>
      </c>
      <c r="P248" s="35">
        <v>59</v>
      </c>
      <c r="Q248" s="36">
        <f t="shared" si="48"/>
        <v>0.93650793650793651</v>
      </c>
      <c r="R248" s="1">
        <f t="shared" si="49"/>
        <v>6.3492063492063489E-2</v>
      </c>
    </row>
    <row r="249" spans="1:22" ht="12.75" customHeight="1" x14ac:dyDescent="0.2">
      <c r="A249" s="46" t="s">
        <v>79</v>
      </c>
      <c r="J249" s="2">
        <v>46</v>
      </c>
      <c r="K249" s="249">
        <v>40</v>
      </c>
      <c r="L249" s="1"/>
      <c r="M249" s="1"/>
      <c r="O249" s="1">
        <f>J249/I248</f>
        <v>1</v>
      </c>
      <c r="P249" s="35">
        <v>49</v>
      </c>
      <c r="Q249" s="36">
        <f t="shared" si="48"/>
        <v>0.83050847457627119</v>
      </c>
      <c r="R249" s="1">
        <f t="shared" si="49"/>
        <v>0.16949152542372881</v>
      </c>
    </row>
    <row r="250" spans="1:22" ht="12.75" customHeight="1" x14ac:dyDescent="0.2">
      <c r="A250" s="46" t="s">
        <v>82</v>
      </c>
      <c r="J250" s="2">
        <v>13</v>
      </c>
      <c r="K250" s="249">
        <v>6</v>
      </c>
      <c r="L250" s="1"/>
      <c r="M250" s="1"/>
      <c r="O250" s="1"/>
      <c r="P250" s="35">
        <v>19</v>
      </c>
      <c r="Q250" s="36"/>
      <c r="R250" s="1"/>
    </row>
    <row r="251" spans="1:22" ht="12.75" customHeight="1" x14ac:dyDescent="0.2">
      <c r="A251" s="46" t="s">
        <v>83</v>
      </c>
      <c r="J251" s="2">
        <v>6</v>
      </c>
      <c r="K251" s="249">
        <v>5</v>
      </c>
      <c r="L251" s="1"/>
      <c r="M251" s="1"/>
      <c r="O251" s="1"/>
      <c r="P251" s="35">
        <v>8</v>
      </c>
      <c r="Q251" s="36"/>
      <c r="R251" s="1"/>
      <c r="S251" s="2" t="s">
        <v>91</v>
      </c>
      <c r="T251" s="2">
        <v>52</v>
      </c>
      <c r="U251" s="2">
        <f>K254</f>
        <v>52</v>
      </c>
      <c r="V251" s="2" t="s">
        <v>19</v>
      </c>
    </row>
    <row r="252" spans="1:22" ht="12.75" customHeight="1" x14ac:dyDescent="0.2">
      <c r="A252" s="46" t="s">
        <v>85</v>
      </c>
      <c r="J252" s="2">
        <v>2</v>
      </c>
      <c r="K252" s="249">
        <v>1</v>
      </c>
      <c r="L252" s="1"/>
      <c r="M252" s="1"/>
      <c r="O252" s="1"/>
      <c r="P252" s="35">
        <v>3</v>
      </c>
      <c r="Q252" s="36"/>
      <c r="R252" s="1"/>
      <c r="S252" s="2" t="s">
        <v>92</v>
      </c>
      <c r="T252" s="36">
        <f>T251/B241</f>
        <v>0.65</v>
      </c>
      <c r="U252" s="36">
        <f>T251/U251</f>
        <v>1</v>
      </c>
      <c r="V252" s="2" t="s">
        <v>93</v>
      </c>
    </row>
    <row r="253" spans="1:22" ht="12.75" customHeight="1" x14ac:dyDescent="0.2">
      <c r="A253" s="46" t="s">
        <v>86</v>
      </c>
      <c r="J253" s="2">
        <v>1</v>
      </c>
      <c r="K253" s="249"/>
      <c r="L253" s="1"/>
      <c r="M253" s="1"/>
      <c r="O253" s="1"/>
      <c r="P253" s="35">
        <v>1</v>
      </c>
      <c r="Q253" s="36"/>
      <c r="R253" s="1"/>
    </row>
    <row r="254" spans="1:22" ht="12.75" customHeight="1" x14ac:dyDescent="0.2">
      <c r="K254" s="245">
        <f>SUM(K249:K252)</f>
        <v>52</v>
      </c>
      <c r="L254" s="1">
        <f>K249/B241</f>
        <v>0.5</v>
      </c>
      <c r="M254" s="1">
        <f>K254/B241</f>
        <v>0.65</v>
      </c>
      <c r="N254" s="1">
        <f>M254-L254</f>
        <v>0.15000000000000002</v>
      </c>
      <c r="O254" s="1"/>
    </row>
    <row r="255" spans="1:22" ht="12.75" customHeight="1" x14ac:dyDescent="0.3">
      <c r="A255" s="233" t="s">
        <v>90</v>
      </c>
      <c r="L255" s="1"/>
      <c r="M255" s="1"/>
      <c r="O255" s="1"/>
    </row>
    <row r="256" spans="1:22" ht="38.25" customHeight="1" x14ac:dyDescent="0.2">
      <c r="B256" s="358" t="s">
        <v>3</v>
      </c>
      <c r="C256" s="359"/>
      <c r="D256" s="359"/>
      <c r="E256" s="359"/>
      <c r="F256" s="359"/>
      <c r="G256" s="359"/>
      <c r="H256" s="359"/>
      <c r="I256" s="359"/>
      <c r="J256" s="359"/>
      <c r="L256" s="13" t="s">
        <v>11</v>
      </c>
      <c r="M256" s="13" t="s">
        <v>12</v>
      </c>
      <c r="N256" s="143" t="s">
        <v>13</v>
      </c>
      <c r="O256" s="13" t="s">
        <v>14</v>
      </c>
      <c r="P256" s="12" t="s">
        <v>15</v>
      </c>
      <c r="Q256" s="12" t="s">
        <v>16</v>
      </c>
      <c r="R256" s="13" t="s">
        <v>17</v>
      </c>
    </row>
    <row r="257" spans="1:22" ht="12.75" customHeight="1" x14ac:dyDescent="0.2">
      <c r="A257" s="313" t="s">
        <v>18</v>
      </c>
      <c r="B257" s="169">
        <v>1</v>
      </c>
      <c r="C257" s="169">
        <v>2</v>
      </c>
      <c r="D257" s="169">
        <v>3</v>
      </c>
      <c r="E257" s="169">
        <v>4</v>
      </c>
      <c r="F257" s="169">
        <v>5</v>
      </c>
      <c r="G257" s="169">
        <v>6</v>
      </c>
      <c r="H257" s="169">
        <v>7</v>
      </c>
      <c r="I257" s="169">
        <v>8</v>
      </c>
      <c r="J257" s="169">
        <v>9</v>
      </c>
      <c r="K257" s="315" t="s">
        <v>19</v>
      </c>
      <c r="L257" s="1"/>
      <c r="M257" s="1"/>
      <c r="O257" s="1"/>
      <c r="P257" s="24"/>
      <c r="Q257" s="24"/>
      <c r="R257" s="1"/>
    </row>
    <row r="258" spans="1:22" ht="12.75" customHeight="1" x14ac:dyDescent="0.2">
      <c r="A258" s="46" t="s">
        <v>55</v>
      </c>
      <c r="B258" s="2">
        <v>78</v>
      </c>
      <c r="K258" s="249"/>
      <c r="L258" s="1"/>
      <c r="M258" s="1"/>
      <c r="O258" s="1"/>
      <c r="P258" s="29">
        <f>B258</f>
        <v>78</v>
      </c>
      <c r="Q258" s="24"/>
      <c r="R258" s="1"/>
    </row>
    <row r="259" spans="1:22" ht="12.75" customHeight="1" x14ac:dyDescent="0.2">
      <c r="A259" s="46" t="s">
        <v>56</v>
      </c>
      <c r="C259" s="2">
        <v>70</v>
      </c>
      <c r="K259" s="249"/>
      <c r="L259" s="1"/>
      <c r="M259" s="1"/>
      <c r="N259" s="1"/>
      <c r="O259" s="1">
        <f>C259/B258</f>
        <v>0.89743589743589747</v>
      </c>
      <c r="P259" s="35">
        <v>70</v>
      </c>
      <c r="Q259" s="36">
        <f t="shared" ref="Q259:Q266" si="50">P259/P258</f>
        <v>0.89743589743589747</v>
      </c>
      <c r="R259" s="1">
        <f t="shared" ref="R259:R266" si="51">100%-Q259</f>
        <v>0.10256410256410253</v>
      </c>
    </row>
    <row r="260" spans="1:22" ht="12.75" customHeight="1" x14ac:dyDescent="0.2">
      <c r="A260" s="46" t="s">
        <v>57</v>
      </c>
      <c r="D260" s="2">
        <v>64</v>
      </c>
      <c r="K260" s="249"/>
      <c r="L260" s="1"/>
      <c r="M260" s="1"/>
      <c r="O260" s="1">
        <f>D260/C259</f>
        <v>0.91428571428571426</v>
      </c>
      <c r="P260" s="35">
        <v>67</v>
      </c>
      <c r="Q260" s="36">
        <f t="shared" si="50"/>
        <v>0.95714285714285718</v>
      </c>
      <c r="R260" s="1">
        <f t="shared" si="51"/>
        <v>4.2857142857142816E-2</v>
      </c>
    </row>
    <row r="261" spans="1:22" ht="12.75" customHeight="1" x14ac:dyDescent="0.2">
      <c r="A261" s="46" t="s">
        <v>58</v>
      </c>
      <c r="E261" s="2">
        <v>61</v>
      </c>
      <c r="K261" s="249"/>
      <c r="L261" s="1"/>
      <c r="M261" s="1"/>
      <c r="O261" s="1">
        <f>E261/D260</f>
        <v>0.953125</v>
      </c>
      <c r="P261" s="35">
        <v>65</v>
      </c>
      <c r="Q261" s="36">
        <f t="shared" si="50"/>
        <v>0.97014925373134331</v>
      </c>
      <c r="R261" s="1">
        <f t="shared" si="51"/>
        <v>2.9850746268656692E-2</v>
      </c>
    </row>
    <row r="262" spans="1:22" ht="12.75" customHeight="1" x14ac:dyDescent="0.2">
      <c r="A262" s="46" t="s">
        <v>59</v>
      </c>
      <c r="F262" s="2">
        <v>61</v>
      </c>
      <c r="K262" s="249"/>
      <c r="L262" s="1"/>
      <c r="M262" s="1"/>
      <c r="O262" s="1">
        <f>F262/E261</f>
        <v>1</v>
      </c>
      <c r="P262" s="35">
        <v>63</v>
      </c>
      <c r="Q262" s="36">
        <f t="shared" si="50"/>
        <v>0.96923076923076923</v>
      </c>
      <c r="R262" s="1">
        <f t="shared" si="51"/>
        <v>3.0769230769230771E-2</v>
      </c>
    </row>
    <row r="263" spans="1:22" ht="12.75" customHeight="1" x14ac:dyDescent="0.2">
      <c r="A263" s="46" t="s">
        <v>70</v>
      </c>
      <c r="G263" s="2">
        <v>59</v>
      </c>
      <c r="K263" s="249"/>
      <c r="L263" s="1"/>
      <c r="M263" s="1"/>
      <c r="O263" s="1">
        <f>G263/F262</f>
        <v>0.96721311475409832</v>
      </c>
      <c r="P263" s="35">
        <v>65</v>
      </c>
      <c r="Q263" s="36">
        <f t="shared" si="50"/>
        <v>1.0317460317460319</v>
      </c>
      <c r="R263" s="1">
        <f t="shared" si="51"/>
        <v>-3.1746031746031855E-2</v>
      </c>
    </row>
    <row r="264" spans="1:22" ht="12.75" customHeight="1" x14ac:dyDescent="0.2">
      <c r="A264" s="46" t="s">
        <v>71</v>
      </c>
      <c r="H264" s="2">
        <v>57</v>
      </c>
      <c r="K264" s="249"/>
      <c r="L264" s="1"/>
      <c r="M264" s="1"/>
      <c r="O264" s="1">
        <f>H264/G263</f>
        <v>0.96610169491525422</v>
      </c>
      <c r="P264" s="35">
        <v>63</v>
      </c>
      <c r="Q264" s="36">
        <f t="shared" si="50"/>
        <v>0.96923076923076923</v>
      </c>
      <c r="R264" s="1">
        <f t="shared" si="51"/>
        <v>3.0769230769230771E-2</v>
      </c>
    </row>
    <row r="265" spans="1:22" ht="12.75" customHeight="1" x14ac:dyDescent="0.2">
      <c r="A265" s="46" t="s">
        <v>79</v>
      </c>
      <c r="I265" s="2">
        <v>56</v>
      </c>
      <c r="K265" s="249"/>
      <c r="L265" s="1"/>
      <c r="M265" s="1"/>
      <c r="O265" s="1">
        <f>I265/H264</f>
        <v>0.98245614035087714</v>
      </c>
      <c r="P265" s="35">
        <v>62</v>
      </c>
      <c r="Q265" s="36">
        <f t="shared" si="50"/>
        <v>0.98412698412698407</v>
      </c>
      <c r="R265" s="1">
        <f t="shared" si="51"/>
        <v>1.5873015873015928E-2</v>
      </c>
    </row>
    <row r="266" spans="1:22" ht="12.75" customHeight="1" x14ac:dyDescent="0.2">
      <c r="A266" s="46" t="s">
        <v>82</v>
      </c>
      <c r="J266" s="2">
        <v>53</v>
      </c>
      <c r="K266" s="249">
        <v>46</v>
      </c>
      <c r="L266" s="1"/>
      <c r="M266" s="1"/>
      <c r="O266" s="1">
        <f>J266/I265</f>
        <v>0.9464285714285714</v>
      </c>
      <c r="P266" s="35">
        <v>60</v>
      </c>
      <c r="Q266" s="36">
        <f t="shared" si="50"/>
        <v>0.967741935483871</v>
      </c>
      <c r="R266" s="1">
        <f t="shared" si="51"/>
        <v>3.2258064516129004E-2</v>
      </c>
    </row>
    <row r="267" spans="1:22" ht="12.75" customHeight="1" x14ac:dyDescent="0.2">
      <c r="A267" s="46" t="s">
        <v>83</v>
      </c>
      <c r="J267" s="2">
        <v>6</v>
      </c>
      <c r="K267" s="249">
        <v>4</v>
      </c>
      <c r="L267" s="1"/>
      <c r="M267" s="1"/>
      <c r="O267" s="1"/>
      <c r="P267" s="35">
        <v>9</v>
      </c>
      <c r="Q267" s="36"/>
      <c r="R267" s="1"/>
    </row>
    <row r="268" spans="1:22" ht="12.75" customHeight="1" x14ac:dyDescent="0.2">
      <c r="A268" s="46" t="s">
        <v>85</v>
      </c>
      <c r="J268" s="2">
        <v>4</v>
      </c>
      <c r="K268" s="249">
        <v>2</v>
      </c>
      <c r="L268" s="1"/>
      <c r="M268" s="1"/>
      <c r="O268" s="1"/>
      <c r="P268" s="35">
        <v>5</v>
      </c>
      <c r="Q268" s="36"/>
      <c r="R268" s="1"/>
      <c r="S268" s="2" t="s">
        <v>91</v>
      </c>
      <c r="T268" s="2">
        <v>55</v>
      </c>
      <c r="U268" s="2">
        <f>K272</f>
        <v>55</v>
      </c>
      <c r="V268" s="2" t="s">
        <v>19</v>
      </c>
    </row>
    <row r="269" spans="1:22" ht="12.75" customHeight="1" x14ac:dyDescent="0.2">
      <c r="A269" s="46" t="s">
        <v>86</v>
      </c>
      <c r="J269" s="2">
        <v>3</v>
      </c>
      <c r="K269" s="249">
        <v>2</v>
      </c>
      <c r="L269" s="1"/>
      <c r="M269" s="1"/>
      <c r="O269" s="1"/>
      <c r="P269" s="35">
        <v>4</v>
      </c>
      <c r="Q269" s="36"/>
      <c r="R269" s="1"/>
      <c r="S269" s="2" t="s">
        <v>92</v>
      </c>
      <c r="T269" s="36">
        <f>T268/B258</f>
        <v>0.70512820512820518</v>
      </c>
      <c r="U269" s="36">
        <f>T268/U268</f>
        <v>1</v>
      </c>
      <c r="V269" s="2" t="s">
        <v>93</v>
      </c>
    </row>
    <row r="270" spans="1:22" ht="12.75" customHeight="1" x14ac:dyDescent="0.2">
      <c r="A270" s="46" t="s">
        <v>89</v>
      </c>
      <c r="J270" s="2">
        <v>1</v>
      </c>
      <c r="K270" s="249"/>
      <c r="L270" s="1"/>
      <c r="M270" s="1"/>
      <c r="O270" s="1"/>
      <c r="P270" s="35">
        <v>2</v>
      </c>
      <c r="Q270" s="36"/>
      <c r="R270" s="1"/>
    </row>
    <row r="271" spans="1:22" ht="12.75" customHeight="1" x14ac:dyDescent="0.2">
      <c r="A271" s="46" t="s">
        <v>95</v>
      </c>
      <c r="J271" s="2">
        <v>1</v>
      </c>
      <c r="K271" s="249">
        <v>1</v>
      </c>
      <c r="L271" s="1"/>
      <c r="M271" s="1"/>
      <c r="O271" s="1"/>
      <c r="P271" s="35">
        <v>2</v>
      </c>
      <c r="Q271" s="36"/>
      <c r="R271" s="1"/>
    </row>
    <row r="272" spans="1:22" ht="12.75" customHeight="1" x14ac:dyDescent="0.2">
      <c r="K272" s="245">
        <f>SUM(K266:K271)</f>
        <v>55</v>
      </c>
      <c r="L272" s="1">
        <f>K266/B258</f>
        <v>0.58974358974358976</v>
      </c>
      <c r="M272" s="1">
        <f>K272/B258</f>
        <v>0.70512820512820518</v>
      </c>
      <c r="N272" s="1">
        <f>M272-L272</f>
        <v>0.11538461538461542</v>
      </c>
      <c r="O272" s="1"/>
    </row>
    <row r="273" spans="1:22" ht="12.75" customHeight="1" x14ac:dyDescent="0.3">
      <c r="A273" s="233" t="s">
        <v>94</v>
      </c>
      <c r="L273" s="1"/>
      <c r="M273" s="1"/>
      <c r="O273" s="1"/>
    </row>
    <row r="274" spans="1:22" ht="38.25" customHeight="1" x14ac:dyDescent="0.2">
      <c r="B274" s="358" t="s">
        <v>3</v>
      </c>
      <c r="C274" s="359"/>
      <c r="D274" s="359"/>
      <c r="E274" s="359"/>
      <c r="F274" s="359"/>
      <c r="G274" s="359"/>
      <c r="H274" s="359"/>
      <c r="I274" s="359"/>
      <c r="J274" s="359"/>
      <c r="L274" s="13" t="s">
        <v>11</v>
      </c>
      <c r="M274" s="13" t="s">
        <v>12</v>
      </c>
      <c r="N274" s="143" t="s">
        <v>13</v>
      </c>
      <c r="O274" s="13" t="s">
        <v>14</v>
      </c>
      <c r="P274" s="12" t="s">
        <v>15</v>
      </c>
      <c r="Q274" s="12" t="s">
        <v>16</v>
      </c>
      <c r="R274" s="13" t="s">
        <v>17</v>
      </c>
    </row>
    <row r="275" spans="1:22" ht="12.75" customHeight="1" x14ac:dyDescent="0.2">
      <c r="A275" s="313" t="s">
        <v>18</v>
      </c>
      <c r="B275" s="169">
        <v>1</v>
      </c>
      <c r="C275" s="169">
        <v>2</v>
      </c>
      <c r="D275" s="169">
        <v>3</v>
      </c>
      <c r="E275" s="169">
        <v>4</v>
      </c>
      <c r="F275" s="169">
        <v>5</v>
      </c>
      <c r="G275" s="169">
        <v>6</v>
      </c>
      <c r="H275" s="169">
        <v>7</v>
      </c>
      <c r="I275" s="169">
        <v>8</v>
      </c>
      <c r="J275" s="169">
        <v>9</v>
      </c>
      <c r="K275" s="315" t="s">
        <v>19</v>
      </c>
      <c r="L275" s="1"/>
      <c r="M275" s="1"/>
      <c r="O275" s="1"/>
      <c r="P275" s="24"/>
      <c r="Q275" s="24"/>
      <c r="R275" s="1"/>
    </row>
    <row r="276" spans="1:22" ht="12.75" customHeight="1" x14ac:dyDescent="0.2">
      <c r="A276" s="46" t="s">
        <v>56</v>
      </c>
      <c r="B276" s="2">
        <v>77</v>
      </c>
      <c r="K276" s="249"/>
      <c r="L276" s="1"/>
      <c r="M276" s="1"/>
      <c r="O276" s="1"/>
      <c r="P276" s="29">
        <f>B276</f>
        <v>77</v>
      </c>
      <c r="Q276" s="24"/>
      <c r="R276" s="1"/>
    </row>
    <row r="277" spans="1:22" ht="12.75" customHeight="1" x14ac:dyDescent="0.2">
      <c r="A277" s="46" t="s">
        <v>57</v>
      </c>
      <c r="C277" s="2">
        <v>71</v>
      </c>
      <c r="K277" s="249"/>
      <c r="L277" s="1"/>
      <c r="M277" s="1"/>
      <c r="N277" s="1"/>
      <c r="O277" s="1">
        <f>C277/B276</f>
        <v>0.92207792207792205</v>
      </c>
      <c r="P277" s="35">
        <v>71</v>
      </c>
      <c r="Q277" s="36">
        <f t="shared" ref="Q277:Q284" si="52">P277/P276</f>
        <v>0.92207792207792205</v>
      </c>
      <c r="R277" s="1">
        <f t="shared" ref="R277:R284" si="53">100%-Q277</f>
        <v>7.7922077922077948E-2</v>
      </c>
    </row>
    <row r="278" spans="1:22" ht="12.75" customHeight="1" x14ac:dyDescent="0.2">
      <c r="A278" s="46" t="s">
        <v>58</v>
      </c>
      <c r="D278" s="2">
        <v>65</v>
      </c>
      <c r="K278" s="249"/>
      <c r="L278" s="1"/>
      <c r="M278" s="1"/>
      <c r="O278" s="1">
        <f>D278/C277</f>
        <v>0.91549295774647887</v>
      </c>
      <c r="P278" s="35">
        <v>68</v>
      </c>
      <c r="Q278" s="36">
        <f t="shared" si="52"/>
        <v>0.95774647887323938</v>
      </c>
      <c r="R278" s="1">
        <f t="shared" si="53"/>
        <v>4.2253521126760618E-2</v>
      </c>
    </row>
    <row r="279" spans="1:22" ht="12.75" customHeight="1" x14ac:dyDescent="0.2">
      <c r="A279" s="46" t="s">
        <v>59</v>
      </c>
      <c r="E279" s="2">
        <v>57</v>
      </c>
      <c r="K279" s="249"/>
      <c r="L279" s="1"/>
      <c r="M279" s="1"/>
      <c r="O279" s="1">
        <f>E279/D278</f>
        <v>0.87692307692307692</v>
      </c>
      <c r="P279" s="35">
        <v>65</v>
      </c>
      <c r="Q279" s="36">
        <f t="shared" si="52"/>
        <v>0.95588235294117652</v>
      </c>
      <c r="R279" s="1">
        <f t="shared" si="53"/>
        <v>4.4117647058823484E-2</v>
      </c>
    </row>
    <row r="280" spans="1:22" ht="12.75" customHeight="1" x14ac:dyDescent="0.2">
      <c r="A280" s="46" t="s">
        <v>70</v>
      </c>
      <c r="F280" s="2">
        <v>57</v>
      </c>
      <c r="K280" s="249"/>
      <c r="L280" s="1"/>
      <c r="M280" s="1"/>
      <c r="O280" s="1">
        <f>F280/E279</f>
        <v>1</v>
      </c>
      <c r="P280" s="35">
        <v>65</v>
      </c>
      <c r="Q280" s="36">
        <f t="shared" si="52"/>
        <v>1</v>
      </c>
      <c r="R280" s="1">
        <f t="shared" si="53"/>
        <v>0</v>
      </c>
    </row>
    <row r="281" spans="1:22" ht="12.75" customHeight="1" x14ac:dyDescent="0.2">
      <c r="A281" s="46" t="s">
        <v>71</v>
      </c>
      <c r="G281" s="2">
        <v>55</v>
      </c>
      <c r="K281" s="249"/>
      <c r="L281" s="1"/>
      <c r="M281" s="1"/>
      <c r="O281" s="1">
        <f>G281/F280</f>
        <v>0.96491228070175439</v>
      </c>
      <c r="P281" s="35">
        <v>62</v>
      </c>
      <c r="Q281" s="36">
        <f t="shared" si="52"/>
        <v>0.9538461538461539</v>
      </c>
      <c r="R281" s="1">
        <f t="shared" si="53"/>
        <v>4.6153846153846101E-2</v>
      </c>
    </row>
    <row r="282" spans="1:22" ht="12.75" customHeight="1" x14ac:dyDescent="0.2">
      <c r="A282" s="46" t="s">
        <v>79</v>
      </c>
      <c r="H282" s="2">
        <v>51</v>
      </c>
      <c r="K282" s="249"/>
      <c r="L282" s="1"/>
      <c r="M282" s="1"/>
      <c r="O282" s="1">
        <f>H282/G281</f>
        <v>0.92727272727272725</v>
      </c>
      <c r="P282" s="35">
        <v>57</v>
      </c>
      <c r="Q282" s="36">
        <f t="shared" si="52"/>
        <v>0.91935483870967738</v>
      </c>
      <c r="R282" s="1">
        <f t="shared" si="53"/>
        <v>8.064516129032262E-2</v>
      </c>
    </row>
    <row r="283" spans="1:22" ht="12.75" customHeight="1" x14ac:dyDescent="0.2">
      <c r="A283" s="46" t="s">
        <v>82</v>
      </c>
      <c r="I283" s="2">
        <v>50</v>
      </c>
      <c r="K283" s="249"/>
      <c r="L283" s="1"/>
      <c r="M283" s="1"/>
      <c r="O283" s="1">
        <f>I283/H282</f>
        <v>0.98039215686274506</v>
      </c>
      <c r="P283" s="35">
        <v>58</v>
      </c>
      <c r="Q283" s="36">
        <f t="shared" si="52"/>
        <v>1.0175438596491229</v>
      </c>
      <c r="R283" s="1">
        <f t="shared" si="53"/>
        <v>-1.7543859649122862E-2</v>
      </c>
    </row>
    <row r="284" spans="1:22" ht="12.75" customHeight="1" x14ac:dyDescent="0.2">
      <c r="A284" s="46" t="s">
        <v>83</v>
      </c>
      <c r="J284" s="2">
        <v>49</v>
      </c>
      <c r="K284" s="249">
        <v>43</v>
      </c>
      <c r="L284" s="1"/>
      <c r="M284" s="1"/>
      <c r="O284" s="1">
        <f>J284/I283</f>
        <v>0.98</v>
      </c>
      <c r="P284" s="35">
        <v>58</v>
      </c>
      <c r="Q284" s="36">
        <f t="shared" si="52"/>
        <v>1</v>
      </c>
      <c r="R284" s="1">
        <f t="shared" si="53"/>
        <v>0</v>
      </c>
    </row>
    <row r="285" spans="1:22" ht="12.75" customHeight="1" x14ac:dyDescent="0.2">
      <c r="A285" s="46" t="s">
        <v>85</v>
      </c>
      <c r="J285" s="2">
        <v>8</v>
      </c>
      <c r="K285" s="249">
        <v>8</v>
      </c>
      <c r="L285" s="1"/>
      <c r="M285" s="1"/>
      <c r="O285" s="1"/>
      <c r="P285" s="35">
        <v>15</v>
      </c>
      <c r="Q285" s="36"/>
      <c r="R285" s="1"/>
    </row>
    <row r="286" spans="1:22" ht="12.75" customHeight="1" x14ac:dyDescent="0.2">
      <c r="A286" s="46" t="s">
        <v>86</v>
      </c>
      <c r="J286" s="2">
        <v>2</v>
      </c>
      <c r="K286" s="249">
        <v>2</v>
      </c>
      <c r="L286" s="1"/>
      <c r="M286" s="1"/>
      <c r="O286" s="1"/>
      <c r="P286" s="35">
        <v>6</v>
      </c>
      <c r="Q286" s="36"/>
      <c r="R286" s="1"/>
      <c r="S286" s="2" t="s">
        <v>91</v>
      </c>
      <c r="T286" s="2">
        <v>47</v>
      </c>
      <c r="U286" s="2">
        <f>K289</f>
        <v>55</v>
      </c>
      <c r="V286" s="2" t="s">
        <v>19</v>
      </c>
    </row>
    <row r="287" spans="1:22" ht="12.75" customHeight="1" x14ac:dyDescent="0.2">
      <c r="A287" s="46" t="s">
        <v>89</v>
      </c>
      <c r="J287" s="2">
        <v>2</v>
      </c>
      <c r="K287" s="249">
        <v>1</v>
      </c>
      <c r="L287" s="1"/>
      <c r="M287" s="1"/>
      <c r="O287" s="1"/>
      <c r="P287" s="35">
        <v>2</v>
      </c>
      <c r="Q287" s="36"/>
      <c r="R287" s="1"/>
      <c r="S287" s="2" t="s">
        <v>92</v>
      </c>
      <c r="T287" s="36">
        <f>T286/B276</f>
        <v>0.61038961038961037</v>
      </c>
      <c r="U287" s="36">
        <f>T286/U286</f>
        <v>0.8545454545454545</v>
      </c>
      <c r="V287" s="2" t="s">
        <v>93</v>
      </c>
    </row>
    <row r="288" spans="1:22" ht="12.75" customHeight="1" x14ac:dyDescent="0.2">
      <c r="A288" s="46" t="s">
        <v>95</v>
      </c>
      <c r="J288" s="2">
        <v>1</v>
      </c>
      <c r="K288" s="249">
        <v>1</v>
      </c>
      <c r="L288" s="1"/>
      <c r="M288" s="1"/>
      <c r="O288" s="1"/>
      <c r="P288" s="35">
        <v>1</v>
      </c>
      <c r="Q288" s="36"/>
      <c r="R288" s="1"/>
    </row>
    <row r="289" spans="1:22" ht="12.75" customHeight="1" x14ac:dyDescent="0.2">
      <c r="K289" s="245">
        <f>SUM(K284:K288)</f>
        <v>55</v>
      </c>
      <c r="L289" s="1">
        <f>K284/B276</f>
        <v>0.55844155844155841</v>
      </c>
      <c r="M289" s="1">
        <f>K289/B276</f>
        <v>0.7142857142857143</v>
      </c>
      <c r="N289" s="1">
        <f>M289-L289</f>
        <v>0.1558441558441559</v>
      </c>
      <c r="O289" s="1"/>
    </row>
    <row r="290" spans="1:22" ht="12.75" customHeight="1" x14ac:dyDescent="0.3">
      <c r="A290" s="233" t="s">
        <v>96</v>
      </c>
      <c r="L290" s="1"/>
      <c r="M290" s="1"/>
      <c r="O290" s="1"/>
    </row>
    <row r="291" spans="1:22" ht="38.25" customHeight="1" x14ac:dyDescent="0.2">
      <c r="B291" s="358" t="s">
        <v>3</v>
      </c>
      <c r="C291" s="359"/>
      <c r="D291" s="359"/>
      <c r="E291" s="359"/>
      <c r="F291" s="359"/>
      <c r="G291" s="359"/>
      <c r="H291" s="359"/>
      <c r="I291" s="359"/>
      <c r="J291" s="359"/>
      <c r="L291" s="13" t="s">
        <v>11</v>
      </c>
      <c r="M291" s="13" t="s">
        <v>12</v>
      </c>
      <c r="N291" s="143" t="s">
        <v>13</v>
      </c>
      <c r="O291" s="13" t="s">
        <v>14</v>
      </c>
      <c r="P291" s="12" t="s">
        <v>15</v>
      </c>
      <c r="Q291" s="12" t="s">
        <v>16</v>
      </c>
      <c r="R291" s="13" t="s">
        <v>17</v>
      </c>
    </row>
    <row r="292" spans="1:22" ht="12.75" customHeight="1" x14ac:dyDescent="0.2">
      <c r="A292" s="313" t="s">
        <v>18</v>
      </c>
      <c r="B292" s="169">
        <v>1</v>
      </c>
      <c r="C292" s="169">
        <v>2</v>
      </c>
      <c r="D292" s="169">
        <v>3</v>
      </c>
      <c r="E292" s="169">
        <v>4</v>
      </c>
      <c r="F292" s="169">
        <v>5</v>
      </c>
      <c r="G292" s="169">
        <v>6</v>
      </c>
      <c r="H292" s="169">
        <v>7</v>
      </c>
      <c r="I292" s="169">
        <v>8</v>
      </c>
      <c r="J292" s="169">
        <v>9</v>
      </c>
      <c r="K292" s="315" t="s">
        <v>19</v>
      </c>
      <c r="L292" s="1"/>
      <c r="M292" s="1"/>
      <c r="O292" s="1"/>
      <c r="P292" s="24"/>
      <c r="Q292" s="24"/>
      <c r="R292" s="1"/>
    </row>
    <row r="293" spans="1:22" ht="12.75" customHeight="1" x14ac:dyDescent="0.2">
      <c r="A293" s="46" t="s">
        <v>57</v>
      </c>
      <c r="B293" s="2">
        <v>79</v>
      </c>
      <c r="K293" s="249"/>
      <c r="L293" s="1"/>
      <c r="M293" s="1"/>
      <c r="O293" s="1"/>
      <c r="P293" s="29">
        <f>B293</f>
        <v>79</v>
      </c>
      <c r="Q293" s="24"/>
      <c r="R293" s="1"/>
    </row>
    <row r="294" spans="1:22" ht="12.75" customHeight="1" x14ac:dyDescent="0.2">
      <c r="A294" s="46" t="s">
        <v>58</v>
      </c>
      <c r="C294" s="2">
        <v>73</v>
      </c>
      <c r="K294" s="249"/>
      <c r="L294" s="1"/>
      <c r="M294" s="1"/>
      <c r="N294" s="1"/>
      <c r="O294" s="1">
        <f>C294/B293</f>
        <v>0.92405063291139244</v>
      </c>
      <c r="P294" s="35">
        <v>74</v>
      </c>
      <c r="Q294" s="36">
        <f t="shared" ref="Q294:Q301" si="54">P294/P293</f>
        <v>0.93670886075949367</v>
      </c>
      <c r="R294" s="1">
        <f t="shared" ref="R294:R301" si="55">100%-Q294</f>
        <v>6.3291139240506333E-2</v>
      </c>
    </row>
    <row r="295" spans="1:22" ht="12.75" customHeight="1" x14ac:dyDescent="0.2">
      <c r="A295" s="46" t="s">
        <v>59</v>
      </c>
      <c r="D295" s="2">
        <v>68</v>
      </c>
      <c r="K295" s="249"/>
      <c r="L295" s="1"/>
      <c r="M295" s="1"/>
      <c r="O295" s="1">
        <f>D295/C294</f>
        <v>0.93150684931506844</v>
      </c>
      <c r="P295" s="35">
        <v>70</v>
      </c>
      <c r="Q295" s="36">
        <f t="shared" si="54"/>
        <v>0.94594594594594594</v>
      </c>
      <c r="R295" s="1">
        <f t="shared" si="55"/>
        <v>5.4054054054054057E-2</v>
      </c>
    </row>
    <row r="296" spans="1:22" ht="12.75" customHeight="1" x14ac:dyDescent="0.2">
      <c r="A296" s="46" t="s">
        <v>70</v>
      </c>
      <c r="E296" s="2">
        <v>64</v>
      </c>
      <c r="K296" s="249"/>
      <c r="L296" s="1"/>
      <c r="M296" s="1"/>
      <c r="O296" s="1">
        <f>E296/D295</f>
        <v>0.94117647058823528</v>
      </c>
      <c r="P296" s="35">
        <v>66</v>
      </c>
      <c r="Q296" s="36">
        <f t="shared" si="54"/>
        <v>0.94285714285714284</v>
      </c>
      <c r="R296" s="1">
        <f t="shared" si="55"/>
        <v>5.7142857142857162E-2</v>
      </c>
    </row>
    <row r="297" spans="1:22" ht="12.75" customHeight="1" x14ac:dyDescent="0.2">
      <c r="A297" s="46" t="s">
        <v>71</v>
      </c>
      <c r="F297" s="2">
        <v>63</v>
      </c>
      <c r="K297" s="249"/>
      <c r="L297" s="1"/>
      <c r="M297" s="1"/>
      <c r="O297" s="1">
        <f>F297/E296</f>
        <v>0.984375</v>
      </c>
      <c r="P297" s="35">
        <v>65</v>
      </c>
      <c r="Q297" s="36">
        <f t="shared" si="54"/>
        <v>0.98484848484848486</v>
      </c>
      <c r="R297" s="1">
        <f t="shared" si="55"/>
        <v>1.5151515151515138E-2</v>
      </c>
    </row>
    <row r="298" spans="1:22" ht="12.75" customHeight="1" x14ac:dyDescent="0.2">
      <c r="A298" s="46" t="s">
        <v>79</v>
      </c>
      <c r="G298" s="2">
        <v>59</v>
      </c>
      <c r="K298" s="249"/>
      <c r="L298" s="1"/>
      <c r="M298" s="1"/>
      <c r="O298" s="1">
        <f>G298/F297</f>
        <v>0.93650793650793651</v>
      </c>
      <c r="P298" s="35">
        <v>65</v>
      </c>
      <c r="Q298" s="36">
        <f t="shared" si="54"/>
        <v>1</v>
      </c>
      <c r="R298" s="1">
        <f t="shared" si="55"/>
        <v>0</v>
      </c>
    </row>
    <row r="299" spans="1:22" ht="12.75" customHeight="1" x14ac:dyDescent="0.2">
      <c r="A299" s="46" t="s">
        <v>82</v>
      </c>
      <c r="H299" s="2">
        <v>57</v>
      </c>
      <c r="K299" s="249"/>
      <c r="L299" s="1"/>
      <c r="M299" s="1"/>
      <c r="O299" s="1">
        <f>H299/G298</f>
        <v>0.96610169491525422</v>
      </c>
      <c r="P299" s="35">
        <v>61</v>
      </c>
      <c r="Q299" s="36">
        <f t="shared" si="54"/>
        <v>0.93846153846153846</v>
      </c>
      <c r="R299" s="1">
        <f t="shared" si="55"/>
        <v>6.1538461538461542E-2</v>
      </c>
    </row>
    <row r="300" spans="1:22" ht="12.75" customHeight="1" x14ac:dyDescent="0.2">
      <c r="A300" s="46" t="s">
        <v>83</v>
      </c>
      <c r="I300" s="2">
        <v>57</v>
      </c>
      <c r="K300" s="249"/>
      <c r="L300" s="1"/>
      <c r="M300" s="1"/>
      <c r="O300" s="1">
        <f>I300/H299</f>
        <v>1</v>
      </c>
      <c r="P300" s="35">
        <v>62</v>
      </c>
      <c r="Q300" s="36">
        <f t="shared" si="54"/>
        <v>1.0163934426229508</v>
      </c>
      <c r="R300" s="1">
        <f t="shared" si="55"/>
        <v>-1.6393442622950838E-2</v>
      </c>
    </row>
    <row r="301" spans="1:22" ht="12.75" customHeight="1" x14ac:dyDescent="0.2">
      <c r="A301" s="46" t="s">
        <v>85</v>
      </c>
      <c r="J301" s="2">
        <v>56</v>
      </c>
      <c r="K301" s="249">
        <v>47</v>
      </c>
      <c r="L301" s="1"/>
      <c r="M301" s="1"/>
      <c r="O301" s="1">
        <f>J301/I300</f>
        <v>0.98245614035087714</v>
      </c>
      <c r="P301" s="35">
        <v>62</v>
      </c>
      <c r="Q301" s="36">
        <f t="shared" si="54"/>
        <v>1</v>
      </c>
      <c r="R301" s="1">
        <f t="shared" si="55"/>
        <v>0</v>
      </c>
    </row>
    <row r="302" spans="1:22" ht="12.75" customHeight="1" x14ac:dyDescent="0.2">
      <c r="A302" s="46" t="s">
        <v>86</v>
      </c>
      <c r="J302" s="2">
        <v>14</v>
      </c>
      <c r="K302" s="249">
        <v>12</v>
      </c>
      <c r="L302" s="1"/>
      <c r="M302" s="1"/>
      <c r="O302" s="1"/>
      <c r="P302" s="35">
        <v>15</v>
      </c>
      <c r="Q302" s="36"/>
      <c r="R302" s="1"/>
    </row>
    <row r="303" spans="1:22" ht="12.75" customHeight="1" x14ac:dyDescent="0.2">
      <c r="A303" s="46" t="s">
        <v>89</v>
      </c>
      <c r="J303" s="2">
        <v>1</v>
      </c>
      <c r="K303" s="249">
        <v>1</v>
      </c>
      <c r="L303" s="1"/>
      <c r="M303" s="1"/>
      <c r="O303" s="1"/>
      <c r="P303" s="35">
        <v>2</v>
      </c>
      <c r="Q303" s="36"/>
      <c r="R303" s="1"/>
      <c r="S303" s="2" t="s">
        <v>91</v>
      </c>
      <c r="T303" s="2">
        <v>60</v>
      </c>
      <c r="U303" s="2">
        <f>K306</f>
        <v>62</v>
      </c>
      <c r="V303" s="2" t="s">
        <v>19</v>
      </c>
    </row>
    <row r="304" spans="1:22" ht="12.75" customHeight="1" x14ac:dyDescent="0.2">
      <c r="A304" s="46" t="s">
        <v>95</v>
      </c>
      <c r="J304" s="2">
        <v>2</v>
      </c>
      <c r="K304" s="249">
        <v>1</v>
      </c>
      <c r="L304" s="1"/>
      <c r="M304" s="1"/>
      <c r="O304" s="1"/>
      <c r="P304" s="35">
        <v>2</v>
      </c>
      <c r="Q304" s="36"/>
      <c r="R304" s="1"/>
      <c r="S304" s="2" t="s">
        <v>92</v>
      </c>
      <c r="T304" s="36">
        <f>T303/B293</f>
        <v>0.759493670886076</v>
      </c>
      <c r="U304" s="36">
        <f>T303/U303</f>
        <v>0.967741935483871</v>
      </c>
      <c r="V304" s="2" t="s">
        <v>93</v>
      </c>
    </row>
    <row r="305" spans="1:18" ht="12.75" customHeight="1" x14ac:dyDescent="0.2">
      <c r="A305" s="46" t="s">
        <v>97</v>
      </c>
      <c r="J305" s="2">
        <v>1</v>
      </c>
      <c r="K305" s="249">
        <v>1</v>
      </c>
      <c r="L305" s="1"/>
      <c r="M305" s="1"/>
      <c r="O305" s="1"/>
      <c r="P305" s="35">
        <v>1</v>
      </c>
      <c r="Q305" s="36"/>
      <c r="R305" s="1"/>
    </row>
    <row r="306" spans="1:18" ht="12.75" customHeight="1" x14ac:dyDescent="0.2">
      <c r="A306" s="46"/>
      <c r="K306" s="245">
        <f>SUM(K301:K305)</f>
        <v>62</v>
      </c>
      <c r="L306" s="1">
        <f>K301/B293</f>
        <v>0.59493670886075944</v>
      </c>
      <c r="M306" s="1">
        <f>K306/B293</f>
        <v>0.78481012658227844</v>
      </c>
      <c r="N306" s="1">
        <f>M306-L306</f>
        <v>0.189873417721519</v>
      </c>
      <c r="O306" s="1"/>
      <c r="P306" s="35"/>
      <c r="Q306" s="36"/>
      <c r="R306" s="1"/>
    </row>
    <row r="307" spans="1:18" ht="12.75" customHeight="1" x14ac:dyDescent="0.2">
      <c r="L307" s="1"/>
      <c r="M307" s="1"/>
      <c r="O307" s="1"/>
    </row>
    <row r="308" spans="1:18" ht="12.75" customHeight="1" x14ac:dyDescent="0.3">
      <c r="A308" s="233" t="s">
        <v>99</v>
      </c>
      <c r="L308" s="1"/>
      <c r="M308" s="1"/>
      <c r="O308" s="1"/>
    </row>
    <row r="309" spans="1:18" ht="38.25" customHeight="1" x14ac:dyDescent="0.2">
      <c r="B309" s="358" t="s">
        <v>3</v>
      </c>
      <c r="C309" s="359"/>
      <c r="D309" s="359"/>
      <c r="E309" s="359"/>
      <c r="F309" s="359"/>
      <c r="G309" s="359"/>
      <c r="H309" s="359"/>
      <c r="I309" s="359"/>
      <c r="J309" s="359"/>
      <c r="L309" s="13" t="s">
        <v>11</v>
      </c>
      <c r="M309" s="13" t="s">
        <v>12</v>
      </c>
      <c r="N309" s="143" t="s">
        <v>13</v>
      </c>
      <c r="O309" s="13" t="s">
        <v>14</v>
      </c>
      <c r="P309" s="12" t="s">
        <v>15</v>
      </c>
      <c r="Q309" s="12" t="s">
        <v>16</v>
      </c>
      <c r="R309" s="13" t="s">
        <v>17</v>
      </c>
    </row>
    <row r="310" spans="1:18" ht="12.75" customHeight="1" x14ac:dyDescent="0.2">
      <c r="A310" s="313" t="s">
        <v>18</v>
      </c>
      <c r="B310" s="169">
        <v>1</v>
      </c>
      <c r="C310" s="169">
        <v>2</v>
      </c>
      <c r="D310" s="169">
        <v>3</v>
      </c>
      <c r="E310" s="169">
        <v>4</v>
      </c>
      <c r="F310" s="169">
        <v>5</v>
      </c>
      <c r="G310" s="169">
        <v>6</v>
      </c>
      <c r="H310" s="169">
        <v>7</v>
      </c>
      <c r="I310" s="169">
        <v>8</v>
      </c>
      <c r="J310" s="169">
        <v>9</v>
      </c>
      <c r="K310" s="315" t="s">
        <v>19</v>
      </c>
      <c r="L310" s="1"/>
      <c r="M310" s="1"/>
      <c r="O310" s="1"/>
      <c r="P310" s="24"/>
      <c r="Q310" s="24"/>
      <c r="R310" s="1"/>
    </row>
    <row r="311" spans="1:18" ht="12.75" customHeight="1" x14ac:dyDescent="0.2">
      <c r="A311" s="46" t="s">
        <v>58</v>
      </c>
      <c r="B311" s="2">
        <v>79</v>
      </c>
      <c r="K311" s="249"/>
      <c r="L311" s="1"/>
      <c r="M311" s="1"/>
      <c r="O311" s="1"/>
      <c r="P311" s="29">
        <f>B311</f>
        <v>79</v>
      </c>
      <c r="Q311" s="24"/>
      <c r="R311" s="1"/>
    </row>
    <row r="312" spans="1:18" ht="12.75" customHeight="1" x14ac:dyDescent="0.2">
      <c r="A312" s="46" t="s">
        <v>59</v>
      </c>
      <c r="C312" s="2">
        <v>72</v>
      </c>
      <c r="K312" s="249"/>
      <c r="L312" s="1"/>
      <c r="M312" s="1"/>
      <c r="N312" s="1"/>
      <c r="O312" s="1">
        <f>C312/B311</f>
        <v>0.91139240506329111</v>
      </c>
      <c r="P312" s="35">
        <v>72</v>
      </c>
      <c r="Q312" s="36">
        <f t="shared" ref="Q312:Q319" si="56">P312/P311</f>
        <v>0.91139240506329111</v>
      </c>
      <c r="R312" s="1">
        <f t="shared" ref="R312:R319" si="57">100%-Q312</f>
        <v>8.8607594936708889E-2</v>
      </c>
    </row>
    <row r="313" spans="1:18" ht="12.75" customHeight="1" x14ac:dyDescent="0.2">
      <c r="A313" s="46" t="s">
        <v>70</v>
      </c>
      <c r="D313" s="2">
        <v>67</v>
      </c>
      <c r="K313" s="249"/>
      <c r="L313" s="1"/>
      <c r="M313" s="1"/>
      <c r="O313" s="1">
        <f>D313/C312</f>
        <v>0.93055555555555558</v>
      </c>
      <c r="P313" s="35">
        <v>69</v>
      </c>
      <c r="Q313" s="36">
        <f t="shared" si="56"/>
        <v>0.95833333333333337</v>
      </c>
      <c r="R313" s="1">
        <f t="shared" si="57"/>
        <v>4.166666666666663E-2</v>
      </c>
    </row>
    <row r="314" spans="1:18" ht="12.75" customHeight="1" x14ac:dyDescent="0.2">
      <c r="A314" s="235">
        <v>1002</v>
      </c>
      <c r="E314" s="2">
        <v>62</v>
      </c>
      <c r="K314" s="249"/>
      <c r="L314" s="1"/>
      <c r="M314" s="1"/>
      <c r="O314" s="1">
        <f>E314/D313</f>
        <v>0.92537313432835822</v>
      </c>
      <c r="P314" s="35">
        <v>68</v>
      </c>
      <c r="Q314" s="36">
        <f t="shared" si="56"/>
        <v>0.98550724637681164</v>
      </c>
      <c r="R314" s="1">
        <f t="shared" si="57"/>
        <v>1.4492753623188359E-2</v>
      </c>
    </row>
    <row r="315" spans="1:18" ht="12.75" customHeight="1" x14ac:dyDescent="0.2">
      <c r="A315" s="235">
        <v>1101</v>
      </c>
      <c r="F315" s="2">
        <v>58</v>
      </c>
      <c r="K315" s="249"/>
      <c r="L315" s="1"/>
      <c r="M315" s="1"/>
      <c r="O315" s="1">
        <f>F315/E314</f>
        <v>0.93548387096774188</v>
      </c>
      <c r="P315" s="35">
        <v>65</v>
      </c>
      <c r="Q315" s="36">
        <f t="shared" si="56"/>
        <v>0.95588235294117652</v>
      </c>
      <c r="R315" s="1">
        <f t="shared" si="57"/>
        <v>4.4117647058823484E-2</v>
      </c>
    </row>
    <row r="316" spans="1:18" ht="12.75" customHeight="1" x14ac:dyDescent="0.2">
      <c r="A316" s="46" t="s">
        <v>82</v>
      </c>
      <c r="G316" s="2">
        <v>55</v>
      </c>
      <c r="K316" s="249"/>
      <c r="L316" s="1"/>
      <c r="M316" s="1"/>
      <c r="O316" s="1">
        <f>G316/F315</f>
        <v>0.94827586206896552</v>
      </c>
      <c r="P316" s="35">
        <v>64</v>
      </c>
      <c r="Q316" s="36">
        <f t="shared" si="56"/>
        <v>0.98461538461538467</v>
      </c>
      <c r="R316" s="1">
        <f t="shared" si="57"/>
        <v>1.538461538461533E-2</v>
      </c>
    </row>
    <row r="317" spans="1:18" ht="12.75" customHeight="1" x14ac:dyDescent="0.2">
      <c r="A317" s="46" t="s">
        <v>83</v>
      </c>
      <c r="H317" s="2">
        <v>53</v>
      </c>
      <c r="K317" s="249"/>
      <c r="L317" s="1"/>
      <c r="M317" s="1"/>
      <c r="O317" s="1">
        <f>H317/G316</f>
        <v>0.96363636363636362</v>
      </c>
      <c r="P317" s="35">
        <v>62</v>
      </c>
      <c r="Q317" s="36">
        <f t="shared" si="56"/>
        <v>0.96875</v>
      </c>
      <c r="R317" s="1">
        <f t="shared" si="57"/>
        <v>3.125E-2</v>
      </c>
    </row>
    <row r="318" spans="1:18" ht="12.75" customHeight="1" x14ac:dyDescent="0.2">
      <c r="A318" s="46" t="s">
        <v>85</v>
      </c>
      <c r="I318" s="2">
        <v>52</v>
      </c>
      <c r="K318" s="249">
        <v>2</v>
      </c>
      <c r="L318" s="1"/>
      <c r="M318" s="1"/>
      <c r="O318" s="1">
        <f>I318/H317</f>
        <v>0.98113207547169812</v>
      </c>
      <c r="P318" s="35">
        <v>61</v>
      </c>
      <c r="Q318" s="36">
        <f t="shared" si="56"/>
        <v>0.9838709677419355</v>
      </c>
      <c r="R318" s="1">
        <f t="shared" si="57"/>
        <v>1.6129032258064502E-2</v>
      </c>
    </row>
    <row r="319" spans="1:18" ht="12.75" customHeight="1" x14ac:dyDescent="0.2">
      <c r="A319" s="46" t="s">
        <v>86</v>
      </c>
      <c r="J319" s="2">
        <v>52</v>
      </c>
      <c r="K319" s="249">
        <v>41</v>
      </c>
      <c r="L319" s="1"/>
      <c r="M319" s="1"/>
      <c r="O319" s="1">
        <f>J319/I318</f>
        <v>1</v>
      </c>
      <c r="P319" s="35">
        <v>58</v>
      </c>
      <c r="Q319" s="36">
        <f t="shared" si="56"/>
        <v>0.95081967213114749</v>
      </c>
      <c r="R319" s="1">
        <f t="shared" si="57"/>
        <v>4.9180327868852514E-2</v>
      </c>
    </row>
    <row r="320" spans="1:18" ht="12.75" customHeight="1" x14ac:dyDescent="0.2">
      <c r="A320" s="46" t="s">
        <v>89</v>
      </c>
      <c r="J320" s="2">
        <v>14</v>
      </c>
      <c r="K320" s="249">
        <v>9</v>
      </c>
      <c r="L320" s="1"/>
      <c r="M320" s="1"/>
      <c r="O320" s="1"/>
      <c r="P320" s="35">
        <v>17</v>
      </c>
      <c r="Q320" s="36"/>
      <c r="R320" s="1"/>
    </row>
    <row r="321" spans="1:22" ht="12.75" customHeight="1" x14ac:dyDescent="0.2">
      <c r="A321" s="46" t="s">
        <v>95</v>
      </c>
      <c r="J321" s="2">
        <v>8</v>
      </c>
      <c r="K321" s="249">
        <v>6</v>
      </c>
      <c r="L321" s="1"/>
      <c r="M321" s="1"/>
      <c r="O321" s="1"/>
      <c r="P321" s="35">
        <v>8</v>
      </c>
      <c r="Q321" s="36"/>
      <c r="R321" s="1"/>
      <c r="S321" s="2" t="s">
        <v>91</v>
      </c>
      <c r="T321" s="2">
        <v>57</v>
      </c>
      <c r="U321" s="2">
        <f>K323</f>
        <v>60</v>
      </c>
      <c r="V321" s="2" t="s">
        <v>19</v>
      </c>
    </row>
    <row r="322" spans="1:22" ht="12.75" customHeight="1" x14ac:dyDescent="0.2">
      <c r="A322" s="46" t="s">
        <v>97</v>
      </c>
      <c r="J322" s="2">
        <v>2</v>
      </c>
      <c r="K322" s="249">
        <v>2</v>
      </c>
      <c r="L322" s="1"/>
      <c r="M322" s="1"/>
      <c r="O322" s="1"/>
      <c r="P322" s="35">
        <v>2</v>
      </c>
      <c r="Q322" s="36"/>
      <c r="R322" s="1"/>
      <c r="S322" s="2" t="s">
        <v>92</v>
      </c>
      <c r="T322" s="36">
        <f>T321/B311</f>
        <v>0.72151898734177211</v>
      </c>
      <c r="U322" s="36">
        <f>T321/U321</f>
        <v>0.95</v>
      </c>
      <c r="V322" s="2" t="s">
        <v>93</v>
      </c>
    </row>
    <row r="323" spans="1:22" ht="12.75" customHeight="1" x14ac:dyDescent="0.2">
      <c r="A323" s="46"/>
      <c r="K323" s="245">
        <f>SUM(K318:K322)</f>
        <v>60</v>
      </c>
      <c r="L323" s="1">
        <f>SUM(K318:K319)/B311</f>
        <v>0.54430379746835444</v>
      </c>
      <c r="M323" s="1">
        <f>K323/B311</f>
        <v>0.759493670886076</v>
      </c>
      <c r="N323" s="1">
        <f>M323-L323</f>
        <v>0.21518987341772156</v>
      </c>
      <c r="O323" s="1"/>
      <c r="P323" s="35"/>
      <c r="Q323" s="36"/>
      <c r="R323" s="1"/>
      <c r="S323" s="2"/>
      <c r="T323" s="36"/>
      <c r="U323" s="36"/>
      <c r="V323" s="2"/>
    </row>
    <row r="324" spans="1:22" ht="12.75" customHeight="1" x14ac:dyDescent="0.2">
      <c r="A324" s="46"/>
      <c r="L324" s="1"/>
      <c r="M324" s="1"/>
      <c r="O324" s="1"/>
      <c r="P324" s="35"/>
      <c r="Q324" s="36"/>
      <c r="R324" s="1"/>
      <c r="S324" s="2"/>
      <c r="T324" s="36"/>
      <c r="U324" s="36"/>
      <c r="V324" s="2"/>
    </row>
    <row r="325" spans="1:22" ht="12.75" customHeight="1" x14ac:dyDescent="0.2">
      <c r="L325" s="1"/>
      <c r="M325" s="1"/>
      <c r="O325" s="1"/>
    </row>
    <row r="326" spans="1:22" ht="12.75" customHeight="1" x14ac:dyDescent="0.3">
      <c r="A326" s="233" t="s">
        <v>100</v>
      </c>
      <c r="L326" s="1"/>
      <c r="M326" s="1"/>
      <c r="O326" s="1"/>
    </row>
    <row r="327" spans="1:22" ht="38.25" customHeight="1" x14ac:dyDescent="0.2">
      <c r="B327" s="358" t="s">
        <v>3</v>
      </c>
      <c r="C327" s="359"/>
      <c r="D327" s="359"/>
      <c r="E327" s="359"/>
      <c r="F327" s="359"/>
      <c r="G327" s="359"/>
      <c r="H327" s="359"/>
      <c r="I327" s="359"/>
      <c r="J327" s="359"/>
      <c r="L327" s="13" t="s">
        <v>11</v>
      </c>
      <c r="M327" s="13" t="s">
        <v>12</v>
      </c>
      <c r="N327" s="143" t="s">
        <v>13</v>
      </c>
      <c r="O327" s="13" t="s">
        <v>14</v>
      </c>
      <c r="P327" s="12" t="s">
        <v>15</v>
      </c>
      <c r="Q327" s="12" t="s">
        <v>16</v>
      </c>
      <c r="R327" s="13" t="s">
        <v>17</v>
      </c>
    </row>
    <row r="328" spans="1:22" ht="12.75" customHeight="1" x14ac:dyDescent="0.2">
      <c r="A328" s="313" t="s">
        <v>18</v>
      </c>
      <c r="B328" s="169">
        <v>1</v>
      </c>
      <c r="C328" s="169">
        <v>2</v>
      </c>
      <c r="D328" s="169">
        <v>3</v>
      </c>
      <c r="E328" s="169">
        <v>4</v>
      </c>
      <c r="F328" s="169">
        <v>5</v>
      </c>
      <c r="G328" s="169">
        <v>6</v>
      </c>
      <c r="H328" s="169">
        <v>7</v>
      </c>
      <c r="I328" s="169">
        <v>8</v>
      </c>
      <c r="J328" s="169">
        <v>9</v>
      </c>
      <c r="K328" s="315" t="s">
        <v>19</v>
      </c>
      <c r="L328" s="1"/>
      <c r="M328" s="1"/>
      <c r="O328" s="1"/>
      <c r="P328" s="24"/>
      <c r="Q328" s="24"/>
      <c r="R328" s="1"/>
    </row>
    <row r="329" spans="1:22" ht="12.75" customHeight="1" x14ac:dyDescent="0.2">
      <c r="A329" s="46" t="s">
        <v>59</v>
      </c>
      <c r="B329" s="2">
        <v>77</v>
      </c>
      <c r="K329" s="249"/>
      <c r="L329" s="1"/>
      <c r="M329" s="1"/>
      <c r="O329" s="1"/>
      <c r="P329" s="29">
        <f>B329</f>
        <v>77</v>
      </c>
      <c r="Q329" s="24"/>
      <c r="R329" s="1"/>
    </row>
    <row r="330" spans="1:22" ht="12.75" customHeight="1" x14ac:dyDescent="0.2">
      <c r="A330" s="46" t="s">
        <v>70</v>
      </c>
      <c r="C330" s="2">
        <v>70</v>
      </c>
      <c r="K330" s="249"/>
      <c r="L330" s="1"/>
      <c r="M330" s="1"/>
      <c r="N330" s="1"/>
      <c r="O330" s="1">
        <f>C330/B329</f>
        <v>0.90909090909090906</v>
      </c>
      <c r="P330" s="35">
        <v>70</v>
      </c>
      <c r="Q330" s="36">
        <f t="shared" ref="Q330:Q337" si="58">P330/P329</f>
        <v>0.90909090909090906</v>
      </c>
      <c r="R330" s="1">
        <f t="shared" ref="R330:R337" si="59">100%-Q330</f>
        <v>9.0909090909090939E-2</v>
      </c>
    </row>
    <row r="331" spans="1:22" ht="12.75" customHeight="1" x14ac:dyDescent="0.2">
      <c r="A331" s="235">
        <v>1002</v>
      </c>
      <c r="D331" s="2">
        <v>64</v>
      </c>
      <c r="K331" s="249"/>
      <c r="L331" s="1"/>
      <c r="M331" s="1"/>
      <c r="O331" s="1">
        <f>D331/C330</f>
        <v>0.91428571428571426</v>
      </c>
      <c r="P331" s="35">
        <v>67</v>
      </c>
      <c r="Q331" s="36">
        <f t="shared" si="58"/>
        <v>0.95714285714285718</v>
      </c>
      <c r="R331" s="1">
        <f t="shared" si="59"/>
        <v>4.2857142857142816E-2</v>
      </c>
    </row>
    <row r="332" spans="1:22" ht="12.75" customHeight="1" x14ac:dyDescent="0.2">
      <c r="A332" s="235">
        <v>1101</v>
      </c>
      <c r="E332" s="2">
        <v>56</v>
      </c>
      <c r="K332" s="249"/>
      <c r="L332" s="1"/>
      <c r="M332" s="1"/>
      <c r="O332" s="1">
        <f>E332/D331</f>
        <v>0.875</v>
      </c>
      <c r="P332" s="35">
        <v>66</v>
      </c>
      <c r="Q332" s="36">
        <f t="shared" si="58"/>
        <v>0.9850746268656716</v>
      </c>
      <c r="R332" s="1">
        <f t="shared" si="59"/>
        <v>1.4925373134328401E-2</v>
      </c>
    </row>
    <row r="333" spans="1:22" ht="12.75" customHeight="1" x14ac:dyDescent="0.2">
      <c r="A333" s="46" t="s">
        <v>82</v>
      </c>
      <c r="F333" s="2">
        <v>54</v>
      </c>
      <c r="K333" s="249"/>
      <c r="L333" s="1"/>
      <c r="M333" s="1"/>
      <c r="O333" s="1">
        <f>F333/E332</f>
        <v>0.9642857142857143</v>
      </c>
      <c r="P333" s="35">
        <v>66</v>
      </c>
      <c r="Q333" s="36">
        <f t="shared" si="58"/>
        <v>1</v>
      </c>
      <c r="R333" s="1">
        <f t="shared" si="59"/>
        <v>0</v>
      </c>
    </row>
    <row r="334" spans="1:22" ht="12.75" customHeight="1" x14ac:dyDescent="0.2">
      <c r="A334" s="46" t="s">
        <v>83</v>
      </c>
      <c r="G334" s="2">
        <v>52</v>
      </c>
      <c r="K334" s="249"/>
      <c r="L334" s="1"/>
      <c r="M334" s="1"/>
      <c r="O334" s="1">
        <f>G334/F333</f>
        <v>0.96296296296296291</v>
      </c>
      <c r="P334" s="35">
        <v>63</v>
      </c>
      <c r="Q334" s="36">
        <f t="shared" si="58"/>
        <v>0.95454545454545459</v>
      </c>
      <c r="R334" s="1">
        <f t="shared" si="59"/>
        <v>4.5454545454545414E-2</v>
      </c>
    </row>
    <row r="335" spans="1:22" ht="12.75" customHeight="1" x14ac:dyDescent="0.2">
      <c r="A335" s="46" t="s">
        <v>85</v>
      </c>
      <c r="H335" s="2">
        <v>51</v>
      </c>
      <c r="K335" s="249"/>
      <c r="L335" s="1"/>
      <c r="M335" s="1"/>
      <c r="O335" s="1">
        <f>H335/G334</f>
        <v>0.98076923076923073</v>
      </c>
      <c r="P335" s="35">
        <v>62</v>
      </c>
      <c r="Q335" s="36">
        <f t="shared" si="58"/>
        <v>0.98412698412698407</v>
      </c>
      <c r="R335" s="1">
        <f t="shared" si="59"/>
        <v>1.5873015873015928E-2</v>
      </c>
    </row>
    <row r="336" spans="1:22" ht="12.75" customHeight="1" x14ac:dyDescent="0.2">
      <c r="A336" s="46" t="s">
        <v>86</v>
      </c>
      <c r="I336" s="2">
        <v>50</v>
      </c>
      <c r="K336" s="249"/>
      <c r="L336" s="1"/>
      <c r="M336" s="1"/>
      <c r="O336" s="1">
        <f>I336/H335</f>
        <v>0.98039215686274506</v>
      </c>
      <c r="P336" s="35">
        <v>62</v>
      </c>
      <c r="Q336" s="36">
        <f t="shared" si="58"/>
        <v>1</v>
      </c>
      <c r="R336" s="1">
        <f t="shared" si="59"/>
        <v>0</v>
      </c>
    </row>
    <row r="337" spans="1:26" ht="12.75" customHeight="1" x14ac:dyDescent="0.2">
      <c r="A337" s="46" t="s">
        <v>89</v>
      </c>
      <c r="J337" s="2">
        <v>49</v>
      </c>
      <c r="K337" s="249">
        <v>42</v>
      </c>
      <c r="L337" s="1"/>
      <c r="M337" s="1"/>
      <c r="O337" s="1">
        <f>J337/I336</f>
        <v>0.98</v>
      </c>
      <c r="P337" s="35">
        <v>60</v>
      </c>
      <c r="Q337" s="36">
        <f t="shared" si="58"/>
        <v>0.967741935483871</v>
      </c>
      <c r="R337" s="1">
        <f t="shared" si="59"/>
        <v>3.2258064516129004E-2</v>
      </c>
    </row>
    <row r="338" spans="1:26" ht="12.75" customHeight="1" x14ac:dyDescent="0.2">
      <c r="A338" s="46" t="s">
        <v>95</v>
      </c>
      <c r="J338" s="2">
        <v>14</v>
      </c>
      <c r="K338" s="249">
        <v>8</v>
      </c>
      <c r="L338" s="1"/>
      <c r="M338" s="1"/>
      <c r="O338" s="1"/>
      <c r="P338" s="35">
        <v>18</v>
      </c>
      <c r="Q338" s="36"/>
      <c r="R338" s="1"/>
    </row>
    <row r="339" spans="1:26" ht="12.75" customHeight="1" x14ac:dyDescent="0.2">
      <c r="A339" s="46" t="s">
        <v>97</v>
      </c>
      <c r="J339" s="2">
        <v>6</v>
      </c>
      <c r="K339" s="249">
        <v>4</v>
      </c>
      <c r="L339" s="1"/>
      <c r="M339" s="1"/>
      <c r="O339" s="1"/>
      <c r="P339" s="35">
        <v>7</v>
      </c>
      <c r="Q339" s="36"/>
      <c r="R339" s="1"/>
      <c r="S339" s="2" t="s">
        <v>91</v>
      </c>
      <c r="T339" s="2">
        <v>49</v>
      </c>
      <c r="U339" s="2">
        <f>K342</f>
        <v>57</v>
      </c>
      <c r="V339" s="2" t="s">
        <v>19</v>
      </c>
    </row>
    <row r="340" spans="1:26" ht="12.75" customHeight="1" x14ac:dyDescent="0.2">
      <c r="A340" s="46" t="s">
        <v>98</v>
      </c>
      <c r="J340" s="2">
        <v>1</v>
      </c>
      <c r="K340" s="249">
        <v>2</v>
      </c>
      <c r="L340" s="1"/>
      <c r="M340" s="1"/>
      <c r="O340" s="1"/>
      <c r="P340" s="35">
        <v>1</v>
      </c>
      <c r="Q340" s="36"/>
      <c r="R340" s="1"/>
      <c r="S340" s="2" t="s">
        <v>92</v>
      </c>
      <c r="T340" s="36">
        <f>T339/B329</f>
        <v>0.63636363636363635</v>
      </c>
      <c r="U340" s="36">
        <f>T339/U339</f>
        <v>0.85964912280701755</v>
      </c>
      <c r="V340" s="2" t="s">
        <v>93</v>
      </c>
    </row>
    <row r="341" spans="1:26" ht="12.75" customHeight="1" x14ac:dyDescent="0.2">
      <c r="A341" s="46" t="s">
        <v>112</v>
      </c>
      <c r="J341" s="2">
        <v>2</v>
      </c>
      <c r="K341" s="249">
        <v>1</v>
      </c>
      <c r="L341" s="1"/>
      <c r="M341" s="1"/>
      <c r="O341" s="1"/>
      <c r="P341" s="35">
        <v>2</v>
      </c>
      <c r="Q341" s="36"/>
      <c r="R341" s="1"/>
      <c r="S341" s="2"/>
      <c r="T341" s="36"/>
      <c r="U341" s="36"/>
      <c r="V341" s="2"/>
    </row>
    <row r="342" spans="1:26" ht="12.75" customHeight="1" x14ac:dyDescent="0.2">
      <c r="A342" s="235">
        <v>1601</v>
      </c>
      <c r="K342" s="245">
        <f>SUM(K337:K341)</f>
        <v>57</v>
      </c>
      <c r="L342" s="1">
        <f>K337/B329</f>
        <v>0.54545454545454541</v>
      </c>
      <c r="M342" s="1">
        <f>K342/B329</f>
        <v>0.74025974025974028</v>
      </c>
      <c r="N342" s="1">
        <f>M342-L342</f>
        <v>0.19480519480519487</v>
      </c>
      <c r="O342" s="1"/>
      <c r="P342" s="35"/>
      <c r="Q342" s="36"/>
      <c r="R342" s="1"/>
      <c r="S342" s="2"/>
      <c r="T342" s="36"/>
      <c r="U342" s="36"/>
      <c r="V342" s="2"/>
    </row>
    <row r="343" spans="1:26" ht="12.75" customHeight="1" x14ac:dyDescent="0.2">
      <c r="A343" s="46"/>
      <c r="K343" s="151"/>
      <c r="L343" s="1"/>
      <c r="M343" s="1"/>
      <c r="O343" s="1"/>
      <c r="P343" s="35"/>
      <c r="Q343" s="36"/>
      <c r="R343" s="1"/>
      <c r="S343" s="2"/>
      <c r="T343" s="36"/>
      <c r="U343" s="36"/>
      <c r="V343" s="2"/>
    </row>
    <row r="344" spans="1:26" ht="12.75" customHeight="1" x14ac:dyDescent="0.2">
      <c r="L344" s="1"/>
      <c r="M344" s="1"/>
      <c r="O344" s="1"/>
    </row>
    <row r="345" spans="1:26" ht="12.75" customHeight="1" x14ac:dyDescent="0.2">
      <c r="L345" s="1"/>
      <c r="M345" s="1"/>
      <c r="O345" s="1"/>
      <c r="Z345" s="12"/>
    </row>
    <row r="346" spans="1:26" ht="26.25" x14ac:dyDescent="0.4">
      <c r="B346" s="382" t="s">
        <v>101</v>
      </c>
      <c r="C346" s="367"/>
      <c r="D346" s="367"/>
      <c r="E346" s="367"/>
      <c r="F346" s="367"/>
      <c r="G346" s="367"/>
      <c r="H346" s="367"/>
      <c r="I346" s="367"/>
      <c r="J346" s="367"/>
      <c r="K346" s="225" t="s">
        <v>70</v>
      </c>
      <c r="L346" s="1"/>
      <c r="M346" s="1"/>
      <c r="N346" s="2"/>
      <c r="O346" s="1"/>
      <c r="P346" s="2"/>
      <c r="Q346" s="2"/>
      <c r="R346" s="2"/>
      <c r="Z346" s="12"/>
    </row>
    <row r="347" spans="1:26" ht="20.25" x14ac:dyDescent="0.2">
      <c r="A347" s="342" t="s">
        <v>18</v>
      </c>
      <c r="B347" s="344" t="s">
        <v>102</v>
      </c>
      <c r="C347" s="345"/>
      <c r="D347" s="345"/>
      <c r="E347" s="345"/>
      <c r="F347" s="345"/>
      <c r="G347" s="345"/>
      <c r="H347" s="345"/>
      <c r="I347" s="345"/>
      <c r="J347" s="377"/>
      <c r="K347" s="348" t="s">
        <v>19</v>
      </c>
      <c r="L347" s="339" t="s">
        <v>11</v>
      </c>
      <c r="M347" s="339" t="s">
        <v>12</v>
      </c>
      <c r="N347" s="350" t="s">
        <v>13</v>
      </c>
      <c r="O347" s="339" t="s">
        <v>14</v>
      </c>
      <c r="P347" s="337" t="s">
        <v>15</v>
      </c>
      <c r="Q347" s="337" t="s">
        <v>16</v>
      </c>
      <c r="R347" s="339" t="s">
        <v>103</v>
      </c>
      <c r="Z347" s="12"/>
    </row>
    <row r="348" spans="1:26" ht="15.75" customHeight="1" x14ac:dyDescent="0.25">
      <c r="A348" s="343"/>
      <c r="B348" s="84" t="s">
        <v>104</v>
      </c>
      <c r="C348" s="84" t="s">
        <v>105</v>
      </c>
      <c r="D348" s="84" t="s">
        <v>106</v>
      </c>
      <c r="E348" s="84" t="s">
        <v>107</v>
      </c>
      <c r="F348" s="84" t="s">
        <v>108</v>
      </c>
      <c r="G348" s="84" t="s">
        <v>109</v>
      </c>
      <c r="H348" s="84" t="s">
        <v>110</v>
      </c>
      <c r="I348" s="84" t="s">
        <v>73</v>
      </c>
      <c r="J348" s="84" t="s">
        <v>74</v>
      </c>
      <c r="K348" s="349"/>
      <c r="L348" s="338"/>
      <c r="M348" s="338"/>
      <c r="N348" s="338"/>
      <c r="O348" s="338"/>
      <c r="P348" s="338"/>
      <c r="Q348" s="338"/>
      <c r="R348" s="338"/>
      <c r="Z348" s="12"/>
    </row>
    <row r="349" spans="1:26" ht="15.75" customHeight="1" x14ac:dyDescent="0.25">
      <c r="A349" s="84">
        <v>1001</v>
      </c>
      <c r="B349" s="87">
        <v>75</v>
      </c>
      <c r="C349" s="87"/>
      <c r="D349" s="87"/>
      <c r="E349" s="87"/>
      <c r="F349" s="87"/>
      <c r="G349" s="87"/>
      <c r="H349" s="87"/>
      <c r="I349" s="87"/>
      <c r="J349" s="87"/>
      <c r="K349" s="129"/>
      <c r="L349" s="262"/>
      <c r="M349" s="263"/>
      <c r="N349" s="264"/>
      <c r="O349" s="278"/>
      <c r="P349" s="92">
        <f>B349</f>
        <v>75</v>
      </c>
      <c r="Q349" s="279"/>
      <c r="R349" s="278"/>
      <c r="Z349" s="12"/>
    </row>
    <row r="350" spans="1:26" ht="15.75" customHeight="1" x14ac:dyDescent="0.25">
      <c r="A350" s="84">
        <v>1002</v>
      </c>
      <c r="B350" s="87"/>
      <c r="C350" s="87">
        <v>65</v>
      </c>
      <c r="D350" s="87"/>
      <c r="E350" s="87"/>
      <c r="F350" s="87"/>
      <c r="G350" s="87"/>
      <c r="H350" s="87"/>
      <c r="I350" s="87"/>
      <c r="J350" s="87"/>
      <c r="K350" s="129"/>
      <c r="L350" s="265"/>
      <c r="M350" s="101"/>
      <c r="N350" s="266"/>
      <c r="O350" s="96">
        <f>IF(C350=0,"",C350/B349)</f>
        <v>0.8666666666666667</v>
      </c>
      <c r="P350" s="97">
        <v>66</v>
      </c>
      <c r="Q350" s="280">
        <f t="shared" ref="Q350:Q357" si="60">IF(P350=0,"",P350/P349)</f>
        <v>0.88</v>
      </c>
      <c r="R350" s="280">
        <f t="shared" ref="R350:R357" si="61">IF(P350=0,"",100%-Q350)</f>
        <v>0.12</v>
      </c>
      <c r="Z350" s="12"/>
    </row>
    <row r="351" spans="1:26" ht="15.75" customHeight="1" x14ac:dyDescent="0.25">
      <c r="A351" s="84">
        <v>1101</v>
      </c>
      <c r="B351" s="87"/>
      <c r="C351" s="87"/>
      <c r="D351" s="87">
        <v>54</v>
      </c>
      <c r="E351" s="87"/>
      <c r="F351" s="87"/>
      <c r="G351" s="87"/>
      <c r="H351" s="87"/>
      <c r="I351" s="87"/>
      <c r="J351" s="87"/>
      <c r="K351" s="129"/>
      <c r="L351" s="265"/>
      <c r="M351" s="101"/>
      <c r="N351" s="266"/>
      <c r="O351" s="96">
        <f>IF(D351=0,"",D351/C350)</f>
        <v>0.83076923076923082</v>
      </c>
      <c r="P351" s="97">
        <v>57</v>
      </c>
      <c r="Q351" s="280">
        <f t="shared" si="60"/>
        <v>0.86363636363636365</v>
      </c>
      <c r="R351" s="280">
        <f t="shared" si="61"/>
        <v>0.13636363636363635</v>
      </c>
      <c r="S351" s="14">
        <f>P351/P349</f>
        <v>0.76</v>
      </c>
      <c r="Z351" s="12"/>
    </row>
    <row r="352" spans="1:26" ht="15.75" customHeight="1" x14ac:dyDescent="0.25">
      <c r="A352" s="84">
        <v>1102</v>
      </c>
      <c r="B352" s="87"/>
      <c r="C352" s="87"/>
      <c r="D352" s="87"/>
      <c r="E352" s="87">
        <v>43</v>
      </c>
      <c r="F352" s="87"/>
      <c r="G352" s="87"/>
      <c r="H352" s="87"/>
      <c r="I352" s="87"/>
      <c r="J352" s="87"/>
      <c r="K352" s="129"/>
      <c r="L352" s="265"/>
      <c r="M352" s="101"/>
      <c r="N352" s="266"/>
      <c r="O352" s="96">
        <f>IF(E352=0,"",E352/D351)</f>
        <v>0.79629629629629628</v>
      </c>
      <c r="P352" s="97">
        <v>57</v>
      </c>
      <c r="Q352" s="280">
        <f t="shared" si="60"/>
        <v>1</v>
      </c>
      <c r="R352" s="280">
        <f t="shared" si="61"/>
        <v>0</v>
      </c>
      <c r="Z352" s="12"/>
    </row>
    <row r="353" spans="1:26" ht="15.75" customHeight="1" x14ac:dyDescent="0.25">
      <c r="A353" s="84">
        <v>1201</v>
      </c>
      <c r="B353" s="87"/>
      <c r="C353" s="87"/>
      <c r="D353" s="87"/>
      <c r="E353" s="87"/>
      <c r="F353" s="87">
        <v>39</v>
      </c>
      <c r="G353" s="87"/>
      <c r="H353" s="87"/>
      <c r="I353" s="87"/>
      <c r="J353" s="87"/>
      <c r="K353" s="129"/>
      <c r="L353" s="265"/>
      <c r="M353" s="101"/>
      <c r="N353" s="266"/>
      <c r="O353" s="96">
        <f>IF(F353=0,"",F353/E352)</f>
        <v>0.90697674418604646</v>
      </c>
      <c r="P353" s="97">
        <v>55</v>
      </c>
      <c r="Q353" s="280">
        <f t="shared" si="60"/>
        <v>0.96491228070175439</v>
      </c>
      <c r="R353" s="280">
        <f t="shared" si="61"/>
        <v>3.5087719298245612E-2</v>
      </c>
      <c r="Z353" s="12"/>
    </row>
    <row r="354" spans="1:26" ht="15.75" customHeight="1" x14ac:dyDescent="0.25">
      <c r="A354" s="84" t="s">
        <v>85</v>
      </c>
      <c r="B354" s="87"/>
      <c r="C354" s="87"/>
      <c r="D354" s="87"/>
      <c r="E354" s="87"/>
      <c r="F354" s="87"/>
      <c r="G354" s="87">
        <v>33</v>
      </c>
      <c r="H354" s="87"/>
      <c r="I354" s="87"/>
      <c r="J354" s="87"/>
      <c r="K354" s="129"/>
      <c r="L354" s="265"/>
      <c r="M354" s="101"/>
      <c r="N354" s="266"/>
      <c r="O354" s="96">
        <f>IF(G354=0,"",G354/F353)</f>
        <v>0.84615384615384615</v>
      </c>
      <c r="P354" s="97">
        <v>49</v>
      </c>
      <c r="Q354" s="280">
        <f t="shared" si="60"/>
        <v>0.89090909090909087</v>
      </c>
      <c r="R354" s="280">
        <f t="shared" si="61"/>
        <v>0.10909090909090913</v>
      </c>
      <c r="Z354" s="12"/>
    </row>
    <row r="355" spans="1:26" ht="15.75" customHeight="1" x14ac:dyDescent="0.25">
      <c r="A355" s="84">
        <v>1301</v>
      </c>
      <c r="B355" s="87"/>
      <c r="C355" s="87"/>
      <c r="D355" s="87"/>
      <c r="E355" s="87"/>
      <c r="F355" s="87"/>
      <c r="G355" s="87"/>
      <c r="H355" s="87">
        <v>30</v>
      </c>
      <c r="I355" s="87"/>
      <c r="J355" s="87"/>
      <c r="K355" s="129"/>
      <c r="L355" s="265"/>
      <c r="M355" s="101"/>
      <c r="N355" s="266"/>
      <c r="O355" s="96">
        <f>IF(H355=0,"",H355/G354)</f>
        <v>0.90909090909090906</v>
      </c>
      <c r="P355" s="97">
        <v>47</v>
      </c>
      <c r="Q355" s="280">
        <f t="shared" si="60"/>
        <v>0.95918367346938771</v>
      </c>
      <c r="R355" s="280">
        <f t="shared" si="61"/>
        <v>4.081632653061229E-2</v>
      </c>
      <c r="Z355" s="12"/>
    </row>
    <row r="356" spans="1:26" ht="15.75" customHeight="1" x14ac:dyDescent="0.25">
      <c r="A356" s="84">
        <v>1302</v>
      </c>
      <c r="B356" s="87"/>
      <c r="C356" s="87"/>
      <c r="D356" s="87"/>
      <c r="E356" s="87"/>
      <c r="F356" s="87"/>
      <c r="G356" s="87"/>
      <c r="H356" s="87"/>
      <c r="I356" s="87">
        <v>30</v>
      </c>
      <c r="J356" s="87"/>
      <c r="K356" s="129"/>
      <c r="L356" s="265"/>
      <c r="M356" s="101"/>
      <c r="N356" s="266"/>
      <c r="O356" s="96">
        <f>IF(I356=0,"",I356/H355)</f>
        <v>1</v>
      </c>
      <c r="P356" s="97">
        <v>45</v>
      </c>
      <c r="Q356" s="280">
        <f t="shared" si="60"/>
        <v>0.95744680851063835</v>
      </c>
      <c r="R356" s="280">
        <f t="shared" si="61"/>
        <v>4.2553191489361653E-2</v>
      </c>
      <c r="Z356" s="12"/>
    </row>
    <row r="357" spans="1:26" ht="15.75" customHeight="1" x14ac:dyDescent="0.25">
      <c r="A357" s="84">
        <v>1401</v>
      </c>
      <c r="B357" s="87"/>
      <c r="C357" s="87"/>
      <c r="D357" s="87"/>
      <c r="E357" s="87"/>
      <c r="F357" s="87"/>
      <c r="G357" s="87"/>
      <c r="H357" s="87"/>
      <c r="I357" s="87"/>
      <c r="J357" s="87">
        <v>30</v>
      </c>
      <c r="K357" s="129">
        <v>23</v>
      </c>
      <c r="L357" s="265"/>
      <c r="M357" s="101"/>
      <c r="N357" s="266"/>
      <c r="O357" s="126">
        <f>IF(J357=0,"",J357/I356)</f>
        <v>1</v>
      </c>
      <c r="P357" s="97">
        <v>44</v>
      </c>
      <c r="Q357" s="126">
        <f t="shared" si="60"/>
        <v>0.97777777777777775</v>
      </c>
      <c r="R357" s="126">
        <f t="shared" si="61"/>
        <v>2.2222222222222254E-2</v>
      </c>
      <c r="Z357" s="12"/>
    </row>
    <row r="358" spans="1:26" ht="15.75" customHeight="1" x14ac:dyDescent="0.25">
      <c r="A358" s="84">
        <v>1402</v>
      </c>
      <c r="B358" s="87"/>
      <c r="C358" s="87"/>
      <c r="D358" s="87"/>
      <c r="E358" s="87"/>
      <c r="F358" s="87"/>
      <c r="G358" s="87"/>
      <c r="H358" s="87"/>
      <c r="I358" s="87"/>
      <c r="J358" s="87">
        <v>10</v>
      </c>
      <c r="K358" s="129">
        <v>8</v>
      </c>
      <c r="L358" s="265"/>
      <c r="M358" s="101"/>
      <c r="N358" s="256"/>
      <c r="O358" s="101"/>
      <c r="P358" s="97">
        <v>21</v>
      </c>
      <c r="Q358" s="101"/>
      <c r="R358" s="287"/>
      <c r="Z358" s="12"/>
    </row>
    <row r="359" spans="1:26" ht="15.75" customHeight="1" x14ac:dyDescent="0.25">
      <c r="A359" s="84">
        <v>1501</v>
      </c>
      <c r="B359" s="87"/>
      <c r="C359" s="87"/>
      <c r="D359" s="87"/>
      <c r="E359" s="87"/>
      <c r="F359" s="87"/>
      <c r="G359" s="87"/>
      <c r="H359" s="87"/>
      <c r="I359" s="87"/>
      <c r="J359" s="87">
        <v>7</v>
      </c>
      <c r="K359" s="129">
        <v>6</v>
      </c>
      <c r="L359" s="265"/>
      <c r="M359" s="101"/>
      <c r="N359" s="256"/>
      <c r="O359" s="215"/>
      <c r="P359" s="106">
        <v>10</v>
      </c>
      <c r="Q359" s="285"/>
      <c r="R359" s="215"/>
      <c r="Z359" s="12"/>
    </row>
    <row r="360" spans="1:26" ht="15.75" customHeight="1" x14ac:dyDescent="0.25">
      <c r="A360" s="84">
        <v>1502</v>
      </c>
      <c r="B360" s="87"/>
      <c r="C360" s="87"/>
      <c r="D360" s="87"/>
      <c r="E360" s="87"/>
      <c r="F360" s="87"/>
      <c r="G360" s="87"/>
      <c r="H360" s="87"/>
      <c r="I360" s="87"/>
      <c r="J360" s="87">
        <v>5</v>
      </c>
      <c r="K360" s="129">
        <v>1</v>
      </c>
      <c r="L360" s="265"/>
      <c r="M360" s="101"/>
      <c r="N360" s="256"/>
      <c r="O360" s="215"/>
      <c r="P360" s="106">
        <v>7</v>
      </c>
      <c r="Q360" s="285"/>
      <c r="R360" s="215"/>
      <c r="Z360" s="12"/>
    </row>
    <row r="361" spans="1:26" ht="15.75" customHeight="1" x14ac:dyDescent="0.25">
      <c r="A361" s="84">
        <v>1601</v>
      </c>
      <c r="B361" s="87"/>
      <c r="C361" s="87"/>
      <c r="D361" s="87"/>
      <c r="E361" s="87"/>
      <c r="F361" s="87"/>
      <c r="G361" s="87"/>
      <c r="H361" s="87"/>
      <c r="I361" s="87"/>
      <c r="J361" s="87">
        <v>1</v>
      </c>
      <c r="K361" s="129">
        <v>1</v>
      </c>
      <c r="L361" s="265"/>
      <c r="M361" s="101"/>
      <c r="N361" s="256"/>
      <c r="O361" s="215"/>
      <c r="P361" s="106">
        <v>2</v>
      </c>
      <c r="Q361" s="285"/>
      <c r="R361" s="215"/>
      <c r="Z361" s="12"/>
    </row>
    <row r="362" spans="1:26" ht="15.75" customHeight="1" x14ac:dyDescent="0.25">
      <c r="A362" s="84">
        <v>1602</v>
      </c>
      <c r="B362" s="87"/>
      <c r="C362" s="87"/>
      <c r="D362" s="87"/>
      <c r="E362" s="87"/>
      <c r="F362" s="87"/>
      <c r="G362" s="87"/>
      <c r="H362" s="87"/>
      <c r="I362" s="87"/>
      <c r="J362" s="87">
        <v>1</v>
      </c>
      <c r="K362" s="129">
        <v>2</v>
      </c>
      <c r="L362" s="265"/>
      <c r="M362" s="101"/>
      <c r="N362" s="256"/>
      <c r="O362" s="101"/>
      <c r="P362" s="97">
        <v>2</v>
      </c>
      <c r="Q362" s="286"/>
      <c r="R362" s="215"/>
      <c r="Z362" s="12"/>
    </row>
    <row r="363" spans="1:26" ht="15.75" customHeight="1" x14ac:dyDescent="0.25">
      <c r="A363" s="84">
        <v>1701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129"/>
      <c r="L363" s="265"/>
      <c r="M363" s="101"/>
      <c r="N363" s="256"/>
      <c r="O363" s="111" t="s">
        <v>91</v>
      </c>
      <c r="P363" s="164">
        <v>37</v>
      </c>
      <c r="Q363" s="113">
        <f>K366</f>
        <v>41</v>
      </c>
      <c r="R363" s="114" t="s">
        <v>19</v>
      </c>
      <c r="Z363" s="12"/>
    </row>
    <row r="364" spans="1:26" ht="15.75" customHeight="1" x14ac:dyDescent="0.25">
      <c r="A364" s="84">
        <v>1702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129"/>
      <c r="L364" s="265"/>
      <c r="M364" s="101"/>
      <c r="N364" s="256"/>
      <c r="O364" s="115" t="s">
        <v>92</v>
      </c>
      <c r="P364" s="165">
        <f>IF(P363/B349=0,"",P363/B349)</f>
        <v>0.49333333333333335</v>
      </c>
      <c r="Q364" s="117">
        <f>IF(P363/Q363=0,"",P363/Q363)</f>
        <v>0.90243902439024393</v>
      </c>
      <c r="R364" s="118" t="s">
        <v>93</v>
      </c>
      <c r="Z364" s="12"/>
    </row>
    <row r="365" spans="1:26" ht="15.75" customHeight="1" x14ac:dyDescent="0.25">
      <c r="A365" s="84">
        <v>1801</v>
      </c>
      <c r="B365" s="251"/>
      <c r="C365" s="251"/>
      <c r="D365" s="251"/>
      <c r="E365" s="251"/>
      <c r="F365" s="251"/>
      <c r="G365" s="251"/>
      <c r="H365" s="251"/>
      <c r="I365" s="251"/>
      <c r="J365" s="251"/>
      <c r="K365" s="129"/>
      <c r="L365" s="267"/>
      <c r="M365" s="268"/>
      <c r="N365" s="269"/>
      <c r="O365" s="120"/>
      <c r="P365" s="121"/>
      <c r="Q365" s="121"/>
      <c r="R365" s="122"/>
      <c r="Z365" s="12"/>
    </row>
    <row r="366" spans="1:26" ht="18" customHeight="1" x14ac:dyDescent="0.25">
      <c r="A366" s="46"/>
      <c r="B366" s="340" t="s">
        <v>111</v>
      </c>
      <c r="C366" s="340"/>
      <c r="D366" s="340"/>
      <c r="E366" s="340"/>
      <c r="F366" s="340"/>
      <c r="G366" s="340"/>
      <c r="H366" s="340"/>
      <c r="I366" s="340"/>
      <c r="J366" s="340"/>
      <c r="K366" s="226">
        <f>SUM(K349:K362)</f>
        <v>41</v>
      </c>
      <c r="L366" s="124">
        <f>IF(SUM(K356:K357)=0,"",SUM(K356:K357)/B349)</f>
        <v>0.30666666666666664</v>
      </c>
      <c r="M366" s="124">
        <f>IF(K366=0,"",K366/B349)</f>
        <v>0.54666666666666663</v>
      </c>
      <c r="N366" s="124">
        <f>IF(K357=0,"",M366-L366)</f>
        <v>0.24</v>
      </c>
      <c r="O366" s="1"/>
      <c r="P366" s="2"/>
      <c r="Q366" s="36"/>
      <c r="R366" s="1"/>
      <c r="Z366" s="12"/>
    </row>
    <row r="367" spans="1:26" ht="12.75" customHeight="1" x14ac:dyDescent="0.2">
      <c r="L367" s="1"/>
      <c r="M367" s="1"/>
      <c r="O367" s="1"/>
      <c r="Z367" s="12"/>
    </row>
    <row r="368" spans="1:26" ht="12.75" customHeight="1" x14ac:dyDescent="0.2">
      <c r="L368" s="1"/>
      <c r="M368" s="1"/>
      <c r="N368" s="1"/>
      <c r="O368" s="1"/>
    </row>
    <row r="369" spans="1:19" ht="26.25" customHeight="1" x14ac:dyDescent="0.4">
      <c r="B369" s="382" t="s">
        <v>101</v>
      </c>
      <c r="C369" s="367"/>
      <c r="D369" s="367"/>
      <c r="E369" s="367"/>
      <c r="F369" s="367"/>
      <c r="G369" s="367"/>
      <c r="H369" s="367"/>
      <c r="I369" s="367"/>
      <c r="J369" s="367"/>
      <c r="K369" s="225" t="s">
        <v>71</v>
      </c>
      <c r="L369" s="1"/>
      <c r="M369" s="1"/>
      <c r="N369" s="2"/>
      <c r="O369" s="1"/>
      <c r="P369" s="2"/>
      <c r="Q369" s="2"/>
      <c r="R369" s="2"/>
    </row>
    <row r="370" spans="1:19" ht="20.25" customHeight="1" x14ac:dyDescent="0.2">
      <c r="A370" s="342" t="s">
        <v>18</v>
      </c>
      <c r="B370" s="344" t="s">
        <v>102</v>
      </c>
      <c r="C370" s="345"/>
      <c r="D370" s="345"/>
      <c r="E370" s="345"/>
      <c r="F370" s="345"/>
      <c r="G370" s="345"/>
      <c r="H370" s="345"/>
      <c r="I370" s="345"/>
      <c r="J370" s="377"/>
      <c r="K370" s="348" t="s">
        <v>19</v>
      </c>
      <c r="L370" s="339" t="s">
        <v>11</v>
      </c>
      <c r="M370" s="339" t="s">
        <v>12</v>
      </c>
      <c r="N370" s="350" t="s">
        <v>13</v>
      </c>
      <c r="O370" s="339" t="s">
        <v>14</v>
      </c>
      <c r="P370" s="337" t="s">
        <v>15</v>
      </c>
      <c r="Q370" s="337" t="s">
        <v>16</v>
      </c>
      <c r="R370" s="339" t="s">
        <v>103</v>
      </c>
    </row>
    <row r="371" spans="1:19" ht="15.75" customHeight="1" x14ac:dyDescent="0.25">
      <c r="A371" s="343"/>
      <c r="B371" s="84" t="s">
        <v>104</v>
      </c>
      <c r="C371" s="84" t="s">
        <v>105</v>
      </c>
      <c r="D371" s="84" t="s">
        <v>106</v>
      </c>
      <c r="E371" s="84" t="s">
        <v>107</v>
      </c>
      <c r="F371" s="84" t="s">
        <v>108</v>
      </c>
      <c r="G371" s="84" t="s">
        <v>109</v>
      </c>
      <c r="H371" s="84" t="s">
        <v>110</v>
      </c>
      <c r="I371" s="84" t="s">
        <v>73</v>
      </c>
      <c r="J371" s="84" t="s">
        <v>74</v>
      </c>
      <c r="K371" s="349"/>
      <c r="L371" s="338"/>
      <c r="M371" s="338"/>
      <c r="N371" s="338"/>
      <c r="O371" s="338"/>
      <c r="P371" s="338"/>
      <c r="Q371" s="338"/>
      <c r="R371" s="338"/>
    </row>
    <row r="372" spans="1:19" ht="15.75" customHeight="1" x14ac:dyDescent="0.25">
      <c r="A372" s="84">
        <v>1002</v>
      </c>
      <c r="B372" s="87">
        <v>78</v>
      </c>
      <c r="C372" s="87"/>
      <c r="D372" s="87"/>
      <c r="E372" s="87"/>
      <c r="F372" s="87"/>
      <c r="G372" s="87"/>
      <c r="H372" s="87"/>
      <c r="I372" s="87"/>
      <c r="J372" s="87"/>
      <c r="K372" s="129"/>
      <c r="L372" s="262"/>
      <c r="M372" s="263"/>
      <c r="N372" s="264"/>
      <c r="O372" s="278"/>
      <c r="P372" s="92">
        <f>B372</f>
        <v>78</v>
      </c>
      <c r="Q372" s="279"/>
      <c r="R372" s="278"/>
    </row>
    <row r="373" spans="1:19" ht="15.75" customHeight="1" x14ac:dyDescent="0.25">
      <c r="A373" s="84">
        <v>1101</v>
      </c>
      <c r="B373" s="87"/>
      <c r="C373" s="87">
        <v>71</v>
      </c>
      <c r="D373" s="87"/>
      <c r="E373" s="87"/>
      <c r="F373" s="87"/>
      <c r="G373" s="87"/>
      <c r="H373" s="87"/>
      <c r="I373" s="87"/>
      <c r="J373" s="87"/>
      <c r="K373" s="129"/>
      <c r="L373" s="265"/>
      <c r="M373" s="101"/>
      <c r="N373" s="266"/>
      <c r="O373" s="96">
        <f>IF(C373=0,"",C373/B372)</f>
        <v>0.91025641025641024</v>
      </c>
      <c r="P373" s="97">
        <v>71</v>
      </c>
      <c r="Q373" s="280">
        <f t="shared" ref="Q373:Q380" si="62">IF(P373=0,"",P373/P372)</f>
        <v>0.91025641025641024</v>
      </c>
      <c r="R373" s="280">
        <f t="shared" ref="R373:R380" si="63">IF(P373=0,"",100%-Q373)</f>
        <v>8.9743589743589758E-2</v>
      </c>
    </row>
    <row r="374" spans="1:19" ht="15.75" customHeight="1" x14ac:dyDescent="0.25">
      <c r="A374" s="84">
        <v>1102</v>
      </c>
      <c r="B374" s="87"/>
      <c r="C374" s="87"/>
      <c r="D374" s="87">
        <v>69</v>
      </c>
      <c r="E374" s="87"/>
      <c r="F374" s="87"/>
      <c r="G374" s="87"/>
      <c r="H374" s="87"/>
      <c r="I374" s="87"/>
      <c r="J374" s="87"/>
      <c r="K374" s="129"/>
      <c r="L374" s="265"/>
      <c r="M374" s="101"/>
      <c r="N374" s="266"/>
      <c r="O374" s="96">
        <f>IF(D374=0,"",D374/C373)</f>
        <v>0.971830985915493</v>
      </c>
      <c r="P374" s="97">
        <v>70</v>
      </c>
      <c r="Q374" s="280">
        <f t="shared" si="62"/>
        <v>0.9859154929577465</v>
      </c>
      <c r="R374" s="280">
        <f t="shared" si="63"/>
        <v>1.4084507042253502E-2</v>
      </c>
      <c r="S374" s="14">
        <f>P374/P372</f>
        <v>0.89743589743589747</v>
      </c>
    </row>
    <row r="375" spans="1:19" ht="15.75" customHeight="1" x14ac:dyDescent="0.25">
      <c r="A375" s="84">
        <v>1201</v>
      </c>
      <c r="B375" s="87"/>
      <c r="C375" s="87"/>
      <c r="D375" s="87"/>
      <c r="E375" s="87">
        <v>66</v>
      </c>
      <c r="F375" s="87"/>
      <c r="G375" s="87"/>
      <c r="H375" s="87"/>
      <c r="I375" s="87"/>
      <c r="J375" s="87"/>
      <c r="K375" s="129"/>
      <c r="L375" s="265"/>
      <c r="M375" s="101"/>
      <c r="N375" s="266"/>
      <c r="O375" s="96">
        <f>IF(E375=0,"",E375/D374)</f>
        <v>0.95652173913043481</v>
      </c>
      <c r="P375" s="97">
        <v>68</v>
      </c>
      <c r="Q375" s="280">
        <f t="shared" si="62"/>
        <v>0.97142857142857142</v>
      </c>
      <c r="R375" s="280">
        <f t="shared" si="63"/>
        <v>2.8571428571428581E-2</v>
      </c>
    </row>
    <row r="376" spans="1:19" ht="15.75" customHeight="1" x14ac:dyDescent="0.25">
      <c r="A376" s="84" t="s">
        <v>85</v>
      </c>
      <c r="B376" s="87"/>
      <c r="C376" s="87"/>
      <c r="D376" s="87"/>
      <c r="E376" s="87"/>
      <c r="F376" s="87">
        <v>56</v>
      </c>
      <c r="G376" s="87"/>
      <c r="H376" s="87"/>
      <c r="I376" s="87"/>
      <c r="J376" s="87"/>
      <c r="K376" s="129"/>
      <c r="L376" s="265"/>
      <c r="M376" s="101"/>
      <c r="N376" s="266"/>
      <c r="O376" s="96">
        <f>IF(F376=0,"",F376/E375)</f>
        <v>0.84848484848484851</v>
      </c>
      <c r="P376" s="97">
        <v>64</v>
      </c>
      <c r="Q376" s="280">
        <f t="shared" si="62"/>
        <v>0.94117647058823528</v>
      </c>
      <c r="R376" s="280">
        <f t="shared" si="63"/>
        <v>5.8823529411764719E-2</v>
      </c>
    </row>
    <row r="377" spans="1:19" ht="15.75" customHeight="1" x14ac:dyDescent="0.25">
      <c r="A377" s="84">
        <v>1301</v>
      </c>
      <c r="B377" s="87"/>
      <c r="C377" s="87"/>
      <c r="D377" s="87"/>
      <c r="E377" s="87"/>
      <c r="F377" s="87"/>
      <c r="G377" s="87">
        <v>52</v>
      </c>
      <c r="H377" s="87"/>
      <c r="I377" s="87"/>
      <c r="J377" s="87"/>
      <c r="K377" s="129"/>
      <c r="L377" s="265"/>
      <c r="M377" s="101"/>
      <c r="N377" s="266"/>
      <c r="O377" s="96">
        <f>IF(G377=0,"",G377/F376)</f>
        <v>0.9285714285714286</v>
      </c>
      <c r="P377" s="97">
        <v>61</v>
      </c>
      <c r="Q377" s="280">
        <f t="shared" si="62"/>
        <v>0.953125</v>
      </c>
      <c r="R377" s="280">
        <f t="shared" si="63"/>
        <v>4.6875E-2</v>
      </c>
    </row>
    <row r="378" spans="1:19" ht="15.75" customHeight="1" x14ac:dyDescent="0.25">
      <c r="A378" s="84">
        <v>1302</v>
      </c>
      <c r="B378" s="87"/>
      <c r="C378" s="87"/>
      <c r="D378" s="87"/>
      <c r="E378" s="87"/>
      <c r="F378" s="87"/>
      <c r="G378" s="87"/>
      <c r="H378" s="87">
        <v>48</v>
      </c>
      <c r="I378" s="87"/>
      <c r="J378" s="87"/>
      <c r="K378" s="129"/>
      <c r="L378" s="265"/>
      <c r="M378" s="101"/>
      <c r="N378" s="266"/>
      <c r="O378" s="96">
        <f>IF(H378=0,"",H378/G377)</f>
        <v>0.92307692307692313</v>
      </c>
      <c r="P378" s="97">
        <v>59</v>
      </c>
      <c r="Q378" s="280">
        <f t="shared" si="62"/>
        <v>0.96721311475409832</v>
      </c>
      <c r="R378" s="280">
        <f t="shared" si="63"/>
        <v>3.2786885245901676E-2</v>
      </c>
    </row>
    <row r="379" spans="1:19" ht="15.75" customHeight="1" x14ac:dyDescent="0.25">
      <c r="A379" s="84">
        <v>1401</v>
      </c>
      <c r="B379" s="87"/>
      <c r="C379" s="87"/>
      <c r="D379" s="87"/>
      <c r="E379" s="87"/>
      <c r="F379" s="87"/>
      <c r="G379" s="87"/>
      <c r="H379" s="87"/>
      <c r="I379" s="87">
        <v>46</v>
      </c>
      <c r="J379" s="87"/>
      <c r="K379" s="129"/>
      <c r="L379" s="265"/>
      <c r="M379" s="101"/>
      <c r="N379" s="266"/>
      <c r="O379" s="96">
        <f>IF(I379=0,"",I379/H378)</f>
        <v>0.95833333333333337</v>
      </c>
      <c r="P379" s="97">
        <v>59</v>
      </c>
      <c r="Q379" s="280">
        <f t="shared" si="62"/>
        <v>1</v>
      </c>
      <c r="R379" s="280">
        <f t="shared" si="63"/>
        <v>0</v>
      </c>
    </row>
    <row r="380" spans="1:19" ht="15.75" customHeight="1" x14ac:dyDescent="0.25">
      <c r="A380" s="84">
        <v>1402</v>
      </c>
      <c r="B380" s="87"/>
      <c r="C380" s="87"/>
      <c r="D380" s="87"/>
      <c r="E380" s="87"/>
      <c r="F380" s="87"/>
      <c r="G380" s="87"/>
      <c r="H380" s="87"/>
      <c r="I380" s="87"/>
      <c r="J380" s="87">
        <v>44</v>
      </c>
      <c r="K380" s="129">
        <v>38</v>
      </c>
      <c r="L380" s="265"/>
      <c r="M380" s="101"/>
      <c r="N380" s="266"/>
      <c r="O380" s="126">
        <f>IF(J380=0,"",J380/I379)</f>
        <v>0.95652173913043481</v>
      </c>
      <c r="P380" s="97">
        <v>59</v>
      </c>
      <c r="Q380" s="126">
        <f t="shared" si="62"/>
        <v>1</v>
      </c>
      <c r="R380" s="126">
        <f t="shared" si="63"/>
        <v>0</v>
      </c>
    </row>
    <row r="381" spans="1:19" ht="15.75" customHeight="1" x14ac:dyDescent="0.25">
      <c r="A381" s="84">
        <v>1501</v>
      </c>
      <c r="B381" s="87"/>
      <c r="C381" s="87"/>
      <c r="D381" s="87"/>
      <c r="E381" s="87"/>
      <c r="F381" s="87"/>
      <c r="G381" s="87"/>
      <c r="H381" s="87"/>
      <c r="I381" s="87"/>
      <c r="J381" s="87">
        <v>8</v>
      </c>
      <c r="K381" s="129">
        <v>10</v>
      </c>
      <c r="L381" s="265"/>
      <c r="M381" s="101"/>
      <c r="N381" s="256"/>
      <c r="O381" s="101"/>
      <c r="P381" s="97">
        <v>10</v>
      </c>
      <c r="Q381" s="101"/>
      <c r="R381" s="287"/>
    </row>
    <row r="382" spans="1:19" ht="15.75" customHeight="1" x14ac:dyDescent="0.25">
      <c r="A382" s="84">
        <v>1502</v>
      </c>
      <c r="B382" s="87"/>
      <c r="C382" s="87"/>
      <c r="D382" s="87"/>
      <c r="E382" s="87"/>
      <c r="F382" s="87"/>
      <c r="G382" s="87"/>
      <c r="H382" s="87"/>
      <c r="I382" s="87"/>
      <c r="J382" s="87">
        <v>2</v>
      </c>
      <c r="K382" s="129">
        <v>1</v>
      </c>
      <c r="L382" s="265"/>
      <c r="M382" s="101"/>
      <c r="N382" s="256"/>
      <c r="O382" s="215"/>
      <c r="P382" s="106">
        <v>4</v>
      </c>
      <c r="Q382" s="285"/>
      <c r="R382" s="215"/>
    </row>
    <row r="383" spans="1:19" ht="15.75" customHeight="1" x14ac:dyDescent="0.25">
      <c r="A383" s="84">
        <v>1601</v>
      </c>
      <c r="B383" s="87"/>
      <c r="C383" s="87"/>
      <c r="D383" s="87"/>
      <c r="E383" s="87"/>
      <c r="F383" s="87"/>
      <c r="G383" s="87"/>
      <c r="H383" s="87"/>
      <c r="I383" s="87"/>
      <c r="J383" s="87">
        <v>1</v>
      </c>
      <c r="K383" s="129"/>
      <c r="L383" s="265"/>
      <c r="M383" s="101"/>
      <c r="N383" s="256"/>
      <c r="O383" s="215"/>
      <c r="P383" s="106">
        <v>2</v>
      </c>
      <c r="Q383" s="285"/>
      <c r="R383" s="215"/>
    </row>
    <row r="384" spans="1:19" ht="15.75" customHeight="1" x14ac:dyDescent="0.25">
      <c r="A384" s="84">
        <v>1602</v>
      </c>
      <c r="B384" s="87"/>
      <c r="C384" s="87"/>
      <c r="D384" s="87"/>
      <c r="E384" s="87"/>
      <c r="F384" s="87"/>
      <c r="G384" s="87"/>
      <c r="H384" s="87"/>
      <c r="I384" s="87"/>
      <c r="J384" s="87">
        <v>1</v>
      </c>
      <c r="K384" s="129">
        <v>1</v>
      </c>
      <c r="L384" s="265"/>
      <c r="M384" s="101"/>
      <c r="N384" s="256"/>
      <c r="O384" s="215"/>
      <c r="P384" s="106">
        <v>2</v>
      </c>
      <c r="Q384" s="285"/>
      <c r="R384" s="215"/>
    </row>
    <row r="385" spans="1:19" ht="15.75" customHeight="1" x14ac:dyDescent="0.25">
      <c r="A385" s="84">
        <v>1701</v>
      </c>
      <c r="B385" s="87"/>
      <c r="C385" s="87"/>
      <c r="D385" s="87"/>
      <c r="E385" s="87"/>
      <c r="F385" s="87"/>
      <c r="G385" s="87"/>
      <c r="H385" s="87"/>
      <c r="I385" s="87"/>
      <c r="J385" s="87">
        <v>1</v>
      </c>
      <c r="K385" s="129"/>
      <c r="L385" s="265"/>
      <c r="M385" s="101"/>
      <c r="N385" s="256"/>
      <c r="O385" s="101"/>
      <c r="P385" s="97">
        <v>1</v>
      </c>
      <c r="Q385" s="286"/>
      <c r="R385" s="215"/>
    </row>
    <row r="386" spans="1:19" ht="15.75" customHeight="1" x14ac:dyDescent="0.25">
      <c r="A386" s="84">
        <v>1702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129"/>
      <c r="L386" s="265"/>
      <c r="M386" s="101"/>
      <c r="N386" s="256"/>
      <c r="O386" s="111" t="s">
        <v>91</v>
      </c>
      <c r="P386" s="164">
        <v>50</v>
      </c>
      <c r="Q386" s="113">
        <f>K389</f>
        <v>50</v>
      </c>
      <c r="R386" s="114" t="s">
        <v>19</v>
      </c>
    </row>
    <row r="387" spans="1:19" ht="15.75" customHeight="1" x14ac:dyDescent="0.25">
      <c r="A387" s="84">
        <v>1801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129"/>
      <c r="L387" s="265"/>
      <c r="M387" s="101"/>
      <c r="N387" s="256"/>
      <c r="O387" s="115" t="s">
        <v>92</v>
      </c>
      <c r="P387" s="165">
        <f>IF(P386/B372=0,"",P386/B372)</f>
        <v>0.64102564102564108</v>
      </c>
      <c r="Q387" s="117">
        <f>IF(P386/Q386=0,"",P386/Q386)</f>
        <v>1</v>
      </c>
      <c r="R387" s="118" t="s">
        <v>93</v>
      </c>
    </row>
    <row r="388" spans="1:19" ht="15.75" customHeight="1" x14ac:dyDescent="0.25">
      <c r="A388" s="84">
        <v>1802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129"/>
      <c r="L388" s="267"/>
      <c r="M388" s="268"/>
      <c r="N388" s="269"/>
      <c r="O388" s="120"/>
      <c r="P388" s="121"/>
      <c r="Q388" s="121"/>
      <c r="R388" s="122"/>
    </row>
    <row r="389" spans="1:19" ht="18" customHeight="1" x14ac:dyDescent="0.25">
      <c r="A389" s="46"/>
      <c r="B389" s="340" t="s">
        <v>111</v>
      </c>
      <c r="C389" s="340"/>
      <c r="D389" s="340"/>
      <c r="E389" s="340"/>
      <c r="F389" s="340"/>
      <c r="G389" s="340"/>
      <c r="H389" s="340"/>
      <c r="I389" s="340"/>
      <c r="J389" s="340"/>
      <c r="K389" s="123">
        <f>SUM(K372:K385)</f>
        <v>50</v>
      </c>
      <c r="L389" s="124">
        <f>IF(SUM(K379:K380)=0,"",SUM(K379:K380)/B372)</f>
        <v>0.48717948717948717</v>
      </c>
      <c r="M389" s="124">
        <f>IF(K389=0,"",K389/B372)</f>
        <v>0.64102564102564108</v>
      </c>
      <c r="N389" s="124">
        <f>IF(K380=0,"",M389-L389)</f>
        <v>0.15384615384615391</v>
      </c>
      <c r="O389" s="1"/>
      <c r="P389" s="2"/>
      <c r="Q389" s="36"/>
      <c r="R389" s="1"/>
    </row>
    <row r="390" spans="1:19" ht="12.75" customHeight="1" x14ac:dyDescent="0.2">
      <c r="L390" s="1"/>
      <c r="M390" s="1"/>
      <c r="N390" s="1"/>
      <c r="O390" s="1"/>
    </row>
    <row r="391" spans="1:19" ht="12.75" customHeight="1" x14ac:dyDescent="0.2">
      <c r="L391" s="1"/>
      <c r="M391" s="1"/>
      <c r="N391" s="1"/>
      <c r="O391" s="1"/>
    </row>
    <row r="392" spans="1:19" ht="26.25" customHeight="1" x14ac:dyDescent="0.4">
      <c r="B392" s="382" t="s">
        <v>101</v>
      </c>
      <c r="C392" s="367"/>
      <c r="D392" s="367"/>
      <c r="E392" s="367"/>
      <c r="F392" s="367"/>
      <c r="G392" s="367"/>
      <c r="H392" s="367"/>
      <c r="I392" s="367"/>
      <c r="J392" s="367"/>
      <c r="K392" s="225" t="s">
        <v>79</v>
      </c>
      <c r="L392" s="1"/>
      <c r="M392" s="1"/>
      <c r="N392" s="2"/>
      <c r="O392" s="1"/>
      <c r="P392" s="2"/>
      <c r="Q392" s="2"/>
      <c r="R392" s="2"/>
    </row>
    <row r="393" spans="1:19" ht="20.25" customHeight="1" x14ac:dyDescent="0.2">
      <c r="A393" s="342" t="s">
        <v>18</v>
      </c>
      <c r="B393" s="344" t="s">
        <v>102</v>
      </c>
      <c r="C393" s="345"/>
      <c r="D393" s="345"/>
      <c r="E393" s="345"/>
      <c r="F393" s="345"/>
      <c r="G393" s="345"/>
      <c r="H393" s="345"/>
      <c r="I393" s="345"/>
      <c r="J393" s="377"/>
      <c r="K393" s="348" t="s">
        <v>19</v>
      </c>
      <c r="L393" s="339" t="s">
        <v>11</v>
      </c>
      <c r="M393" s="339" t="s">
        <v>12</v>
      </c>
      <c r="N393" s="350" t="s">
        <v>13</v>
      </c>
      <c r="O393" s="339" t="s">
        <v>14</v>
      </c>
      <c r="P393" s="337" t="s">
        <v>15</v>
      </c>
      <c r="Q393" s="337" t="s">
        <v>16</v>
      </c>
      <c r="R393" s="339" t="s">
        <v>103</v>
      </c>
    </row>
    <row r="394" spans="1:19" ht="15.75" customHeight="1" x14ac:dyDescent="0.25">
      <c r="A394" s="343"/>
      <c r="B394" s="84" t="s">
        <v>104</v>
      </c>
      <c r="C394" s="84" t="s">
        <v>105</v>
      </c>
      <c r="D394" s="84" t="s">
        <v>106</v>
      </c>
      <c r="E394" s="84" t="s">
        <v>107</v>
      </c>
      <c r="F394" s="84" t="s">
        <v>108</v>
      </c>
      <c r="G394" s="84" t="s">
        <v>109</v>
      </c>
      <c r="H394" s="84" t="s">
        <v>110</v>
      </c>
      <c r="I394" s="84" t="s">
        <v>73</v>
      </c>
      <c r="J394" s="84" t="s">
        <v>74</v>
      </c>
      <c r="K394" s="349"/>
      <c r="L394" s="338"/>
      <c r="M394" s="338"/>
      <c r="N394" s="338"/>
      <c r="O394" s="338"/>
      <c r="P394" s="338"/>
      <c r="Q394" s="338"/>
      <c r="R394" s="338"/>
    </row>
    <row r="395" spans="1:19" ht="15.75" customHeight="1" x14ac:dyDescent="0.25">
      <c r="A395" s="84">
        <v>1101</v>
      </c>
      <c r="B395" s="87">
        <v>117</v>
      </c>
      <c r="C395" s="87"/>
      <c r="D395" s="87"/>
      <c r="E395" s="87"/>
      <c r="F395" s="87"/>
      <c r="G395" s="87"/>
      <c r="H395" s="87"/>
      <c r="I395" s="87"/>
      <c r="J395" s="87"/>
      <c r="K395" s="129"/>
      <c r="L395" s="262"/>
      <c r="M395" s="263"/>
      <c r="N395" s="264"/>
      <c r="O395" s="278"/>
      <c r="P395" s="92">
        <f>B395</f>
        <v>117</v>
      </c>
      <c r="Q395" s="279"/>
      <c r="R395" s="278"/>
    </row>
    <row r="396" spans="1:19" ht="15.75" customHeight="1" x14ac:dyDescent="0.25">
      <c r="A396" s="84">
        <v>1102</v>
      </c>
      <c r="B396" s="87"/>
      <c r="C396" s="87">
        <v>102</v>
      </c>
      <c r="D396" s="87"/>
      <c r="E396" s="87"/>
      <c r="F396" s="87"/>
      <c r="G396" s="87"/>
      <c r="H396" s="87"/>
      <c r="I396" s="87"/>
      <c r="J396" s="87"/>
      <c r="K396" s="129"/>
      <c r="L396" s="265"/>
      <c r="M396" s="101"/>
      <c r="N396" s="266"/>
      <c r="O396" s="96">
        <f>IF(C396=0,"",C396/B395)</f>
        <v>0.87179487179487181</v>
      </c>
      <c r="P396" s="97">
        <v>102</v>
      </c>
      <c r="Q396" s="280">
        <f t="shared" ref="Q396:Q403" si="64">IF(P396=0,"",P396/P395)</f>
        <v>0.87179487179487181</v>
      </c>
      <c r="R396" s="280">
        <f t="shared" ref="R396:R403" si="65">IF(P396=0,"",100%-Q396)</f>
        <v>0.12820512820512819</v>
      </c>
    </row>
    <row r="397" spans="1:19" ht="15.75" customHeight="1" x14ac:dyDescent="0.25">
      <c r="A397" s="84">
        <v>1201</v>
      </c>
      <c r="B397" s="87"/>
      <c r="C397" s="87"/>
      <c r="D397" s="87">
        <v>94</v>
      </c>
      <c r="E397" s="87"/>
      <c r="F397" s="87"/>
      <c r="G397" s="87"/>
      <c r="H397" s="87"/>
      <c r="I397" s="87"/>
      <c r="J397" s="87"/>
      <c r="K397" s="129"/>
      <c r="L397" s="265"/>
      <c r="M397" s="101"/>
      <c r="N397" s="266"/>
      <c r="O397" s="96">
        <f>IF(D397=0,"",D397/C396)</f>
        <v>0.92156862745098034</v>
      </c>
      <c r="P397" s="97">
        <v>96</v>
      </c>
      <c r="Q397" s="280">
        <f t="shared" si="64"/>
        <v>0.94117647058823528</v>
      </c>
      <c r="R397" s="280">
        <f t="shared" si="65"/>
        <v>5.8823529411764719E-2</v>
      </c>
      <c r="S397" s="14">
        <f>P397/P395</f>
        <v>0.82051282051282048</v>
      </c>
    </row>
    <row r="398" spans="1:19" ht="15.75" customHeight="1" x14ac:dyDescent="0.25">
      <c r="A398" s="84" t="s">
        <v>85</v>
      </c>
      <c r="B398" s="87"/>
      <c r="C398" s="87"/>
      <c r="D398" s="87"/>
      <c r="E398" s="87">
        <v>90</v>
      </c>
      <c r="F398" s="87"/>
      <c r="G398" s="87"/>
      <c r="H398" s="87"/>
      <c r="I398" s="87"/>
      <c r="J398" s="87"/>
      <c r="K398" s="129"/>
      <c r="L398" s="265"/>
      <c r="M398" s="101"/>
      <c r="N398" s="266"/>
      <c r="O398" s="96">
        <f>IF(E398=0,"",E398/D397)</f>
        <v>0.95744680851063835</v>
      </c>
      <c r="P398" s="97">
        <v>94</v>
      </c>
      <c r="Q398" s="280">
        <f t="shared" si="64"/>
        <v>0.97916666666666663</v>
      </c>
      <c r="R398" s="280">
        <f t="shared" si="65"/>
        <v>2.083333333333337E-2</v>
      </c>
    </row>
    <row r="399" spans="1:19" ht="15.75" customHeight="1" x14ac:dyDescent="0.25">
      <c r="A399" s="84">
        <v>1301</v>
      </c>
      <c r="B399" s="87"/>
      <c r="C399" s="87"/>
      <c r="D399" s="87"/>
      <c r="E399" s="87"/>
      <c r="F399" s="87">
        <v>86</v>
      </c>
      <c r="G399" s="87"/>
      <c r="H399" s="87"/>
      <c r="I399" s="87"/>
      <c r="J399" s="87"/>
      <c r="K399" s="129"/>
      <c r="L399" s="265"/>
      <c r="M399" s="101"/>
      <c r="N399" s="266"/>
      <c r="O399" s="96">
        <f>IF(F399=0,"",F399/E398)</f>
        <v>0.9555555555555556</v>
      </c>
      <c r="P399" s="97">
        <v>91</v>
      </c>
      <c r="Q399" s="280">
        <f t="shared" si="64"/>
        <v>0.96808510638297873</v>
      </c>
      <c r="R399" s="280">
        <f t="shared" si="65"/>
        <v>3.1914893617021267E-2</v>
      </c>
    </row>
    <row r="400" spans="1:19" ht="15.75" customHeight="1" x14ac:dyDescent="0.25">
      <c r="A400" s="84">
        <v>1302</v>
      </c>
      <c r="B400" s="87"/>
      <c r="C400" s="87"/>
      <c r="D400" s="87"/>
      <c r="E400" s="87"/>
      <c r="F400" s="87"/>
      <c r="G400" s="87">
        <v>75</v>
      </c>
      <c r="H400" s="87"/>
      <c r="I400" s="87"/>
      <c r="J400" s="87"/>
      <c r="K400" s="129"/>
      <c r="L400" s="265"/>
      <c r="M400" s="101"/>
      <c r="N400" s="266"/>
      <c r="O400" s="96">
        <f>IF(G400=0,"",G400/F399)</f>
        <v>0.87209302325581395</v>
      </c>
      <c r="P400" s="97">
        <v>86</v>
      </c>
      <c r="Q400" s="280">
        <f t="shared" si="64"/>
        <v>0.94505494505494503</v>
      </c>
      <c r="R400" s="280">
        <f t="shared" si="65"/>
        <v>5.4945054945054972E-2</v>
      </c>
    </row>
    <row r="401" spans="1:18" ht="15.75" customHeight="1" x14ac:dyDescent="0.25">
      <c r="A401" s="84">
        <v>1401</v>
      </c>
      <c r="B401" s="87"/>
      <c r="C401" s="87"/>
      <c r="D401" s="87"/>
      <c r="E401" s="87"/>
      <c r="F401" s="87"/>
      <c r="G401" s="87"/>
      <c r="H401" s="87">
        <v>69</v>
      </c>
      <c r="I401" s="87"/>
      <c r="J401" s="87"/>
      <c r="K401" s="129"/>
      <c r="L401" s="265"/>
      <c r="M401" s="101"/>
      <c r="N401" s="266"/>
      <c r="O401" s="96">
        <f>IF(H401=0,"",H401/G400)</f>
        <v>0.92</v>
      </c>
      <c r="P401" s="97">
        <v>86</v>
      </c>
      <c r="Q401" s="280">
        <f t="shared" si="64"/>
        <v>1</v>
      </c>
      <c r="R401" s="280">
        <f t="shared" si="65"/>
        <v>0</v>
      </c>
    </row>
    <row r="402" spans="1:18" ht="15.75" customHeight="1" x14ac:dyDescent="0.25">
      <c r="A402" s="84">
        <v>1402</v>
      </c>
      <c r="B402" s="87"/>
      <c r="C402" s="87"/>
      <c r="D402" s="87"/>
      <c r="E402" s="87"/>
      <c r="F402" s="87"/>
      <c r="G402" s="87"/>
      <c r="H402" s="87"/>
      <c r="I402" s="87">
        <v>66</v>
      </c>
      <c r="J402" s="87"/>
      <c r="K402" s="129"/>
      <c r="L402" s="265"/>
      <c r="M402" s="101"/>
      <c r="N402" s="266"/>
      <c r="O402" s="96">
        <f>IF(I402=0,"",I402/H401)</f>
        <v>0.95652173913043481</v>
      </c>
      <c r="P402" s="97">
        <v>83</v>
      </c>
      <c r="Q402" s="280">
        <f t="shared" si="64"/>
        <v>0.96511627906976749</v>
      </c>
      <c r="R402" s="280">
        <f t="shared" si="65"/>
        <v>3.4883720930232509E-2</v>
      </c>
    </row>
    <row r="403" spans="1:18" ht="15.75" customHeight="1" x14ac:dyDescent="0.25">
      <c r="A403" s="84">
        <v>1501</v>
      </c>
      <c r="B403" s="87"/>
      <c r="C403" s="87"/>
      <c r="D403" s="87"/>
      <c r="E403" s="87"/>
      <c r="F403" s="87"/>
      <c r="G403" s="87"/>
      <c r="H403" s="87"/>
      <c r="I403" s="87"/>
      <c r="J403" s="87">
        <v>60</v>
      </c>
      <c r="K403" s="129">
        <v>58</v>
      </c>
      <c r="L403" s="265"/>
      <c r="M403" s="101"/>
      <c r="N403" s="266"/>
      <c r="O403" s="126">
        <f>IF(J403=0,"",J403/I402)</f>
        <v>0.90909090909090906</v>
      </c>
      <c r="P403" s="97">
        <v>80</v>
      </c>
      <c r="Q403" s="126">
        <f t="shared" si="64"/>
        <v>0.96385542168674698</v>
      </c>
      <c r="R403" s="126">
        <f t="shared" si="65"/>
        <v>3.6144578313253017E-2</v>
      </c>
    </row>
    <row r="404" spans="1:18" ht="15.75" customHeight="1" x14ac:dyDescent="0.25">
      <c r="A404" s="84">
        <v>1502</v>
      </c>
      <c r="B404" s="87"/>
      <c r="C404" s="87"/>
      <c r="D404" s="87"/>
      <c r="E404" s="87"/>
      <c r="F404" s="87"/>
      <c r="G404" s="87"/>
      <c r="H404" s="87"/>
      <c r="I404" s="87"/>
      <c r="J404" s="87">
        <v>7</v>
      </c>
      <c r="K404" s="129">
        <v>4</v>
      </c>
      <c r="L404" s="265"/>
      <c r="M404" s="101"/>
      <c r="N404" s="256"/>
      <c r="O404" s="101"/>
      <c r="P404" s="97">
        <v>28</v>
      </c>
      <c r="Q404" s="101"/>
      <c r="R404" s="287"/>
    </row>
    <row r="405" spans="1:18" ht="15.75" customHeight="1" x14ac:dyDescent="0.25">
      <c r="A405" s="84">
        <v>1601</v>
      </c>
      <c r="B405" s="87"/>
      <c r="C405" s="87"/>
      <c r="D405" s="87"/>
      <c r="E405" s="87"/>
      <c r="F405" s="87"/>
      <c r="G405" s="87"/>
      <c r="H405" s="87"/>
      <c r="I405" s="87"/>
      <c r="J405" s="87">
        <v>11</v>
      </c>
      <c r="K405" s="129">
        <v>6</v>
      </c>
      <c r="L405" s="265"/>
      <c r="M405" s="101"/>
      <c r="N405" s="256"/>
      <c r="O405" s="215"/>
      <c r="P405" s="106">
        <v>19</v>
      </c>
      <c r="Q405" s="285"/>
      <c r="R405" s="215"/>
    </row>
    <row r="406" spans="1:18" ht="15.75" customHeight="1" x14ac:dyDescent="0.25">
      <c r="A406" s="84">
        <v>1602</v>
      </c>
      <c r="B406" s="87"/>
      <c r="C406" s="87"/>
      <c r="D406" s="87"/>
      <c r="E406" s="87"/>
      <c r="F406" s="87"/>
      <c r="G406" s="87"/>
      <c r="H406" s="87"/>
      <c r="I406" s="87"/>
      <c r="J406" s="87">
        <v>9</v>
      </c>
      <c r="K406" s="129">
        <v>5</v>
      </c>
      <c r="L406" s="265"/>
      <c r="M406" s="101"/>
      <c r="N406" s="256"/>
      <c r="O406" s="215"/>
      <c r="P406" s="106">
        <v>11</v>
      </c>
      <c r="Q406" s="285"/>
      <c r="R406" s="215"/>
    </row>
    <row r="407" spans="1:18" ht="15.75" customHeight="1" x14ac:dyDescent="0.25">
      <c r="A407" s="84">
        <v>1701</v>
      </c>
      <c r="B407" s="87"/>
      <c r="C407" s="87"/>
      <c r="D407" s="87"/>
      <c r="E407" s="87"/>
      <c r="F407" s="87"/>
      <c r="G407" s="87"/>
      <c r="H407" s="87"/>
      <c r="I407" s="87"/>
      <c r="J407" s="87">
        <v>6</v>
      </c>
      <c r="K407" s="129">
        <v>2</v>
      </c>
      <c r="L407" s="265"/>
      <c r="M407" s="101"/>
      <c r="N407" s="256"/>
      <c r="O407" s="215"/>
      <c r="P407" s="106">
        <v>7</v>
      </c>
      <c r="Q407" s="285"/>
      <c r="R407" s="215"/>
    </row>
    <row r="408" spans="1:18" ht="15.75" customHeight="1" x14ac:dyDescent="0.25">
      <c r="A408" s="84">
        <v>1702</v>
      </c>
      <c r="B408" s="87"/>
      <c r="C408" s="87"/>
      <c r="D408" s="87"/>
      <c r="E408" s="87"/>
      <c r="F408" s="87"/>
      <c r="G408" s="87"/>
      <c r="H408" s="87"/>
      <c r="I408" s="87"/>
      <c r="J408" s="87">
        <v>5</v>
      </c>
      <c r="K408" s="129">
        <v>5</v>
      </c>
      <c r="L408" s="265"/>
      <c r="M408" s="101"/>
      <c r="N408" s="256"/>
      <c r="O408" s="101"/>
      <c r="P408" s="97">
        <v>5</v>
      </c>
      <c r="Q408" s="286"/>
      <c r="R408" s="215"/>
    </row>
    <row r="409" spans="1:18" ht="15.75" customHeight="1" x14ac:dyDescent="0.25">
      <c r="A409" s="84">
        <v>1801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129"/>
      <c r="L409" s="265"/>
      <c r="M409" s="101"/>
      <c r="N409" s="256"/>
      <c r="O409" s="111" t="s">
        <v>91</v>
      </c>
      <c r="P409" s="164">
        <v>72</v>
      </c>
      <c r="Q409" s="113">
        <f>K412</f>
        <v>80</v>
      </c>
      <c r="R409" s="114" t="s">
        <v>19</v>
      </c>
    </row>
    <row r="410" spans="1:18" ht="15.75" customHeight="1" x14ac:dyDescent="0.25">
      <c r="A410" s="84">
        <v>1802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129"/>
      <c r="L410" s="265"/>
      <c r="M410" s="101"/>
      <c r="N410" s="256"/>
      <c r="O410" s="115" t="s">
        <v>92</v>
      </c>
      <c r="P410" s="165">
        <f>IF(P409/B395=0,"",P409/B395)</f>
        <v>0.61538461538461542</v>
      </c>
      <c r="Q410" s="117">
        <f>IF(P409/Q409=0,"",P409/Q409)</f>
        <v>0.9</v>
      </c>
      <c r="R410" s="118" t="s">
        <v>93</v>
      </c>
    </row>
    <row r="411" spans="1:18" ht="15.75" customHeight="1" x14ac:dyDescent="0.25">
      <c r="A411" s="84">
        <v>1901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129"/>
      <c r="L411" s="267"/>
      <c r="M411" s="268"/>
      <c r="N411" s="269"/>
      <c r="O411" s="120"/>
      <c r="P411" s="121"/>
      <c r="Q411" s="121"/>
      <c r="R411" s="122"/>
    </row>
    <row r="412" spans="1:18" ht="18" customHeight="1" x14ac:dyDescent="0.25">
      <c r="A412" s="46"/>
      <c r="B412" s="340" t="s">
        <v>111</v>
      </c>
      <c r="C412" s="340"/>
      <c r="D412" s="340"/>
      <c r="E412" s="340"/>
      <c r="F412" s="340"/>
      <c r="G412" s="340"/>
      <c r="H412" s="340"/>
      <c r="I412" s="340"/>
      <c r="J412" s="340"/>
      <c r="K412" s="123">
        <f>SUM(K395:K408)</f>
        <v>80</v>
      </c>
      <c r="L412" s="124">
        <f>IF(SUM(K402:K403)=0,"",SUM(K402:K403)/B395)</f>
        <v>0.49572649572649574</v>
      </c>
      <c r="M412" s="124">
        <f>IF(K412=0,"",K412/B395)</f>
        <v>0.68376068376068377</v>
      </c>
      <c r="N412" s="124">
        <f>IF(K403=0,"",M412-L412)</f>
        <v>0.18803418803418803</v>
      </c>
      <c r="O412" s="1"/>
      <c r="P412" s="2"/>
      <c r="Q412" s="36"/>
      <c r="R412" s="1"/>
    </row>
    <row r="413" spans="1:18" ht="12.75" customHeight="1" x14ac:dyDescent="0.2">
      <c r="L413" s="1"/>
      <c r="M413" s="1"/>
      <c r="N413" s="1"/>
      <c r="O413" s="1"/>
    </row>
    <row r="414" spans="1:18" ht="12.75" customHeight="1" x14ac:dyDescent="0.2">
      <c r="L414" s="1"/>
      <c r="M414" s="1"/>
      <c r="O414" s="1"/>
    </row>
    <row r="415" spans="1:18" ht="26.25" customHeight="1" x14ac:dyDescent="0.4">
      <c r="B415" s="382" t="s">
        <v>101</v>
      </c>
      <c r="C415" s="367"/>
      <c r="D415" s="367"/>
      <c r="E415" s="367"/>
      <c r="F415" s="367"/>
      <c r="G415" s="367"/>
      <c r="H415" s="367"/>
      <c r="I415" s="367"/>
      <c r="J415" s="367"/>
      <c r="K415" s="225" t="s">
        <v>82</v>
      </c>
      <c r="L415" s="1"/>
      <c r="M415" s="1"/>
      <c r="N415" s="2"/>
      <c r="O415" s="1"/>
      <c r="P415" s="2"/>
      <c r="Q415" s="2"/>
      <c r="R415" s="2"/>
    </row>
    <row r="416" spans="1:18" ht="20.25" customHeight="1" x14ac:dyDescent="0.2">
      <c r="A416" s="342" t="s">
        <v>18</v>
      </c>
      <c r="B416" s="344" t="s">
        <v>102</v>
      </c>
      <c r="C416" s="345"/>
      <c r="D416" s="345"/>
      <c r="E416" s="345"/>
      <c r="F416" s="345"/>
      <c r="G416" s="345"/>
      <c r="H416" s="345"/>
      <c r="I416" s="345"/>
      <c r="J416" s="377"/>
      <c r="K416" s="348" t="s">
        <v>19</v>
      </c>
      <c r="L416" s="339" t="s">
        <v>11</v>
      </c>
      <c r="M416" s="339" t="s">
        <v>12</v>
      </c>
      <c r="N416" s="350" t="s">
        <v>13</v>
      </c>
      <c r="O416" s="339" t="s">
        <v>14</v>
      </c>
      <c r="P416" s="337" t="s">
        <v>15</v>
      </c>
      <c r="Q416" s="337" t="s">
        <v>16</v>
      </c>
      <c r="R416" s="339" t="s">
        <v>103</v>
      </c>
    </row>
    <row r="417" spans="1:19" ht="15.75" customHeight="1" x14ac:dyDescent="0.25">
      <c r="A417" s="343"/>
      <c r="B417" s="84" t="s">
        <v>104</v>
      </c>
      <c r="C417" s="84" t="s">
        <v>105</v>
      </c>
      <c r="D417" s="84" t="s">
        <v>106</v>
      </c>
      <c r="E417" s="84" t="s">
        <v>107</v>
      </c>
      <c r="F417" s="84" t="s">
        <v>108</v>
      </c>
      <c r="G417" s="84" t="s">
        <v>109</v>
      </c>
      <c r="H417" s="84" t="s">
        <v>110</v>
      </c>
      <c r="I417" s="84" t="s">
        <v>73</v>
      </c>
      <c r="J417" s="84" t="s">
        <v>74</v>
      </c>
      <c r="K417" s="349"/>
      <c r="L417" s="338"/>
      <c r="M417" s="338"/>
      <c r="N417" s="338"/>
      <c r="O417" s="338"/>
      <c r="P417" s="338"/>
      <c r="Q417" s="338"/>
      <c r="R417" s="338"/>
    </row>
    <row r="418" spans="1:19" ht="15.75" customHeight="1" x14ac:dyDescent="0.25">
      <c r="A418" s="84">
        <v>1102</v>
      </c>
      <c r="B418" s="87">
        <v>111</v>
      </c>
      <c r="C418" s="87"/>
      <c r="D418" s="87"/>
      <c r="E418" s="87"/>
      <c r="F418" s="87"/>
      <c r="G418" s="87"/>
      <c r="H418" s="87"/>
      <c r="I418" s="87"/>
      <c r="J418" s="87"/>
      <c r="K418" s="129"/>
      <c r="L418" s="262"/>
      <c r="M418" s="263"/>
      <c r="N418" s="264"/>
      <c r="O418" s="278"/>
      <c r="P418" s="92">
        <f>B418</f>
        <v>111</v>
      </c>
      <c r="Q418" s="279"/>
      <c r="R418" s="278"/>
    </row>
    <row r="419" spans="1:19" ht="15.75" customHeight="1" x14ac:dyDescent="0.25">
      <c r="A419" s="84">
        <v>1201</v>
      </c>
      <c r="B419" s="87"/>
      <c r="C419" s="87">
        <v>107</v>
      </c>
      <c r="D419" s="87"/>
      <c r="E419" s="87"/>
      <c r="F419" s="87"/>
      <c r="G419" s="87"/>
      <c r="H419" s="87"/>
      <c r="I419" s="87"/>
      <c r="J419" s="87"/>
      <c r="K419" s="129"/>
      <c r="L419" s="265"/>
      <c r="M419" s="101"/>
      <c r="N419" s="266"/>
      <c r="O419" s="96">
        <f>IF(C419=0,"",C419/B418)</f>
        <v>0.963963963963964</v>
      </c>
      <c r="P419" s="97">
        <v>107</v>
      </c>
      <c r="Q419" s="280">
        <f t="shared" ref="Q419:Q426" si="66">IF(P419=0,"",P419/P418)</f>
        <v>0.963963963963964</v>
      </c>
      <c r="R419" s="280">
        <f t="shared" ref="R419:R426" si="67">IF(P419=0,"",100%-Q419)</f>
        <v>3.6036036036036001E-2</v>
      </c>
    </row>
    <row r="420" spans="1:19" ht="15.75" customHeight="1" x14ac:dyDescent="0.25">
      <c r="A420" s="84" t="s">
        <v>85</v>
      </c>
      <c r="B420" s="87"/>
      <c r="C420" s="87"/>
      <c r="D420" s="87">
        <v>92</v>
      </c>
      <c r="E420" s="87"/>
      <c r="F420" s="87"/>
      <c r="G420" s="87"/>
      <c r="H420" s="87"/>
      <c r="I420" s="87"/>
      <c r="J420" s="87"/>
      <c r="K420" s="129"/>
      <c r="L420" s="265"/>
      <c r="M420" s="101"/>
      <c r="N420" s="266"/>
      <c r="O420" s="96">
        <f>IF(D420=0,"",D420/C419)</f>
        <v>0.85981308411214952</v>
      </c>
      <c r="P420" s="97">
        <v>99</v>
      </c>
      <c r="Q420" s="280">
        <f t="shared" si="66"/>
        <v>0.92523364485981308</v>
      </c>
      <c r="R420" s="280">
        <f t="shared" si="67"/>
        <v>7.4766355140186924E-2</v>
      </c>
      <c r="S420" s="14">
        <f>P420/P418</f>
        <v>0.89189189189189189</v>
      </c>
    </row>
    <row r="421" spans="1:19" ht="15.75" customHeight="1" x14ac:dyDescent="0.25">
      <c r="A421" s="84">
        <v>1301</v>
      </c>
      <c r="B421" s="87"/>
      <c r="C421" s="87"/>
      <c r="D421" s="87"/>
      <c r="E421" s="87">
        <v>86</v>
      </c>
      <c r="F421" s="87"/>
      <c r="G421" s="87"/>
      <c r="H421" s="87"/>
      <c r="I421" s="87"/>
      <c r="J421" s="87"/>
      <c r="K421" s="129"/>
      <c r="L421" s="265"/>
      <c r="M421" s="101"/>
      <c r="N421" s="266"/>
      <c r="O421" s="96">
        <f>IF(E421=0,"",E421/D420)</f>
        <v>0.93478260869565222</v>
      </c>
      <c r="P421" s="97">
        <v>92</v>
      </c>
      <c r="Q421" s="280">
        <f t="shared" si="66"/>
        <v>0.92929292929292928</v>
      </c>
      <c r="R421" s="280">
        <f t="shared" si="67"/>
        <v>7.0707070707070718E-2</v>
      </c>
    </row>
    <row r="422" spans="1:19" ht="15.75" customHeight="1" x14ac:dyDescent="0.25">
      <c r="A422" s="84">
        <v>1302</v>
      </c>
      <c r="B422" s="87"/>
      <c r="C422" s="87"/>
      <c r="D422" s="87"/>
      <c r="E422" s="87"/>
      <c r="F422" s="87">
        <v>83</v>
      </c>
      <c r="G422" s="87"/>
      <c r="H422" s="87"/>
      <c r="I422" s="87"/>
      <c r="J422" s="87"/>
      <c r="K422" s="129"/>
      <c r="L422" s="265"/>
      <c r="M422" s="101"/>
      <c r="N422" s="266"/>
      <c r="O422" s="96">
        <f>IF(F422=0,"",F422/E421)</f>
        <v>0.96511627906976749</v>
      </c>
      <c r="P422" s="97">
        <v>92</v>
      </c>
      <c r="Q422" s="280">
        <f t="shared" si="66"/>
        <v>1</v>
      </c>
      <c r="R422" s="280">
        <f t="shared" si="67"/>
        <v>0</v>
      </c>
    </row>
    <row r="423" spans="1:19" ht="15.75" customHeight="1" x14ac:dyDescent="0.25">
      <c r="A423" s="84">
        <v>1401</v>
      </c>
      <c r="B423" s="87"/>
      <c r="C423" s="87"/>
      <c r="D423" s="87"/>
      <c r="E423" s="87"/>
      <c r="F423" s="87"/>
      <c r="G423" s="87">
        <v>80</v>
      </c>
      <c r="H423" s="87"/>
      <c r="I423" s="87"/>
      <c r="J423" s="87"/>
      <c r="K423" s="129"/>
      <c r="L423" s="265"/>
      <c r="M423" s="101"/>
      <c r="N423" s="266"/>
      <c r="O423" s="96">
        <f>IF(G423=0,"",G423/F422)</f>
        <v>0.96385542168674698</v>
      </c>
      <c r="P423" s="97">
        <v>88</v>
      </c>
      <c r="Q423" s="280">
        <f t="shared" si="66"/>
        <v>0.95652173913043481</v>
      </c>
      <c r="R423" s="280">
        <f t="shared" si="67"/>
        <v>4.3478260869565188E-2</v>
      </c>
    </row>
    <row r="424" spans="1:19" ht="15.75" customHeight="1" x14ac:dyDescent="0.25">
      <c r="A424" s="84">
        <v>1402</v>
      </c>
      <c r="B424" s="87"/>
      <c r="C424" s="87"/>
      <c r="D424" s="87"/>
      <c r="E424" s="87"/>
      <c r="F424" s="87"/>
      <c r="G424" s="87"/>
      <c r="H424" s="87">
        <v>78</v>
      </c>
      <c r="I424" s="87"/>
      <c r="J424" s="87"/>
      <c r="K424" s="129"/>
      <c r="L424" s="265"/>
      <c r="M424" s="101"/>
      <c r="N424" s="266"/>
      <c r="O424" s="96">
        <f>IF(H424=0,"",H424/G423)</f>
        <v>0.97499999999999998</v>
      </c>
      <c r="P424" s="97">
        <v>88</v>
      </c>
      <c r="Q424" s="280">
        <f t="shared" si="66"/>
        <v>1</v>
      </c>
      <c r="R424" s="280">
        <f t="shared" si="67"/>
        <v>0</v>
      </c>
    </row>
    <row r="425" spans="1:19" ht="15.75" customHeight="1" x14ac:dyDescent="0.25">
      <c r="A425" s="84">
        <v>1501</v>
      </c>
      <c r="B425" s="87"/>
      <c r="C425" s="87"/>
      <c r="D425" s="87"/>
      <c r="E425" s="87"/>
      <c r="F425" s="87"/>
      <c r="G425" s="87"/>
      <c r="H425" s="87"/>
      <c r="I425" s="87">
        <v>75</v>
      </c>
      <c r="J425" s="87"/>
      <c r="K425" s="129"/>
      <c r="L425" s="265"/>
      <c r="M425" s="101"/>
      <c r="N425" s="266"/>
      <c r="O425" s="96">
        <f>IF(I425=0,"",I425/H424)</f>
        <v>0.96153846153846156</v>
      </c>
      <c r="P425" s="97">
        <v>86</v>
      </c>
      <c r="Q425" s="280">
        <f t="shared" si="66"/>
        <v>0.97727272727272729</v>
      </c>
      <c r="R425" s="280">
        <f t="shared" si="67"/>
        <v>2.2727272727272707E-2</v>
      </c>
    </row>
    <row r="426" spans="1:19" ht="15.75" customHeight="1" x14ac:dyDescent="0.25">
      <c r="A426" s="84">
        <v>1502</v>
      </c>
      <c r="B426" s="87"/>
      <c r="C426" s="87"/>
      <c r="D426" s="87"/>
      <c r="E426" s="87"/>
      <c r="F426" s="87"/>
      <c r="G426" s="87"/>
      <c r="H426" s="87"/>
      <c r="I426" s="87"/>
      <c r="J426" s="87">
        <v>69</v>
      </c>
      <c r="K426" s="129">
        <v>47</v>
      </c>
      <c r="L426" s="265"/>
      <c r="M426" s="101"/>
      <c r="N426" s="266"/>
      <c r="O426" s="126">
        <f>IF(J426=0,"",J426/I425)</f>
        <v>0.92</v>
      </c>
      <c r="P426" s="97">
        <v>86</v>
      </c>
      <c r="Q426" s="126">
        <f t="shared" si="66"/>
        <v>1</v>
      </c>
      <c r="R426" s="126">
        <f t="shared" si="67"/>
        <v>0</v>
      </c>
    </row>
    <row r="427" spans="1:19" ht="15.75" customHeight="1" x14ac:dyDescent="0.25">
      <c r="A427" s="84">
        <v>1601</v>
      </c>
      <c r="B427" s="87"/>
      <c r="C427" s="87"/>
      <c r="D427" s="87"/>
      <c r="E427" s="87"/>
      <c r="F427" s="87"/>
      <c r="G427" s="87"/>
      <c r="H427" s="87"/>
      <c r="I427" s="87"/>
      <c r="J427" s="87">
        <v>18</v>
      </c>
      <c r="K427" s="129">
        <v>9</v>
      </c>
      <c r="L427" s="265"/>
      <c r="M427" s="101"/>
      <c r="N427" s="256"/>
      <c r="O427" s="101"/>
      <c r="P427" s="97">
        <v>29</v>
      </c>
      <c r="Q427" s="101"/>
      <c r="R427" s="287"/>
    </row>
    <row r="428" spans="1:19" ht="15.75" customHeight="1" x14ac:dyDescent="0.25">
      <c r="A428" s="84">
        <v>1602</v>
      </c>
      <c r="B428" s="87"/>
      <c r="C428" s="87"/>
      <c r="D428" s="87"/>
      <c r="E428" s="87"/>
      <c r="F428" s="87"/>
      <c r="G428" s="87"/>
      <c r="H428" s="87"/>
      <c r="I428" s="87"/>
      <c r="J428" s="87">
        <v>10</v>
      </c>
      <c r="K428" s="129">
        <v>3</v>
      </c>
      <c r="L428" s="265"/>
      <c r="M428" s="101"/>
      <c r="N428" s="256"/>
      <c r="O428" s="215"/>
      <c r="P428" s="106">
        <v>14</v>
      </c>
      <c r="Q428" s="285"/>
      <c r="R428" s="215"/>
    </row>
    <row r="429" spans="1:19" ht="15.75" customHeight="1" x14ac:dyDescent="0.25">
      <c r="A429" s="84">
        <v>1701</v>
      </c>
      <c r="B429" s="87"/>
      <c r="C429" s="87"/>
      <c r="D429" s="87"/>
      <c r="E429" s="87"/>
      <c r="F429" s="87"/>
      <c r="G429" s="87"/>
      <c r="H429" s="87"/>
      <c r="I429" s="87"/>
      <c r="J429" s="87">
        <v>9</v>
      </c>
      <c r="K429" s="129">
        <v>5</v>
      </c>
      <c r="L429" s="265"/>
      <c r="M429" s="101"/>
      <c r="N429" s="256"/>
      <c r="O429" s="215"/>
      <c r="P429" s="106">
        <v>10</v>
      </c>
      <c r="Q429" s="285"/>
      <c r="R429" s="215"/>
    </row>
    <row r="430" spans="1:19" ht="15.75" customHeight="1" x14ac:dyDescent="0.25">
      <c r="A430" s="84">
        <v>1702</v>
      </c>
      <c r="B430" s="87"/>
      <c r="C430" s="87"/>
      <c r="D430" s="87"/>
      <c r="E430" s="87"/>
      <c r="F430" s="87"/>
      <c r="G430" s="87"/>
      <c r="H430" s="87"/>
      <c r="I430" s="87"/>
      <c r="J430" s="87">
        <v>2</v>
      </c>
      <c r="K430" s="129">
        <v>2</v>
      </c>
      <c r="L430" s="265"/>
      <c r="M430" s="101"/>
      <c r="N430" s="256"/>
      <c r="O430" s="215"/>
      <c r="P430" s="106">
        <v>3</v>
      </c>
      <c r="Q430" s="285"/>
      <c r="R430" s="215"/>
    </row>
    <row r="431" spans="1:19" ht="15.75" customHeight="1" x14ac:dyDescent="0.25">
      <c r="A431" s="84">
        <v>1801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129"/>
      <c r="L431" s="265"/>
      <c r="M431" s="101"/>
      <c r="N431" s="256"/>
      <c r="O431" s="101"/>
      <c r="P431" s="256"/>
      <c r="Q431" s="286"/>
      <c r="R431" s="215"/>
    </row>
    <row r="432" spans="1:19" ht="15.75" customHeight="1" x14ac:dyDescent="0.25">
      <c r="A432" s="84">
        <v>1802</v>
      </c>
      <c r="B432" s="87"/>
      <c r="C432" s="87"/>
      <c r="D432" s="87"/>
      <c r="E432" s="87"/>
      <c r="F432" s="87"/>
      <c r="G432" s="87"/>
      <c r="H432" s="87"/>
      <c r="I432" s="87"/>
      <c r="J432" s="87">
        <v>1</v>
      </c>
      <c r="K432" s="129"/>
      <c r="L432" s="265"/>
      <c r="M432" s="101"/>
      <c r="N432" s="256"/>
      <c r="O432" s="111" t="s">
        <v>91</v>
      </c>
      <c r="P432" s="164">
        <v>66</v>
      </c>
      <c r="Q432" s="113">
        <f>K435</f>
        <v>66</v>
      </c>
      <c r="R432" s="114" t="s">
        <v>19</v>
      </c>
    </row>
    <row r="433" spans="1:19" ht="15.75" customHeight="1" x14ac:dyDescent="0.25">
      <c r="A433" s="84">
        <v>1901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129"/>
      <c r="L433" s="265"/>
      <c r="M433" s="101"/>
      <c r="N433" s="256"/>
      <c r="O433" s="115" t="s">
        <v>92</v>
      </c>
      <c r="P433" s="165">
        <f>IF(P432/B418=0,"",P432/B418)</f>
        <v>0.59459459459459463</v>
      </c>
      <c r="Q433" s="117">
        <f>IF(P432/Q432=0,"",P432/Q432)</f>
        <v>1</v>
      </c>
      <c r="R433" s="118" t="s">
        <v>93</v>
      </c>
    </row>
    <row r="434" spans="1:19" ht="15.75" customHeight="1" x14ac:dyDescent="0.25">
      <c r="A434" s="84">
        <v>1902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129"/>
      <c r="L434" s="267"/>
      <c r="M434" s="268"/>
      <c r="N434" s="269"/>
      <c r="O434" s="120"/>
      <c r="P434" s="121"/>
      <c r="Q434" s="121"/>
      <c r="R434" s="122"/>
    </row>
    <row r="435" spans="1:19" ht="18" customHeight="1" x14ac:dyDescent="0.25">
      <c r="A435" s="46"/>
      <c r="B435" s="340" t="s">
        <v>111</v>
      </c>
      <c r="C435" s="340"/>
      <c r="D435" s="340"/>
      <c r="E435" s="340"/>
      <c r="F435" s="340"/>
      <c r="G435" s="340"/>
      <c r="H435" s="340"/>
      <c r="I435" s="340"/>
      <c r="J435" s="340"/>
      <c r="K435" s="123">
        <f>SUM(K418:K431)</f>
        <v>66</v>
      </c>
      <c r="L435" s="124">
        <f>IF(SUM(K425:K426)=0,"",SUM(K425:K426)/B418)</f>
        <v>0.42342342342342343</v>
      </c>
      <c r="M435" s="124">
        <f>IF(K435=0,"",K435/B418)</f>
        <v>0.59459459459459463</v>
      </c>
      <c r="N435" s="124">
        <f>IF(K426=0,"",M435-L435)</f>
        <v>0.1711711711711712</v>
      </c>
      <c r="O435" s="1"/>
      <c r="P435" s="2"/>
      <c r="Q435" s="36"/>
      <c r="R435" s="1"/>
    </row>
    <row r="436" spans="1:19" ht="12.75" customHeight="1" x14ac:dyDescent="0.2">
      <c r="L436" s="1"/>
      <c r="M436" s="1"/>
      <c r="O436" s="1"/>
    </row>
    <row r="437" spans="1:19" ht="12.75" customHeight="1" x14ac:dyDescent="0.2">
      <c r="L437" s="1"/>
      <c r="M437" s="1"/>
      <c r="N437" s="1"/>
      <c r="O437" s="1"/>
    </row>
    <row r="438" spans="1:19" ht="26.25" customHeight="1" x14ac:dyDescent="0.4">
      <c r="B438" s="382" t="s">
        <v>101</v>
      </c>
      <c r="C438" s="367"/>
      <c r="D438" s="367"/>
      <c r="E438" s="367"/>
      <c r="F438" s="367"/>
      <c r="G438" s="367"/>
      <c r="H438" s="367"/>
      <c r="I438" s="367"/>
      <c r="J438" s="367"/>
      <c r="K438" s="225" t="s">
        <v>83</v>
      </c>
      <c r="L438" s="1"/>
      <c r="M438" s="1"/>
      <c r="N438" s="2"/>
      <c r="O438" s="1"/>
      <c r="P438" s="2"/>
      <c r="Q438" s="2"/>
      <c r="R438" s="2"/>
    </row>
    <row r="439" spans="1:19" ht="20.25" customHeight="1" x14ac:dyDescent="0.2">
      <c r="A439" s="342" t="s">
        <v>18</v>
      </c>
      <c r="B439" s="344" t="s">
        <v>102</v>
      </c>
      <c r="C439" s="345"/>
      <c r="D439" s="345"/>
      <c r="E439" s="345"/>
      <c r="F439" s="345"/>
      <c r="G439" s="345"/>
      <c r="H439" s="345"/>
      <c r="I439" s="345"/>
      <c r="J439" s="377"/>
      <c r="K439" s="348" t="s">
        <v>19</v>
      </c>
      <c r="L439" s="339" t="s">
        <v>11</v>
      </c>
      <c r="M439" s="339" t="s">
        <v>12</v>
      </c>
      <c r="N439" s="350" t="s">
        <v>13</v>
      </c>
      <c r="O439" s="339" t="s">
        <v>14</v>
      </c>
      <c r="P439" s="337" t="s">
        <v>15</v>
      </c>
      <c r="Q439" s="337" t="s">
        <v>16</v>
      </c>
      <c r="R439" s="339" t="s">
        <v>103</v>
      </c>
    </row>
    <row r="440" spans="1:19" ht="15.75" customHeight="1" x14ac:dyDescent="0.25">
      <c r="A440" s="343"/>
      <c r="B440" s="84" t="s">
        <v>104</v>
      </c>
      <c r="C440" s="84" t="s">
        <v>105</v>
      </c>
      <c r="D440" s="84" t="s">
        <v>106</v>
      </c>
      <c r="E440" s="84" t="s">
        <v>107</v>
      </c>
      <c r="F440" s="84" t="s">
        <v>108</v>
      </c>
      <c r="G440" s="84" t="s">
        <v>109</v>
      </c>
      <c r="H440" s="84" t="s">
        <v>110</v>
      </c>
      <c r="I440" s="84" t="s">
        <v>73</v>
      </c>
      <c r="J440" s="84" t="s">
        <v>74</v>
      </c>
      <c r="K440" s="349"/>
      <c r="L440" s="338"/>
      <c r="M440" s="338"/>
      <c r="N440" s="338"/>
      <c r="O440" s="338"/>
      <c r="P440" s="338"/>
      <c r="Q440" s="338"/>
      <c r="R440" s="338"/>
    </row>
    <row r="441" spans="1:19" ht="15.75" customHeight="1" x14ac:dyDescent="0.25">
      <c r="A441" s="84">
        <v>1201</v>
      </c>
      <c r="B441" s="87">
        <v>119</v>
      </c>
      <c r="C441" s="87"/>
      <c r="D441" s="87"/>
      <c r="E441" s="87"/>
      <c r="F441" s="87"/>
      <c r="G441" s="87"/>
      <c r="H441" s="87"/>
      <c r="I441" s="87"/>
      <c r="J441" s="87"/>
      <c r="K441" s="129"/>
      <c r="L441" s="262"/>
      <c r="M441" s="263"/>
      <c r="N441" s="264"/>
      <c r="O441" s="278"/>
      <c r="P441" s="92">
        <f>B441</f>
        <v>119</v>
      </c>
      <c r="Q441" s="279"/>
      <c r="R441" s="278"/>
    </row>
    <row r="442" spans="1:19" ht="15.75" customHeight="1" x14ac:dyDescent="0.25">
      <c r="A442" s="84" t="s">
        <v>85</v>
      </c>
      <c r="B442" s="87"/>
      <c r="C442" s="87">
        <v>95</v>
      </c>
      <c r="D442" s="87"/>
      <c r="E442" s="87"/>
      <c r="F442" s="87"/>
      <c r="G442" s="87"/>
      <c r="H442" s="87"/>
      <c r="I442" s="87"/>
      <c r="J442" s="87"/>
      <c r="K442" s="129"/>
      <c r="L442" s="265"/>
      <c r="M442" s="101"/>
      <c r="N442" s="266"/>
      <c r="O442" s="96">
        <f>IF(C442=0,"",C442/B441)</f>
        <v>0.79831932773109249</v>
      </c>
      <c r="P442" s="97">
        <v>95</v>
      </c>
      <c r="Q442" s="280">
        <f t="shared" ref="Q442:Q449" si="68">IF(P442=0,"",P442/P441)</f>
        <v>0.79831932773109249</v>
      </c>
      <c r="R442" s="280">
        <f t="shared" ref="R442:R449" si="69">IF(P442=0,"",100%-Q442)</f>
        <v>0.20168067226890751</v>
      </c>
    </row>
    <row r="443" spans="1:19" ht="15.75" customHeight="1" x14ac:dyDescent="0.25">
      <c r="A443" s="84">
        <v>1301</v>
      </c>
      <c r="B443" s="87"/>
      <c r="C443" s="87"/>
      <c r="D443" s="87">
        <v>85</v>
      </c>
      <c r="E443" s="87"/>
      <c r="F443" s="87"/>
      <c r="G443" s="87"/>
      <c r="H443" s="87"/>
      <c r="I443" s="87"/>
      <c r="J443" s="87"/>
      <c r="K443" s="129"/>
      <c r="L443" s="265"/>
      <c r="M443" s="101"/>
      <c r="N443" s="266"/>
      <c r="O443" s="96">
        <f>IF(D443=0,"",D443/C442)</f>
        <v>0.89473684210526316</v>
      </c>
      <c r="P443" s="97">
        <v>90</v>
      </c>
      <c r="Q443" s="280">
        <f t="shared" si="68"/>
        <v>0.94736842105263153</v>
      </c>
      <c r="R443" s="280">
        <f t="shared" si="69"/>
        <v>5.2631578947368474E-2</v>
      </c>
      <c r="S443" s="14">
        <f>P443/P441</f>
        <v>0.75630252100840334</v>
      </c>
    </row>
    <row r="444" spans="1:19" ht="15.75" customHeight="1" x14ac:dyDescent="0.25">
      <c r="A444" s="84">
        <v>1302</v>
      </c>
      <c r="B444" s="87"/>
      <c r="C444" s="87"/>
      <c r="D444" s="87"/>
      <c r="E444" s="87">
        <v>72</v>
      </c>
      <c r="F444" s="87"/>
      <c r="G444" s="87"/>
      <c r="H444" s="87"/>
      <c r="I444" s="87"/>
      <c r="J444" s="87"/>
      <c r="K444" s="129"/>
      <c r="L444" s="265"/>
      <c r="M444" s="101"/>
      <c r="N444" s="266"/>
      <c r="O444" s="96">
        <f>IF(E444=0,"",E444/D443)</f>
        <v>0.84705882352941175</v>
      </c>
      <c r="P444" s="97">
        <v>85</v>
      </c>
      <c r="Q444" s="280">
        <f t="shared" si="68"/>
        <v>0.94444444444444442</v>
      </c>
      <c r="R444" s="280">
        <f t="shared" si="69"/>
        <v>5.555555555555558E-2</v>
      </c>
    </row>
    <row r="445" spans="1:19" ht="15.75" customHeight="1" x14ac:dyDescent="0.25">
      <c r="A445" s="84">
        <v>1401</v>
      </c>
      <c r="B445" s="87"/>
      <c r="C445" s="87"/>
      <c r="D445" s="87"/>
      <c r="E445" s="87"/>
      <c r="F445" s="87">
        <v>66</v>
      </c>
      <c r="G445" s="87"/>
      <c r="H445" s="87"/>
      <c r="I445" s="87"/>
      <c r="J445" s="87"/>
      <c r="K445" s="129"/>
      <c r="L445" s="265"/>
      <c r="M445" s="101"/>
      <c r="N445" s="266"/>
      <c r="O445" s="96">
        <f>IF(F445=0,"",F445/E444)</f>
        <v>0.91666666666666663</v>
      </c>
      <c r="P445" s="97">
        <v>81</v>
      </c>
      <c r="Q445" s="280">
        <f t="shared" si="68"/>
        <v>0.95294117647058818</v>
      </c>
      <c r="R445" s="280">
        <f t="shared" si="69"/>
        <v>4.705882352941182E-2</v>
      </c>
    </row>
    <row r="446" spans="1:19" ht="15.75" customHeight="1" x14ac:dyDescent="0.25">
      <c r="A446" s="84">
        <v>1402</v>
      </c>
      <c r="B446" s="87"/>
      <c r="C446" s="87"/>
      <c r="D446" s="87"/>
      <c r="E446" s="87"/>
      <c r="F446" s="87"/>
      <c r="G446" s="87">
        <v>59</v>
      </c>
      <c r="H446" s="87"/>
      <c r="I446" s="87"/>
      <c r="J446" s="87"/>
      <c r="K446" s="129"/>
      <c r="L446" s="265"/>
      <c r="M446" s="101"/>
      <c r="N446" s="266"/>
      <c r="O446" s="96">
        <f>IF(G446=0,"",G446/F445)</f>
        <v>0.89393939393939392</v>
      </c>
      <c r="P446" s="97">
        <v>79</v>
      </c>
      <c r="Q446" s="280">
        <f t="shared" si="68"/>
        <v>0.97530864197530864</v>
      </c>
      <c r="R446" s="280">
        <f t="shared" si="69"/>
        <v>2.4691358024691357E-2</v>
      </c>
    </row>
    <row r="447" spans="1:19" ht="15.75" customHeight="1" x14ac:dyDescent="0.25">
      <c r="A447" s="84">
        <v>1501</v>
      </c>
      <c r="B447" s="87"/>
      <c r="C447" s="87"/>
      <c r="D447" s="87"/>
      <c r="E447" s="87"/>
      <c r="F447" s="87"/>
      <c r="G447" s="87"/>
      <c r="H447" s="87">
        <v>56</v>
      </c>
      <c r="I447" s="87"/>
      <c r="J447" s="87"/>
      <c r="K447" s="129"/>
      <c r="L447" s="265"/>
      <c r="M447" s="101"/>
      <c r="N447" s="266"/>
      <c r="O447" s="96">
        <f>IF(H447=0,"",H447/G446)</f>
        <v>0.94915254237288138</v>
      </c>
      <c r="P447" s="97">
        <v>78</v>
      </c>
      <c r="Q447" s="280">
        <f t="shared" si="68"/>
        <v>0.98734177215189878</v>
      </c>
      <c r="R447" s="280">
        <f t="shared" si="69"/>
        <v>1.2658227848101222E-2</v>
      </c>
    </row>
    <row r="448" spans="1:19" ht="15.75" customHeight="1" x14ac:dyDescent="0.25">
      <c r="A448" s="84">
        <v>1502</v>
      </c>
      <c r="B448" s="87"/>
      <c r="C448" s="87"/>
      <c r="D448" s="87"/>
      <c r="E448" s="87"/>
      <c r="F448" s="87"/>
      <c r="G448" s="87"/>
      <c r="H448" s="87"/>
      <c r="I448" s="87">
        <v>55</v>
      </c>
      <c r="J448" s="87"/>
      <c r="K448" s="129"/>
      <c r="L448" s="265"/>
      <c r="M448" s="101"/>
      <c r="N448" s="266"/>
      <c r="O448" s="96">
        <f>IF(I448=0,"",I448/H447)</f>
        <v>0.9821428571428571</v>
      </c>
      <c r="P448" s="97">
        <v>76</v>
      </c>
      <c r="Q448" s="280">
        <f t="shared" si="68"/>
        <v>0.97435897435897434</v>
      </c>
      <c r="R448" s="280">
        <f t="shared" si="69"/>
        <v>2.5641025641025661E-2</v>
      </c>
    </row>
    <row r="449" spans="1:18" ht="15.75" customHeight="1" x14ac:dyDescent="0.25">
      <c r="A449" s="84">
        <v>1601</v>
      </c>
      <c r="B449" s="87"/>
      <c r="C449" s="87"/>
      <c r="D449" s="87"/>
      <c r="E449" s="87"/>
      <c r="F449" s="87"/>
      <c r="G449" s="87"/>
      <c r="H449" s="87"/>
      <c r="I449" s="87"/>
      <c r="J449" s="87">
        <v>55</v>
      </c>
      <c r="K449" s="129">
        <v>47</v>
      </c>
      <c r="L449" s="265"/>
      <c r="M449" s="101"/>
      <c r="N449" s="266"/>
      <c r="O449" s="126">
        <f>IF(J449=0,"",J449/I448)</f>
        <v>1</v>
      </c>
      <c r="P449" s="97">
        <v>75</v>
      </c>
      <c r="Q449" s="126">
        <f t="shared" si="68"/>
        <v>0.98684210526315785</v>
      </c>
      <c r="R449" s="126">
        <f t="shared" si="69"/>
        <v>1.3157894736842146E-2</v>
      </c>
    </row>
    <row r="450" spans="1:18" ht="15.75" customHeight="1" x14ac:dyDescent="0.25">
      <c r="A450" s="84">
        <v>1602</v>
      </c>
      <c r="B450" s="87"/>
      <c r="C450" s="87"/>
      <c r="D450" s="87"/>
      <c r="E450" s="87"/>
      <c r="F450" s="87"/>
      <c r="G450" s="87"/>
      <c r="H450" s="87"/>
      <c r="I450" s="87"/>
      <c r="J450" s="87">
        <v>20</v>
      </c>
      <c r="K450" s="129">
        <v>12</v>
      </c>
      <c r="L450" s="265"/>
      <c r="M450" s="101"/>
      <c r="N450" s="256"/>
      <c r="O450" s="101"/>
      <c r="P450" s="97">
        <v>28</v>
      </c>
      <c r="Q450" s="101"/>
      <c r="R450" s="287"/>
    </row>
    <row r="451" spans="1:18" ht="15.75" customHeight="1" x14ac:dyDescent="0.25">
      <c r="A451" s="84">
        <v>1701</v>
      </c>
      <c r="B451" s="87"/>
      <c r="C451" s="87"/>
      <c r="D451" s="87"/>
      <c r="E451" s="87"/>
      <c r="F451" s="87"/>
      <c r="G451" s="87"/>
      <c r="H451" s="87"/>
      <c r="I451" s="87"/>
      <c r="J451" s="87">
        <v>10</v>
      </c>
      <c r="K451" s="129">
        <v>6</v>
      </c>
      <c r="L451" s="265"/>
      <c r="M451" s="101"/>
      <c r="N451" s="256"/>
      <c r="O451" s="215"/>
      <c r="P451" s="106">
        <v>14</v>
      </c>
      <c r="Q451" s="285"/>
      <c r="R451" s="215"/>
    </row>
    <row r="452" spans="1:18" ht="15.75" customHeight="1" x14ac:dyDescent="0.25">
      <c r="A452" s="84">
        <v>1702</v>
      </c>
      <c r="B452" s="87"/>
      <c r="C452" s="87"/>
      <c r="D452" s="87"/>
      <c r="E452" s="87"/>
      <c r="F452" s="87"/>
      <c r="G452" s="87"/>
      <c r="H452" s="87"/>
      <c r="I452" s="87"/>
      <c r="J452" s="87">
        <v>5</v>
      </c>
      <c r="K452" s="129">
        <v>3</v>
      </c>
      <c r="L452" s="265"/>
      <c r="M452" s="101"/>
      <c r="N452" s="256"/>
      <c r="O452" s="215"/>
      <c r="P452" s="106">
        <v>7</v>
      </c>
      <c r="Q452" s="285"/>
      <c r="R452" s="215"/>
    </row>
    <row r="453" spans="1:18" ht="15.75" customHeight="1" x14ac:dyDescent="0.25">
      <c r="A453" s="84">
        <v>1801</v>
      </c>
      <c r="B453" s="87"/>
      <c r="C453" s="87"/>
      <c r="D453" s="87"/>
      <c r="E453" s="87"/>
      <c r="F453" s="87"/>
      <c r="G453" s="87"/>
      <c r="H453" s="87"/>
      <c r="I453" s="87"/>
      <c r="J453" s="87">
        <v>2</v>
      </c>
      <c r="K453" s="129">
        <v>1</v>
      </c>
      <c r="L453" s="265"/>
      <c r="M453" s="101"/>
      <c r="N453" s="256"/>
      <c r="O453" s="215"/>
      <c r="P453" s="106">
        <v>3</v>
      </c>
      <c r="Q453" s="285"/>
      <c r="R453" s="215"/>
    </row>
    <row r="454" spans="1:18" ht="15.75" customHeight="1" x14ac:dyDescent="0.25">
      <c r="A454" s="84">
        <v>1802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129"/>
      <c r="L454" s="265"/>
      <c r="M454" s="101"/>
      <c r="N454" s="256"/>
      <c r="O454" s="101"/>
      <c r="P454" s="256"/>
      <c r="Q454" s="286"/>
      <c r="R454" s="215"/>
    </row>
    <row r="455" spans="1:18" ht="15.75" customHeight="1" x14ac:dyDescent="0.25">
      <c r="A455" s="84">
        <v>1901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129"/>
      <c r="L455" s="265"/>
      <c r="M455" s="101"/>
      <c r="N455" s="256"/>
      <c r="O455" s="111" t="s">
        <v>91</v>
      </c>
      <c r="P455" s="164">
        <v>63</v>
      </c>
      <c r="Q455" s="113">
        <f>K458</f>
        <v>69</v>
      </c>
      <c r="R455" s="114" t="s">
        <v>19</v>
      </c>
    </row>
    <row r="456" spans="1:18" ht="15.75" customHeight="1" x14ac:dyDescent="0.25">
      <c r="A456" s="84">
        <v>1902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129"/>
      <c r="L456" s="265"/>
      <c r="M456" s="101"/>
      <c r="N456" s="256"/>
      <c r="O456" s="115" t="s">
        <v>92</v>
      </c>
      <c r="P456" s="165">
        <f>IF(P455/B441=0,"",P455/B441)</f>
        <v>0.52941176470588236</v>
      </c>
      <c r="Q456" s="117">
        <f>IF(P455/Q455=0,"",P455/Q455)</f>
        <v>0.91304347826086951</v>
      </c>
      <c r="R456" s="118" t="s">
        <v>93</v>
      </c>
    </row>
    <row r="457" spans="1:18" ht="15.75" customHeight="1" x14ac:dyDescent="0.25">
      <c r="A457" s="84">
        <v>2001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129"/>
      <c r="L457" s="267"/>
      <c r="M457" s="268"/>
      <c r="N457" s="269"/>
      <c r="O457" s="120"/>
      <c r="P457" s="121"/>
      <c r="Q457" s="121"/>
      <c r="R457" s="122"/>
    </row>
    <row r="458" spans="1:18" ht="18" customHeight="1" x14ac:dyDescent="0.25">
      <c r="A458" s="46"/>
      <c r="B458" s="340" t="s">
        <v>111</v>
      </c>
      <c r="C458" s="340"/>
      <c r="D458" s="340"/>
      <c r="E458" s="340"/>
      <c r="F458" s="340"/>
      <c r="G458" s="340"/>
      <c r="H458" s="340"/>
      <c r="I458" s="340"/>
      <c r="J458" s="340"/>
      <c r="K458" s="123">
        <f>SUM(K441:K454)</f>
        <v>69</v>
      </c>
      <c r="L458" s="124">
        <f>IF(SUM(K448:K449)=0,"",SUM(K448:K449)/B441)</f>
        <v>0.3949579831932773</v>
      </c>
      <c r="M458" s="124">
        <f>IF(K458=0,"",K458/B441)</f>
        <v>0.57983193277310929</v>
      </c>
      <c r="N458" s="124">
        <f>IF(K449=0,"",M458-L458)</f>
        <v>0.184873949579832</v>
      </c>
      <c r="O458" s="1"/>
      <c r="P458" s="2"/>
      <c r="Q458" s="36"/>
      <c r="R458" s="1"/>
    </row>
    <row r="459" spans="1:18" ht="12.75" customHeight="1" x14ac:dyDescent="0.2"/>
    <row r="460" spans="1:18" ht="12.75" customHeight="1" x14ac:dyDescent="0.2"/>
    <row r="461" spans="1:18" ht="26.25" customHeight="1" x14ac:dyDescent="0.4">
      <c r="B461" s="382" t="s">
        <v>101</v>
      </c>
      <c r="C461" s="367"/>
      <c r="D461" s="367"/>
      <c r="E461" s="367"/>
      <c r="F461" s="367"/>
      <c r="G461" s="367"/>
      <c r="H461" s="367"/>
      <c r="I461" s="367"/>
      <c r="J461" s="367"/>
      <c r="K461" s="225" t="s">
        <v>85</v>
      </c>
      <c r="L461" s="1"/>
      <c r="M461" s="1"/>
      <c r="N461" s="2"/>
      <c r="O461" s="1"/>
      <c r="P461" s="2"/>
      <c r="Q461" s="2"/>
      <c r="R461" s="2"/>
    </row>
    <row r="462" spans="1:18" ht="20.25" customHeight="1" x14ac:dyDescent="0.2">
      <c r="A462" s="342" t="s">
        <v>18</v>
      </c>
      <c r="B462" s="344" t="s">
        <v>102</v>
      </c>
      <c r="C462" s="345"/>
      <c r="D462" s="345"/>
      <c r="E462" s="345"/>
      <c r="F462" s="345"/>
      <c r="G462" s="345"/>
      <c r="H462" s="345"/>
      <c r="I462" s="345"/>
      <c r="J462" s="377"/>
      <c r="K462" s="348" t="s">
        <v>19</v>
      </c>
      <c r="L462" s="339" t="s">
        <v>11</v>
      </c>
      <c r="M462" s="339" t="s">
        <v>12</v>
      </c>
      <c r="N462" s="350" t="s">
        <v>13</v>
      </c>
      <c r="O462" s="339" t="s">
        <v>14</v>
      </c>
      <c r="P462" s="337" t="s">
        <v>15</v>
      </c>
      <c r="Q462" s="337" t="s">
        <v>16</v>
      </c>
      <c r="R462" s="339" t="s">
        <v>103</v>
      </c>
    </row>
    <row r="463" spans="1:18" ht="15.75" customHeight="1" x14ac:dyDescent="0.25">
      <c r="A463" s="343"/>
      <c r="B463" s="84" t="s">
        <v>104</v>
      </c>
      <c r="C463" s="84" t="s">
        <v>105</v>
      </c>
      <c r="D463" s="84" t="s">
        <v>106</v>
      </c>
      <c r="E463" s="84" t="s">
        <v>107</v>
      </c>
      <c r="F463" s="84" t="s">
        <v>108</v>
      </c>
      <c r="G463" s="84" t="s">
        <v>109</v>
      </c>
      <c r="H463" s="84" t="s">
        <v>110</v>
      </c>
      <c r="I463" s="84" t="s">
        <v>73</v>
      </c>
      <c r="J463" s="84" t="s">
        <v>74</v>
      </c>
      <c r="K463" s="349"/>
      <c r="L463" s="338"/>
      <c r="M463" s="338"/>
      <c r="N463" s="338"/>
      <c r="O463" s="338"/>
      <c r="P463" s="338"/>
      <c r="Q463" s="338"/>
      <c r="R463" s="338"/>
    </row>
    <row r="464" spans="1:18" ht="15.75" customHeight="1" x14ac:dyDescent="0.25">
      <c r="A464" s="84" t="s">
        <v>85</v>
      </c>
      <c r="B464" s="87">
        <v>117</v>
      </c>
      <c r="C464" s="87"/>
      <c r="D464" s="87"/>
      <c r="E464" s="87"/>
      <c r="F464" s="87"/>
      <c r="G464" s="87"/>
      <c r="H464" s="87"/>
      <c r="I464" s="87"/>
      <c r="J464" s="87"/>
      <c r="K464" s="129"/>
      <c r="L464" s="262"/>
      <c r="M464" s="263"/>
      <c r="N464" s="264"/>
      <c r="O464" s="278"/>
      <c r="P464" s="92">
        <f>B464</f>
        <v>117</v>
      </c>
      <c r="Q464" s="279"/>
      <c r="R464" s="278"/>
    </row>
    <row r="465" spans="1:19" ht="15.75" customHeight="1" x14ac:dyDescent="0.25">
      <c r="A465" s="84">
        <v>1301</v>
      </c>
      <c r="B465" s="87"/>
      <c r="C465" s="87">
        <v>94</v>
      </c>
      <c r="D465" s="87"/>
      <c r="E465" s="87"/>
      <c r="F465" s="87"/>
      <c r="G465" s="87"/>
      <c r="H465" s="87"/>
      <c r="I465" s="87"/>
      <c r="J465" s="87"/>
      <c r="K465" s="129"/>
      <c r="L465" s="265"/>
      <c r="M465" s="101"/>
      <c r="N465" s="266"/>
      <c r="O465" s="96">
        <f>IF(C465=0,"",C465/B464)</f>
        <v>0.80341880341880345</v>
      </c>
      <c r="P465" s="97">
        <v>94</v>
      </c>
      <c r="Q465" s="280">
        <f t="shared" ref="Q465:Q472" si="70">IF(P465=0,"",P465/P464)</f>
        <v>0.80341880341880345</v>
      </c>
      <c r="R465" s="280">
        <f t="shared" ref="R465:R472" si="71">IF(P465=0,"",100%-Q465)</f>
        <v>0.19658119658119655</v>
      </c>
    </row>
    <row r="466" spans="1:19" ht="15.75" customHeight="1" x14ac:dyDescent="0.25">
      <c r="A466" s="84">
        <v>1302</v>
      </c>
      <c r="B466" s="87"/>
      <c r="C466" s="87"/>
      <c r="D466" s="87">
        <v>87</v>
      </c>
      <c r="E466" s="87"/>
      <c r="F466" s="87"/>
      <c r="G466" s="87"/>
      <c r="H466" s="87"/>
      <c r="I466" s="87"/>
      <c r="J466" s="87"/>
      <c r="K466" s="129"/>
      <c r="L466" s="265"/>
      <c r="M466" s="101"/>
      <c r="N466" s="266"/>
      <c r="O466" s="96">
        <f>IF(D466=0,"",D466/C465)</f>
        <v>0.92553191489361697</v>
      </c>
      <c r="P466" s="97">
        <v>93</v>
      </c>
      <c r="Q466" s="280">
        <f t="shared" si="70"/>
        <v>0.98936170212765961</v>
      </c>
      <c r="R466" s="280">
        <f t="shared" si="71"/>
        <v>1.0638297872340385E-2</v>
      </c>
      <c r="S466" s="14">
        <f>P466/P464</f>
        <v>0.79487179487179482</v>
      </c>
    </row>
    <row r="467" spans="1:19" ht="15.75" customHeight="1" x14ac:dyDescent="0.25">
      <c r="A467" s="84">
        <v>1401</v>
      </c>
      <c r="B467" s="87"/>
      <c r="C467" s="87"/>
      <c r="D467" s="87"/>
      <c r="E467" s="87">
        <v>85</v>
      </c>
      <c r="F467" s="87"/>
      <c r="G467" s="87"/>
      <c r="H467" s="87"/>
      <c r="I467" s="87"/>
      <c r="J467" s="87"/>
      <c r="K467" s="129"/>
      <c r="L467" s="265"/>
      <c r="M467" s="101"/>
      <c r="N467" s="266"/>
      <c r="O467" s="96">
        <f>IF(E467=0,"",E467/D466)</f>
        <v>0.97701149425287359</v>
      </c>
      <c r="P467" s="97">
        <v>93</v>
      </c>
      <c r="Q467" s="280">
        <f t="shared" si="70"/>
        <v>1</v>
      </c>
      <c r="R467" s="280">
        <f t="shared" si="71"/>
        <v>0</v>
      </c>
    </row>
    <row r="468" spans="1:19" ht="15.75" customHeight="1" x14ac:dyDescent="0.25">
      <c r="A468" s="84">
        <v>1402</v>
      </c>
      <c r="B468" s="87"/>
      <c r="C468" s="87"/>
      <c r="D468" s="87"/>
      <c r="E468" s="87"/>
      <c r="F468" s="87">
        <v>79</v>
      </c>
      <c r="G468" s="87"/>
      <c r="H468" s="87"/>
      <c r="I468" s="87"/>
      <c r="J468" s="87"/>
      <c r="K468" s="129"/>
      <c r="L468" s="265"/>
      <c r="M468" s="101"/>
      <c r="N468" s="266"/>
      <c r="O468" s="96">
        <f>IF(F468=0,"",F468/E467)</f>
        <v>0.92941176470588238</v>
      </c>
      <c r="P468" s="97">
        <v>89</v>
      </c>
      <c r="Q468" s="280">
        <f t="shared" si="70"/>
        <v>0.956989247311828</v>
      </c>
      <c r="R468" s="280">
        <f t="shared" si="71"/>
        <v>4.3010752688172005E-2</v>
      </c>
    </row>
    <row r="469" spans="1:19" ht="15.75" customHeight="1" x14ac:dyDescent="0.25">
      <c r="A469" s="84">
        <v>1501</v>
      </c>
      <c r="B469" s="87"/>
      <c r="C469" s="87"/>
      <c r="D469" s="87"/>
      <c r="E469" s="87"/>
      <c r="F469" s="87"/>
      <c r="G469" s="87">
        <v>75</v>
      </c>
      <c r="H469" s="87"/>
      <c r="I469" s="87"/>
      <c r="J469" s="87"/>
      <c r="K469" s="129"/>
      <c r="L469" s="265"/>
      <c r="M469" s="101"/>
      <c r="N469" s="266"/>
      <c r="O469" s="96">
        <f>IF(G469=0,"",G469/F468)</f>
        <v>0.94936708860759489</v>
      </c>
      <c r="P469" s="97">
        <v>86</v>
      </c>
      <c r="Q469" s="280">
        <f t="shared" si="70"/>
        <v>0.9662921348314607</v>
      </c>
      <c r="R469" s="280">
        <f t="shared" si="71"/>
        <v>3.3707865168539297E-2</v>
      </c>
    </row>
    <row r="470" spans="1:19" ht="15.75" customHeight="1" x14ac:dyDescent="0.25">
      <c r="A470" s="84">
        <v>1502</v>
      </c>
      <c r="B470" s="87"/>
      <c r="C470" s="87"/>
      <c r="D470" s="87"/>
      <c r="E470" s="87"/>
      <c r="F470" s="87"/>
      <c r="G470" s="87"/>
      <c r="H470" s="87">
        <v>69</v>
      </c>
      <c r="I470" s="87"/>
      <c r="J470" s="87"/>
      <c r="K470" s="129"/>
      <c r="L470" s="265"/>
      <c r="M470" s="101"/>
      <c r="N470" s="266"/>
      <c r="O470" s="96">
        <f>IF(H470=0,"",H470/G469)</f>
        <v>0.92</v>
      </c>
      <c r="P470" s="97">
        <v>84</v>
      </c>
      <c r="Q470" s="280">
        <f t="shared" si="70"/>
        <v>0.97674418604651159</v>
      </c>
      <c r="R470" s="280">
        <f t="shared" si="71"/>
        <v>2.3255813953488413E-2</v>
      </c>
    </row>
    <row r="471" spans="1:19" ht="15.75" customHeight="1" x14ac:dyDescent="0.25">
      <c r="A471" s="84">
        <v>1601</v>
      </c>
      <c r="B471" s="87"/>
      <c r="C471" s="87"/>
      <c r="D471" s="87"/>
      <c r="E471" s="87"/>
      <c r="F471" s="87"/>
      <c r="G471" s="87"/>
      <c r="H471" s="87"/>
      <c r="I471" s="87">
        <v>68</v>
      </c>
      <c r="J471" s="87"/>
      <c r="K471" s="129">
        <v>1</v>
      </c>
      <c r="L471" s="265"/>
      <c r="M471" s="101"/>
      <c r="N471" s="266"/>
      <c r="O471" s="96">
        <f>IF(I471=0,"",I471/H470)</f>
        <v>0.98550724637681164</v>
      </c>
      <c r="P471" s="97">
        <v>81</v>
      </c>
      <c r="Q471" s="280">
        <f t="shared" si="70"/>
        <v>0.9642857142857143</v>
      </c>
      <c r="R471" s="280">
        <f t="shared" si="71"/>
        <v>3.5714285714285698E-2</v>
      </c>
    </row>
    <row r="472" spans="1:19" ht="15.75" customHeight="1" x14ac:dyDescent="0.25">
      <c r="A472" s="84">
        <v>1602</v>
      </c>
      <c r="B472" s="87"/>
      <c r="C472" s="87"/>
      <c r="D472" s="87"/>
      <c r="E472" s="87"/>
      <c r="F472" s="87"/>
      <c r="G472" s="87"/>
      <c r="H472" s="87"/>
      <c r="I472" s="87"/>
      <c r="J472" s="87">
        <v>63</v>
      </c>
      <c r="K472" s="129">
        <v>51</v>
      </c>
      <c r="L472" s="265"/>
      <c r="M472" s="101"/>
      <c r="N472" s="266"/>
      <c r="O472" s="126">
        <f>IF(J472=0,"",J472/I471)</f>
        <v>0.92647058823529416</v>
      </c>
      <c r="P472" s="97">
        <v>80</v>
      </c>
      <c r="Q472" s="126">
        <f t="shared" si="70"/>
        <v>0.98765432098765427</v>
      </c>
      <c r="R472" s="126">
        <f t="shared" si="71"/>
        <v>1.2345679012345734E-2</v>
      </c>
    </row>
    <row r="473" spans="1:19" ht="15.75" customHeight="1" x14ac:dyDescent="0.25">
      <c r="A473" s="84">
        <v>1701</v>
      </c>
      <c r="B473" s="87"/>
      <c r="C473" s="87"/>
      <c r="D473" s="87"/>
      <c r="E473" s="87"/>
      <c r="F473" s="87"/>
      <c r="G473" s="87"/>
      <c r="H473" s="87"/>
      <c r="I473" s="87"/>
      <c r="J473" s="87">
        <v>15</v>
      </c>
      <c r="K473" s="129">
        <v>13</v>
      </c>
      <c r="L473" s="265"/>
      <c r="M473" s="101"/>
      <c r="N473" s="256"/>
      <c r="O473" s="101"/>
      <c r="P473" s="97">
        <v>23</v>
      </c>
      <c r="Q473" s="101"/>
      <c r="R473" s="287"/>
    </row>
    <row r="474" spans="1:19" ht="15.75" customHeight="1" x14ac:dyDescent="0.25">
      <c r="A474" s="84">
        <v>1702</v>
      </c>
      <c r="B474" s="87"/>
      <c r="C474" s="87"/>
      <c r="D474" s="87"/>
      <c r="E474" s="87"/>
      <c r="F474" s="87"/>
      <c r="G474" s="87"/>
      <c r="H474" s="87"/>
      <c r="I474" s="87"/>
      <c r="J474" s="87">
        <v>8</v>
      </c>
      <c r="K474" s="129">
        <v>7</v>
      </c>
      <c r="L474" s="265"/>
      <c r="M474" s="101"/>
      <c r="N474" s="256"/>
      <c r="O474" s="215"/>
      <c r="P474" s="106">
        <v>9</v>
      </c>
      <c r="Q474" s="285"/>
      <c r="R474" s="215"/>
    </row>
    <row r="475" spans="1:19" ht="15.75" customHeight="1" x14ac:dyDescent="0.25">
      <c r="A475" s="84">
        <v>1801</v>
      </c>
      <c r="B475" s="87"/>
      <c r="C475" s="87"/>
      <c r="D475" s="87"/>
      <c r="E475" s="87"/>
      <c r="F475" s="87"/>
      <c r="G475" s="87"/>
      <c r="H475" s="87"/>
      <c r="I475" s="87"/>
      <c r="J475" s="87">
        <v>2</v>
      </c>
      <c r="K475" s="129">
        <v>2</v>
      </c>
      <c r="L475" s="265"/>
      <c r="M475" s="101"/>
      <c r="N475" s="256"/>
      <c r="O475" s="215"/>
      <c r="P475" s="106">
        <v>5</v>
      </c>
      <c r="Q475" s="285"/>
      <c r="R475" s="215"/>
    </row>
    <row r="476" spans="1:19" ht="15.75" customHeight="1" x14ac:dyDescent="0.25">
      <c r="A476" s="84">
        <v>1802</v>
      </c>
      <c r="B476" s="87"/>
      <c r="C476" s="87"/>
      <c r="D476" s="87"/>
      <c r="E476" s="87"/>
      <c r="F476" s="87"/>
      <c r="G476" s="87"/>
      <c r="H476" s="87"/>
      <c r="I476" s="87"/>
      <c r="J476" s="87">
        <v>2</v>
      </c>
      <c r="K476" s="129">
        <v>2</v>
      </c>
      <c r="L476" s="265"/>
      <c r="M476" s="101"/>
      <c r="N476" s="256"/>
      <c r="O476" s="215"/>
      <c r="P476" s="106">
        <v>5</v>
      </c>
      <c r="Q476" s="285"/>
      <c r="R476" s="215"/>
    </row>
    <row r="477" spans="1:19" ht="15.75" customHeight="1" x14ac:dyDescent="0.25">
      <c r="A477" s="84">
        <v>1901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129"/>
      <c r="L477" s="265"/>
      <c r="M477" s="101"/>
      <c r="N477" s="256"/>
      <c r="O477" s="101"/>
      <c r="P477" s="256"/>
      <c r="Q477" s="286"/>
      <c r="R477" s="215"/>
    </row>
    <row r="478" spans="1:19" ht="15.75" customHeight="1" x14ac:dyDescent="0.25">
      <c r="A478" s="84">
        <v>1902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129"/>
      <c r="L478" s="265"/>
      <c r="M478" s="101"/>
      <c r="N478" s="256"/>
      <c r="O478" s="111" t="s">
        <v>91</v>
      </c>
      <c r="P478" s="164">
        <v>76</v>
      </c>
      <c r="Q478" s="113">
        <f>K481</f>
        <v>76</v>
      </c>
      <c r="R478" s="114" t="s">
        <v>19</v>
      </c>
    </row>
    <row r="479" spans="1:19" ht="15.75" customHeight="1" x14ac:dyDescent="0.25">
      <c r="A479" s="84">
        <v>2001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129"/>
      <c r="L479" s="265"/>
      <c r="M479" s="101"/>
      <c r="N479" s="256"/>
      <c r="O479" s="115" t="s">
        <v>92</v>
      </c>
      <c r="P479" s="165">
        <f>IF(P478/B464=0,"",P478/B464)</f>
        <v>0.6495726495726496</v>
      </c>
      <c r="Q479" s="117">
        <f>IF(P478/Q478=0,"",P478/Q478)</f>
        <v>1</v>
      </c>
      <c r="R479" s="118" t="s">
        <v>93</v>
      </c>
    </row>
    <row r="480" spans="1:19" ht="15.75" customHeight="1" x14ac:dyDescent="0.25">
      <c r="A480" s="84">
        <v>2002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129"/>
      <c r="L480" s="267"/>
      <c r="M480" s="268"/>
      <c r="N480" s="269"/>
      <c r="O480" s="120"/>
      <c r="P480" s="121"/>
      <c r="Q480" s="121"/>
      <c r="R480" s="122"/>
    </row>
    <row r="481" spans="1:20" ht="18" customHeight="1" x14ac:dyDescent="0.25">
      <c r="A481" s="46"/>
      <c r="B481" s="340" t="s">
        <v>111</v>
      </c>
      <c r="C481" s="340"/>
      <c r="D481" s="340"/>
      <c r="E481" s="340"/>
      <c r="F481" s="340"/>
      <c r="G481" s="340"/>
      <c r="H481" s="340"/>
      <c r="I481" s="340"/>
      <c r="J481" s="340"/>
      <c r="K481" s="123">
        <f>SUM(K464:K477)</f>
        <v>76</v>
      </c>
      <c r="L481" s="124">
        <f>IF(SUM(K471:K472)=0,"",SUM(K471:K472)/B464)</f>
        <v>0.44444444444444442</v>
      </c>
      <c r="M481" s="124">
        <f>IF(K481=0,"",K481/B464)</f>
        <v>0.6495726495726496</v>
      </c>
      <c r="N481" s="124">
        <f>IF(K472=0,"",M481-L481)</f>
        <v>0.20512820512820518</v>
      </c>
      <c r="O481" s="1"/>
      <c r="P481" s="2"/>
      <c r="Q481" s="36"/>
      <c r="R481" s="1"/>
    </row>
    <row r="482" spans="1:20" ht="12.75" customHeight="1" x14ac:dyDescent="0.2">
      <c r="L482" s="1"/>
      <c r="M482" s="1"/>
      <c r="O482" s="1"/>
    </row>
    <row r="483" spans="1:20" ht="12.75" customHeight="1" x14ac:dyDescent="0.2">
      <c r="L483" s="1"/>
      <c r="M483" s="1"/>
      <c r="O483" s="1"/>
    </row>
    <row r="484" spans="1:20" s="224" customFormat="1" ht="26.25" x14ac:dyDescent="0.4">
      <c r="B484" s="384" t="s">
        <v>101</v>
      </c>
      <c r="C484" s="384"/>
      <c r="D484" s="384"/>
      <c r="E484" s="384"/>
      <c r="F484" s="384"/>
      <c r="G484" s="384"/>
      <c r="H484" s="384"/>
      <c r="I484" s="384"/>
      <c r="J484" s="384"/>
      <c r="K484" s="225" t="s">
        <v>86</v>
      </c>
      <c r="L484" s="1"/>
      <c r="M484" s="1"/>
      <c r="N484" s="2"/>
      <c r="O484" s="1"/>
      <c r="P484" s="2"/>
      <c r="Q484" s="2"/>
      <c r="R484" s="2"/>
    </row>
    <row r="485" spans="1:20" ht="20.25" x14ac:dyDescent="0.2">
      <c r="A485" s="342" t="s">
        <v>18</v>
      </c>
      <c r="B485" s="344" t="s">
        <v>102</v>
      </c>
      <c r="C485" s="345"/>
      <c r="D485" s="345"/>
      <c r="E485" s="345"/>
      <c r="F485" s="345"/>
      <c r="G485" s="345"/>
      <c r="H485" s="345"/>
      <c r="I485" s="345"/>
      <c r="J485" s="377"/>
      <c r="K485" s="348" t="s">
        <v>19</v>
      </c>
      <c r="L485" s="339" t="s">
        <v>11</v>
      </c>
      <c r="M485" s="339" t="s">
        <v>12</v>
      </c>
      <c r="N485" s="350" t="s">
        <v>13</v>
      </c>
      <c r="O485" s="339" t="s">
        <v>14</v>
      </c>
      <c r="P485" s="337" t="s">
        <v>15</v>
      </c>
      <c r="Q485" s="337" t="s">
        <v>16</v>
      </c>
      <c r="R485" s="339" t="s">
        <v>103</v>
      </c>
    </row>
    <row r="486" spans="1:20" ht="15.75" x14ac:dyDescent="0.25">
      <c r="A486" s="343"/>
      <c r="B486" s="84" t="s">
        <v>104</v>
      </c>
      <c r="C486" s="84" t="s">
        <v>105</v>
      </c>
      <c r="D486" s="84" t="s">
        <v>106</v>
      </c>
      <c r="E486" s="84" t="s">
        <v>107</v>
      </c>
      <c r="F486" s="84" t="s">
        <v>108</v>
      </c>
      <c r="G486" s="84" t="s">
        <v>109</v>
      </c>
      <c r="H486" s="84" t="s">
        <v>110</v>
      </c>
      <c r="I486" s="84" t="s">
        <v>73</v>
      </c>
      <c r="J486" s="84" t="s">
        <v>74</v>
      </c>
      <c r="K486" s="349"/>
      <c r="L486" s="338"/>
      <c r="M486" s="338"/>
      <c r="N486" s="338"/>
      <c r="O486" s="338"/>
      <c r="P486" s="338"/>
      <c r="Q486" s="338"/>
      <c r="R486" s="338"/>
    </row>
    <row r="487" spans="1:20" ht="15.75" customHeight="1" x14ac:dyDescent="0.25">
      <c r="A487" s="84">
        <v>1301</v>
      </c>
      <c r="B487" s="87">
        <v>110</v>
      </c>
      <c r="C487" s="87"/>
      <c r="D487" s="87"/>
      <c r="E487" s="87"/>
      <c r="F487" s="87"/>
      <c r="G487" s="87"/>
      <c r="H487" s="87"/>
      <c r="I487" s="87"/>
      <c r="J487" s="87"/>
      <c r="K487" s="129"/>
      <c r="L487" s="262"/>
      <c r="M487" s="263"/>
      <c r="N487" s="264"/>
      <c r="O487" s="278"/>
      <c r="P487" s="92">
        <f>B487</f>
        <v>110</v>
      </c>
      <c r="Q487" s="279"/>
      <c r="R487" s="278"/>
    </row>
    <row r="488" spans="1:20" ht="15.75" customHeight="1" x14ac:dyDescent="0.25">
      <c r="A488" s="84">
        <v>1302</v>
      </c>
      <c r="B488" s="87"/>
      <c r="C488" s="87">
        <v>96</v>
      </c>
      <c r="D488" s="87"/>
      <c r="E488" s="87"/>
      <c r="F488" s="87"/>
      <c r="G488" s="87"/>
      <c r="H488" s="87"/>
      <c r="I488" s="87"/>
      <c r="J488" s="87"/>
      <c r="K488" s="129"/>
      <c r="L488" s="265"/>
      <c r="M488" s="101"/>
      <c r="N488" s="266"/>
      <c r="O488" s="96">
        <f>IF(C488=0,"",C488/B487)</f>
        <v>0.87272727272727268</v>
      </c>
      <c r="P488" s="97">
        <v>96</v>
      </c>
      <c r="Q488" s="280">
        <f t="shared" ref="Q488:Q495" si="72">IF(P488=0,"",P488/P487)</f>
        <v>0.87272727272727268</v>
      </c>
      <c r="R488" s="280">
        <f t="shared" ref="R488:R495" si="73">IF(P488=0,"",100%-Q488)</f>
        <v>0.12727272727272732</v>
      </c>
    </row>
    <row r="489" spans="1:20" ht="15.75" customHeight="1" x14ac:dyDescent="0.25">
      <c r="A489" s="84">
        <v>1401</v>
      </c>
      <c r="B489" s="87"/>
      <c r="C489" s="87"/>
      <c r="D489" s="87">
        <v>84</v>
      </c>
      <c r="E489" s="87"/>
      <c r="F489" s="87"/>
      <c r="G489" s="87"/>
      <c r="H489" s="87"/>
      <c r="I489" s="87"/>
      <c r="J489" s="87"/>
      <c r="K489" s="129"/>
      <c r="L489" s="265"/>
      <c r="M489" s="101"/>
      <c r="N489" s="266"/>
      <c r="O489" s="96">
        <f>IF(D489=0,"",D489/C488)</f>
        <v>0.875</v>
      </c>
      <c r="P489" s="97">
        <v>89</v>
      </c>
      <c r="Q489" s="280">
        <f t="shared" si="72"/>
        <v>0.92708333333333337</v>
      </c>
      <c r="R489" s="280">
        <f t="shared" si="73"/>
        <v>7.291666666666663E-2</v>
      </c>
      <c r="T489" s="14">
        <f>P489/P487</f>
        <v>0.80909090909090908</v>
      </c>
    </row>
    <row r="490" spans="1:20" ht="15.75" customHeight="1" x14ac:dyDescent="0.25">
      <c r="A490" s="84">
        <v>1402</v>
      </c>
      <c r="B490" s="87"/>
      <c r="C490" s="87"/>
      <c r="D490" s="87"/>
      <c r="E490" s="87">
        <v>69</v>
      </c>
      <c r="F490" s="87"/>
      <c r="G490" s="87"/>
      <c r="H490" s="87"/>
      <c r="I490" s="87"/>
      <c r="J490" s="87"/>
      <c r="K490" s="129"/>
      <c r="L490" s="265"/>
      <c r="M490" s="101"/>
      <c r="N490" s="266"/>
      <c r="O490" s="96">
        <f>IF(E490=0,"",E490/D489)</f>
        <v>0.8214285714285714</v>
      </c>
      <c r="P490" s="97">
        <v>85</v>
      </c>
      <c r="Q490" s="280">
        <f t="shared" si="72"/>
        <v>0.9550561797752809</v>
      </c>
      <c r="R490" s="280">
        <f t="shared" si="73"/>
        <v>4.49438202247191E-2</v>
      </c>
    </row>
    <row r="491" spans="1:20" ht="15.75" customHeight="1" x14ac:dyDescent="0.25">
      <c r="A491" s="84">
        <v>1501</v>
      </c>
      <c r="B491" s="87"/>
      <c r="C491" s="87"/>
      <c r="D491" s="87"/>
      <c r="E491" s="87"/>
      <c r="F491" s="87">
        <v>66</v>
      </c>
      <c r="G491" s="87"/>
      <c r="H491" s="87"/>
      <c r="I491" s="87"/>
      <c r="J491" s="87"/>
      <c r="K491" s="129"/>
      <c r="L491" s="265"/>
      <c r="M491" s="101"/>
      <c r="N491" s="266"/>
      <c r="O491" s="96">
        <f>IF(F491=0,"",F491/E490)</f>
        <v>0.95652173913043481</v>
      </c>
      <c r="P491" s="97">
        <v>84</v>
      </c>
      <c r="Q491" s="280">
        <f t="shared" si="72"/>
        <v>0.9882352941176471</v>
      </c>
      <c r="R491" s="280">
        <f t="shared" si="73"/>
        <v>1.1764705882352899E-2</v>
      </c>
    </row>
    <row r="492" spans="1:20" ht="15.75" customHeight="1" x14ac:dyDescent="0.25">
      <c r="A492" s="84">
        <v>1502</v>
      </c>
      <c r="B492" s="87"/>
      <c r="C492" s="87"/>
      <c r="D492" s="87"/>
      <c r="E492" s="87"/>
      <c r="F492" s="87"/>
      <c r="G492" s="87">
        <v>56</v>
      </c>
      <c r="H492" s="87"/>
      <c r="I492" s="87"/>
      <c r="J492" s="87"/>
      <c r="K492" s="129"/>
      <c r="L492" s="265"/>
      <c r="M492" s="101"/>
      <c r="N492" s="266"/>
      <c r="O492" s="96">
        <f>IF(G492=0,"",G492/F491)</f>
        <v>0.84848484848484851</v>
      </c>
      <c r="P492" s="97">
        <v>76</v>
      </c>
      <c r="Q492" s="280">
        <f t="shared" si="72"/>
        <v>0.90476190476190477</v>
      </c>
      <c r="R492" s="280">
        <f t="shared" si="73"/>
        <v>9.5238095238095233E-2</v>
      </c>
    </row>
    <row r="493" spans="1:20" ht="15.75" customHeight="1" x14ac:dyDescent="0.25">
      <c r="A493" s="84">
        <v>1601</v>
      </c>
      <c r="B493" s="87"/>
      <c r="C493" s="87"/>
      <c r="D493" s="87"/>
      <c r="E493" s="87"/>
      <c r="F493" s="87"/>
      <c r="G493" s="87"/>
      <c r="H493" s="87">
        <v>56</v>
      </c>
      <c r="I493" s="87"/>
      <c r="J493" s="87"/>
      <c r="K493" s="129"/>
      <c r="L493" s="265"/>
      <c r="M493" s="101"/>
      <c r="N493" s="266"/>
      <c r="O493" s="96">
        <f>IF(H493=0,"",H493/G492)</f>
        <v>1</v>
      </c>
      <c r="P493" s="97">
        <v>74</v>
      </c>
      <c r="Q493" s="280">
        <f t="shared" si="72"/>
        <v>0.97368421052631582</v>
      </c>
      <c r="R493" s="280">
        <f t="shared" si="73"/>
        <v>2.6315789473684181E-2</v>
      </c>
    </row>
    <row r="494" spans="1:20" ht="15.75" customHeight="1" x14ac:dyDescent="0.25">
      <c r="A494" s="84">
        <v>1602</v>
      </c>
      <c r="B494" s="87"/>
      <c r="C494" s="87"/>
      <c r="D494" s="87"/>
      <c r="E494" s="87"/>
      <c r="F494" s="87"/>
      <c r="G494" s="87"/>
      <c r="H494" s="87"/>
      <c r="I494" s="87">
        <v>56</v>
      </c>
      <c r="J494" s="87"/>
      <c r="K494" s="129"/>
      <c r="L494" s="265"/>
      <c r="M494" s="101"/>
      <c r="N494" s="266"/>
      <c r="O494" s="96">
        <f>IF(I494=0,"",I494/H493)</f>
        <v>1</v>
      </c>
      <c r="P494" s="97">
        <v>74</v>
      </c>
      <c r="Q494" s="280">
        <f t="shared" si="72"/>
        <v>1</v>
      </c>
      <c r="R494" s="280">
        <f t="shared" si="73"/>
        <v>0</v>
      </c>
    </row>
    <row r="495" spans="1:20" ht="15.75" customHeight="1" x14ac:dyDescent="0.25">
      <c r="A495" s="84">
        <v>1701</v>
      </c>
      <c r="B495" s="87"/>
      <c r="C495" s="87"/>
      <c r="D495" s="87"/>
      <c r="E495" s="87"/>
      <c r="F495" s="87"/>
      <c r="G495" s="87"/>
      <c r="H495" s="87"/>
      <c r="I495" s="87"/>
      <c r="J495" s="87">
        <v>56</v>
      </c>
      <c r="K495" s="129">
        <v>48</v>
      </c>
      <c r="L495" s="265"/>
      <c r="M495" s="101"/>
      <c r="N495" s="266"/>
      <c r="O495" s="126">
        <f>IF(J495=0,"",J495/I494)</f>
        <v>1</v>
      </c>
      <c r="P495" s="97">
        <v>70</v>
      </c>
      <c r="Q495" s="126">
        <f t="shared" si="72"/>
        <v>0.94594594594594594</v>
      </c>
      <c r="R495" s="126">
        <f t="shared" si="73"/>
        <v>5.4054054054054057E-2</v>
      </c>
    </row>
    <row r="496" spans="1:20" ht="15.75" customHeight="1" x14ac:dyDescent="0.25">
      <c r="A496" s="84">
        <v>1702</v>
      </c>
      <c r="B496" s="87"/>
      <c r="C496" s="87"/>
      <c r="D496" s="87"/>
      <c r="E496" s="87"/>
      <c r="F496" s="87"/>
      <c r="G496" s="87"/>
      <c r="H496" s="87"/>
      <c r="I496" s="87"/>
      <c r="J496" s="87">
        <v>11</v>
      </c>
      <c r="K496" s="129">
        <v>10</v>
      </c>
      <c r="L496" s="265"/>
      <c r="M496" s="101"/>
      <c r="N496" s="256"/>
      <c r="O496" s="101"/>
      <c r="P496" s="97">
        <v>21</v>
      </c>
      <c r="Q496" s="101"/>
      <c r="R496" s="287"/>
    </row>
    <row r="497" spans="1:20" ht="15.75" customHeight="1" x14ac:dyDescent="0.25">
      <c r="A497" s="84">
        <v>1801</v>
      </c>
      <c r="B497" s="87"/>
      <c r="C497" s="87"/>
      <c r="D497" s="87"/>
      <c r="E497" s="87"/>
      <c r="F497" s="87"/>
      <c r="G497" s="87"/>
      <c r="H497" s="87"/>
      <c r="I497" s="87"/>
      <c r="J497" s="87">
        <v>5</v>
      </c>
      <c r="K497" s="129">
        <v>4</v>
      </c>
      <c r="L497" s="265"/>
      <c r="M497" s="101"/>
      <c r="N497" s="256"/>
      <c r="O497" s="215"/>
      <c r="P497" s="106">
        <v>10</v>
      </c>
      <c r="Q497" s="285"/>
      <c r="R497" s="215"/>
    </row>
    <row r="498" spans="1:20" ht="15.75" customHeight="1" x14ac:dyDescent="0.25">
      <c r="A498" s="84">
        <v>1802</v>
      </c>
      <c r="B498" s="87"/>
      <c r="C498" s="87"/>
      <c r="D498" s="87"/>
      <c r="E498" s="87"/>
      <c r="F498" s="87"/>
      <c r="G498" s="87"/>
      <c r="H498" s="87"/>
      <c r="I498" s="87"/>
      <c r="J498" s="87">
        <v>3</v>
      </c>
      <c r="K498" s="129"/>
      <c r="L498" s="265"/>
      <c r="M498" s="101"/>
      <c r="N498" s="256"/>
      <c r="O498" s="215"/>
      <c r="P498" s="106">
        <v>5</v>
      </c>
      <c r="Q498" s="285"/>
      <c r="R498" s="215"/>
    </row>
    <row r="499" spans="1:20" ht="15.75" customHeight="1" x14ac:dyDescent="0.25">
      <c r="A499" s="84">
        <v>1901</v>
      </c>
      <c r="B499" s="87"/>
      <c r="C499" s="87"/>
      <c r="D499" s="87"/>
      <c r="E499" s="87"/>
      <c r="F499" s="87"/>
      <c r="G499" s="87"/>
      <c r="H499" s="87"/>
      <c r="I499" s="87"/>
      <c r="J499" s="87">
        <v>3</v>
      </c>
      <c r="K499" s="129">
        <v>2</v>
      </c>
      <c r="L499" s="265"/>
      <c r="M499" s="101"/>
      <c r="N499" s="256"/>
      <c r="O499" s="215"/>
      <c r="P499" s="252">
        <v>5</v>
      </c>
      <c r="Q499" s="285"/>
      <c r="R499" s="215"/>
    </row>
    <row r="500" spans="1:20" ht="15.75" customHeight="1" x14ac:dyDescent="0.25">
      <c r="A500" s="84">
        <v>1902</v>
      </c>
      <c r="B500" s="87"/>
      <c r="C500" s="87"/>
      <c r="D500" s="87"/>
      <c r="E500" s="87"/>
      <c r="F500" s="87"/>
      <c r="G500" s="87"/>
      <c r="H500" s="87"/>
      <c r="I500" s="87"/>
      <c r="J500" s="87">
        <v>2</v>
      </c>
      <c r="K500" s="129">
        <v>1</v>
      </c>
      <c r="L500" s="265"/>
      <c r="M500" s="101"/>
      <c r="N500" s="256"/>
      <c r="O500" s="101"/>
      <c r="P500" s="254">
        <v>2</v>
      </c>
      <c r="Q500" s="286"/>
      <c r="R500" s="215"/>
    </row>
    <row r="501" spans="1:20" ht="15.75" customHeight="1" x14ac:dyDescent="0.25">
      <c r="A501" s="84">
        <v>2001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129"/>
      <c r="L501" s="265"/>
      <c r="M501" s="101"/>
      <c r="N501" s="256"/>
      <c r="O501" s="111" t="s">
        <v>91</v>
      </c>
      <c r="P501" s="303">
        <v>60</v>
      </c>
      <c r="Q501" s="113">
        <f>IF(SUM(K493:K500)=0,"",SUM(K493:K500))</f>
        <v>65</v>
      </c>
      <c r="R501" s="114" t="s">
        <v>19</v>
      </c>
    </row>
    <row r="502" spans="1:20" ht="15.75" customHeight="1" x14ac:dyDescent="0.25">
      <c r="A502" s="84">
        <v>2002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129"/>
      <c r="L502" s="265"/>
      <c r="M502" s="101"/>
      <c r="N502" s="256"/>
      <c r="O502" s="115" t="s">
        <v>92</v>
      </c>
      <c r="P502" s="165">
        <f>IF(P501/B487=0,"",P501/B487)</f>
        <v>0.54545454545454541</v>
      </c>
      <c r="Q502" s="117">
        <f>IF(P501/Q501=0,"",P501/Q501)</f>
        <v>0.92307692307692313</v>
      </c>
      <c r="R502" s="118" t="s">
        <v>93</v>
      </c>
    </row>
    <row r="503" spans="1:20" ht="15.75" x14ac:dyDescent="0.25">
      <c r="A503" s="84">
        <v>2101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129"/>
      <c r="L503" s="267"/>
      <c r="M503" s="268"/>
      <c r="N503" s="269"/>
      <c r="O503" s="120"/>
      <c r="P503" s="121"/>
      <c r="Q503" s="121"/>
      <c r="R503" s="122"/>
    </row>
    <row r="504" spans="1:20" ht="18" customHeight="1" x14ac:dyDescent="0.25">
      <c r="A504" s="46"/>
      <c r="B504" s="340" t="s">
        <v>111</v>
      </c>
      <c r="C504" s="340"/>
      <c r="D504" s="340"/>
      <c r="E504" s="340"/>
      <c r="F504" s="340"/>
      <c r="G504" s="340"/>
      <c r="H504" s="340"/>
      <c r="I504" s="340"/>
      <c r="J504" s="340"/>
      <c r="K504" s="123">
        <f>SUM(K487:K500)</f>
        <v>65</v>
      </c>
      <c r="L504" s="124">
        <f>IF(K495=0,"",K495/B487)</f>
        <v>0.43636363636363634</v>
      </c>
      <c r="M504" s="124">
        <f>IF(K504=0,"",K504/B487)</f>
        <v>0.59090909090909094</v>
      </c>
      <c r="N504" s="124">
        <f>IF(K495=0,"",M504-L504)</f>
        <v>0.1545454545454546</v>
      </c>
      <c r="O504" s="1"/>
      <c r="P504" s="2"/>
      <c r="Q504" s="36"/>
      <c r="R504" s="1"/>
    </row>
    <row r="505" spans="1:20" ht="12.75" customHeight="1" x14ac:dyDescent="0.2">
      <c r="L505" s="1"/>
      <c r="M505" s="1"/>
      <c r="O505" s="1"/>
    </row>
    <row r="506" spans="1:20" ht="12.75" customHeight="1" x14ac:dyDescent="0.2">
      <c r="L506" s="1"/>
      <c r="M506" s="1"/>
      <c r="O506" s="1"/>
    </row>
    <row r="507" spans="1:20" s="224" customFormat="1" ht="26.25" customHeight="1" x14ac:dyDescent="0.4">
      <c r="B507" s="384" t="s">
        <v>101</v>
      </c>
      <c r="C507" s="384"/>
      <c r="D507" s="384"/>
      <c r="E507" s="384"/>
      <c r="F507" s="384"/>
      <c r="G507" s="384"/>
      <c r="H507" s="384"/>
      <c r="I507" s="384"/>
      <c r="J507" s="384"/>
      <c r="K507" s="225" t="s">
        <v>89</v>
      </c>
      <c r="L507" s="1"/>
      <c r="M507" s="1"/>
      <c r="N507" s="2"/>
      <c r="O507" s="1"/>
      <c r="P507" s="2"/>
      <c r="Q507" s="2"/>
      <c r="R507" s="2"/>
    </row>
    <row r="508" spans="1:20" ht="20.25" customHeight="1" x14ac:dyDescent="0.2">
      <c r="A508" s="342" t="s">
        <v>18</v>
      </c>
      <c r="B508" s="344" t="s">
        <v>102</v>
      </c>
      <c r="C508" s="345"/>
      <c r="D508" s="345"/>
      <c r="E508" s="345"/>
      <c r="F508" s="345"/>
      <c r="G508" s="345"/>
      <c r="H508" s="345"/>
      <c r="I508" s="345"/>
      <c r="J508" s="377"/>
      <c r="K508" s="348" t="s">
        <v>19</v>
      </c>
      <c r="L508" s="339" t="s">
        <v>11</v>
      </c>
      <c r="M508" s="339" t="s">
        <v>12</v>
      </c>
      <c r="N508" s="350" t="s">
        <v>13</v>
      </c>
      <c r="O508" s="339" t="s">
        <v>14</v>
      </c>
      <c r="P508" s="337" t="s">
        <v>15</v>
      </c>
      <c r="Q508" s="337" t="s">
        <v>16</v>
      </c>
      <c r="R508" s="339" t="s">
        <v>103</v>
      </c>
    </row>
    <row r="509" spans="1:20" ht="15.75" customHeight="1" x14ac:dyDescent="0.25">
      <c r="A509" s="343"/>
      <c r="B509" s="84" t="s">
        <v>104</v>
      </c>
      <c r="C509" s="84" t="s">
        <v>105</v>
      </c>
      <c r="D509" s="84" t="s">
        <v>106</v>
      </c>
      <c r="E509" s="84" t="s">
        <v>107</v>
      </c>
      <c r="F509" s="84" t="s">
        <v>108</v>
      </c>
      <c r="G509" s="84" t="s">
        <v>109</v>
      </c>
      <c r="H509" s="84" t="s">
        <v>110</v>
      </c>
      <c r="I509" s="84" t="s">
        <v>73</v>
      </c>
      <c r="J509" s="84" t="s">
        <v>74</v>
      </c>
      <c r="K509" s="349"/>
      <c r="L509" s="338"/>
      <c r="M509" s="338"/>
      <c r="N509" s="338"/>
      <c r="O509" s="338"/>
      <c r="P509" s="338"/>
      <c r="Q509" s="338"/>
      <c r="R509" s="338"/>
    </row>
    <row r="510" spans="1:20" ht="15.75" customHeight="1" x14ac:dyDescent="0.25">
      <c r="A510" s="84">
        <v>1302</v>
      </c>
      <c r="B510" s="87">
        <v>115</v>
      </c>
      <c r="C510" s="87"/>
      <c r="D510" s="87"/>
      <c r="E510" s="87"/>
      <c r="F510" s="87"/>
      <c r="G510" s="87"/>
      <c r="H510" s="87"/>
      <c r="I510" s="87"/>
      <c r="J510" s="87"/>
      <c r="K510" s="129"/>
      <c r="L510" s="262"/>
      <c r="M510" s="263"/>
      <c r="N510" s="264"/>
      <c r="O510" s="278"/>
      <c r="P510" s="92">
        <f>B510</f>
        <v>115</v>
      </c>
      <c r="Q510" s="279"/>
      <c r="R510" s="278"/>
    </row>
    <row r="511" spans="1:20" ht="15.75" customHeight="1" x14ac:dyDescent="0.25">
      <c r="A511" s="84">
        <v>1401</v>
      </c>
      <c r="B511" s="87"/>
      <c r="C511" s="87">
        <v>97</v>
      </c>
      <c r="D511" s="87"/>
      <c r="E511" s="87"/>
      <c r="F511" s="87"/>
      <c r="G511" s="87"/>
      <c r="H511" s="87"/>
      <c r="I511" s="87"/>
      <c r="J511" s="87"/>
      <c r="K511" s="129"/>
      <c r="L511" s="265"/>
      <c r="M511" s="101"/>
      <c r="N511" s="266"/>
      <c r="O511" s="96">
        <f>IF(C511=0,"",C511/B510)</f>
        <v>0.84347826086956523</v>
      </c>
      <c r="P511" s="97">
        <v>97</v>
      </c>
      <c r="Q511" s="280">
        <f t="shared" ref="Q511:Q518" si="74">IF(P511=0,"",P511/P510)</f>
        <v>0.84347826086956523</v>
      </c>
      <c r="R511" s="280">
        <f t="shared" ref="R511:R518" si="75">IF(P511=0,"",100%-Q511)</f>
        <v>0.15652173913043477</v>
      </c>
    </row>
    <row r="512" spans="1:20" ht="15.75" customHeight="1" x14ac:dyDescent="0.25">
      <c r="A512" s="84">
        <v>1402</v>
      </c>
      <c r="B512" s="87"/>
      <c r="C512" s="87"/>
      <c r="D512" s="87">
        <v>93</v>
      </c>
      <c r="E512" s="87"/>
      <c r="F512" s="87"/>
      <c r="G512" s="87"/>
      <c r="H512" s="87"/>
      <c r="I512" s="87"/>
      <c r="J512" s="87"/>
      <c r="K512" s="129"/>
      <c r="L512" s="265"/>
      <c r="M512" s="101"/>
      <c r="N512" s="266"/>
      <c r="O512" s="96">
        <f>IF(D512=0,"",D512/C511)</f>
        <v>0.95876288659793818</v>
      </c>
      <c r="P512" s="97">
        <v>94</v>
      </c>
      <c r="Q512" s="280">
        <f t="shared" si="74"/>
        <v>0.96907216494845361</v>
      </c>
      <c r="R512" s="280">
        <f t="shared" si="75"/>
        <v>3.0927835051546393E-2</v>
      </c>
      <c r="T512" s="14">
        <f>P512/P510</f>
        <v>0.81739130434782614</v>
      </c>
    </row>
    <row r="513" spans="1:18" ht="15.75" customHeight="1" x14ac:dyDescent="0.25">
      <c r="A513" s="84">
        <v>1501</v>
      </c>
      <c r="B513" s="87"/>
      <c r="C513" s="87"/>
      <c r="D513" s="87"/>
      <c r="E513" s="87">
        <v>90</v>
      </c>
      <c r="F513" s="87"/>
      <c r="G513" s="87"/>
      <c r="H513" s="87"/>
      <c r="I513" s="87"/>
      <c r="J513" s="87"/>
      <c r="K513" s="129"/>
      <c r="L513" s="265"/>
      <c r="M513" s="101"/>
      <c r="N513" s="266"/>
      <c r="O513" s="96">
        <f>IF(E513=0,"",E513/D512)</f>
        <v>0.967741935483871</v>
      </c>
      <c r="P513" s="97">
        <v>93</v>
      </c>
      <c r="Q513" s="280">
        <f t="shared" si="74"/>
        <v>0.98936170212765961</v>
      </c>
      <c r="R513" s="280">
        <f t="shared" si="75"/>
        <v>1.0638297872340385E-2</v>
      </c>
    </row>
    <row r="514" spans="1:18" ht="15.75" customHeight="1" x14ac:dyDescent="0.25">
      <c r="A514" s="84">
        <v>1502</v>
      </c>
      <c r="B514" s="87"/>
      <c r="C514" s="87"/>
      <c r="D514" s="87"/>
      <c r="E514" s="87"/>
      <c r="F514" s="87">
        <v>81</v>
      </c>
      <c r="G514" s="87"/>
      <c r="H514" s="87"/>
      <c r="I514" s="87"/>
      <c r="J514" s="87"/>
      <c r="K514" s="129"/>
      <c r="L514" s="265"/>
      <c r="M514" s="101"/>
      <c r="N514" s="266"/>
      <c r="O514" s="96">
        <f>IF(F514=0,"",F514/E513)</f>
        <v>0.9</v>
      </c>
      <c r="P514" s="97">
        <v>90</v>
      </c>
      <c r="Q514" s="280">
        <f t="shared" si="74"/>
        <v>0.967741935483871</v>
      </c>
      <c r="R514" s="280">
        <f t="shared" si="75"/>
        <v>3.2258064516129004E-2</v>
      </c>
    </row>
    <row r="515" spans="1:18" ht="15.75" customHeight="1" x14ac:dyDescent="0.25">
      <c r="A515" s="84">
        <v>1601</v>
      </c>
      <c r="B515" s="87"/>
      <c r="C515" s="87"/>
      <c r="D515" s="87"/>
      <c r="E515" s="87"/>
      <c r="F515" s="87"/>
      <c r="G515" s="87">
        <v>80</v>
      </c>
      <c r="H515" s="87"/>
      <c r="I515" s="87"/>
      <c r="J515" s="87"/>
      <c r="K515" s="129"/>
      <c r="L515" s="265"/>
      <c r="M515" s="101"/>
      <c r="N515" s="266"/>
      <c r="O515" s="96">
        <f>IF(G515=0,"",G515/F514)</f>
        <v>0.98765432098765427</v>
      </c>
      <c r="P515" s="97">
        <v>90</v>
      </c>
      <c r="Q515" s="280">
        <f t="shared" si="74"/>
        <v>1</v>
      </c>
      <c r="R515" s="280">
        <f t="shared" si="75"/>
        <v>0</v>
      </c>
    </row>
    <row r="516" spans="1:18" ht="15.75" customHeight="1" x14ac:dyDescent="0.25">
      <c r="A516" s="84">
        <v>1602</v>
      </c>
      <c r="B516" s="87"/>
      <c r="C516" s="87"/>
      <c r="D516" s="87"/>
      <c r="E516" s="87"/>
      <c r="F516" s="87"/>
      <c r="G516" s="87"/>
      <c r="H516" s="87">
        <v>77</v>
      </c>
      <c r="I516" s="87"/>
      <c r="J516" s="87"/>
      <c r="K516" s="129"/>
      <c r="L516" s="265"/>
      <c r="M516" s="101"/>
      <c r="N516" s="266"/>
      <c r="O516" s="96">
        <f>IF(H516=0,"",H516/G515)</f>
        <v>0.96250000000000002</v>
      </c>
      <c r="P516" s="97">
        <v>87</v>
      </c>
      <c r="Q516" s="280">
        <f t="shared" si="74"/>
        <v>0.96666666666666667</v>
      </c>
      <c r="R516" s="280">
        <f t="shared" si="75"/>
        <v>3.3333333333333326E-2</v>
      </c>
    </row>
    <row r="517" spans="1:18" ht="15.75" customHeight="1" x14ac:dyDescent="0.25">
      <c r="A517" s="84">
        <v>1701</v>
      </c>
      <c r="B517" s="87"/>
      <c r="C517" s="87"/>
      <c r="D517" s="87"/>
      <c r="E517" s="87"/>
      <c r="F517" s="87"/>
      <c r="G517" s="87"/>
      <c r="H517" s="87"/>
      <c r="I517" s="87">
        <v>75</v>
      </c>
      <c r="J517" s="87"/>
      <c r="K517" s="129"/>
      <c r="L517" s="265"/>
      <c r="M517" s="101"/>
      <c r="N517" s="266"/>
      <c r="O517" s="96">
        <f>IF(I517=0,"",I517/H516)</f>
        <v>0.97402597402597402</v>
      </c>
      <c r="P517" s="97">
        <v>87</v>
      </c>
      <c r="Q517" s="280">
        <f t="shared" si="74"/>
        <v>1</v>
      </c>
      <c r="R517" s="280">
        <f t="shared" si="75"/>
        <v>0</v>
      </c>
    </row>
    <row r="518" spans="1:18" ht="15.75" customHeight="1" x14ac:dyDescent="0.25">
      <c r="A518" s="84">
        <v>1702</v>
      </c>
      <c r="B518" s="87"/>
      <c r="C518" s="87"/>
      <c r="D518" s="87"/>
      <c r="E518" s="87"/>
      <c r="F518" s="87"/>
      <c r="G518" s="87"/>
      <c r="H518" s="87"/>
      <c r="I518" s="87"/>
      <c r="J518" s="87">
        <v>72</v>
      </c>
      <c r="K518" s="129">
        <v>71</v>
      </c>
      <c r="L518" s="265"/>
      <c r="M518" s="101"/>
      <c r="N518" s="266"/>
      <c r="O518" s="126">
        <f>IF(J518=0,"",J518/I517)</f>
        <v>0.96</v>
      </c>
      <c r="P518" s="97">
        <v>85</v>
      </c>
      <c r="Q518" s="126">
        <f t="shared" si="74"/>
        <v>0.97701149425287359</v>
      </c>
      <c r="R518" s="126">
        <f t="shared" si="75"/>
        <v>2.2988505747126409E-2</v>
      </c>
    </row>
    <row r="519" spans="1:18" ht="15.75" customHeight="1" x14ac:dyDescent="0.25">
      <c r="A519" s="84">
        <v>1801</v>
      </c>
      <c r="B519" s="87"/>
      <c r="C519" s="87"/>
      <c r="D519" s="87"/>
      <c r="E519" s="87"/>
      <c r="F519" s="87"/>
      <c r="G519" s="87"/>
      <c r="H519" s="87"/>
      <c r="I519" s="87"/>
      <c r="J519" s="87">
        <v>11</v>
      </c>
      <c r="K519" s="129">
        <v>8</v>
      </c>
      <c r="L519" s="265"/>
      <c r="M519" s="101"/>
      <c r="N519" s="256"/>
      <c r="O519" s="101"/>
      <c r="P519" s="97">
        <v>14</v>
      </c>
      <c r="Q519" s="101"/>
      <c r="R519" s="287"/>
    </row>
    <row r="520" spans="1:18" ht="15.75" customHeight="1" x14ac:dyDescent="0.25">
      <c r="A520" s="84">
        <v>1802</v>
      </c>
      <c r="B520" s="87"/>
      <c r="C520" s="87"/>
      <c r="D520" s="87"/>
      <c r="E520" s="87"/>
      <c r="F520" s="87"/>
      <c r="G520" s="87"/>
      <c r="H520" s="87"/>
      <c r="I520" s="87"/>
      <c r="J520" s="87">
        <v>4</v>
      </c>
      <c r="K520" s="129">
        <v>4</v>
      </c>
      <c r="L520" s="265"/>
      <c r="M520" s="101"/>
      <c r="N520" s="256"/>
      <c r="O520" s="215"/>
      <c r="P520" s="106">
        <v>4</v>
      </c>
      <c r="Q520" s="285"/>
      <c r="R520" s="215"/>
    </row>
    <row r="521" spans="1:18" ht="15.75" customHeight="1" x14ac:dyDescent="0.25">
      <c r="A521" s="84">
        <v>1901</v>
      </c>
      <c r="B521" s="87"/>
      <c r="C521" s="87"/>
      <c r="D521" s="87"/>
      <c r="E521" s="87"/>
      <c r="F521" s="87"/>
      <c r="G521" s="87"/>
      <c r="H521" s="87"/>
      <c r="I521" s="87"/>
      <c r="J521" s="87">
        <v>1</v>
      </c>
      <c r="K521" s="129"/>
      <c r="L521" s="265"/>
      <c r="M521" s="101"/>
      <c r="N521" s="256"/>
      <c r="O521" s="215"/>
      <c r="P521" s="106">
        <v>1</v>
      </c>
      <c r="Q521" s="285"/>
      <c r="R521" s="215"/>
    </row>
    <row r="522" spans="1:18" ht="15.75" customHeight="1" x14ac:dyDescent="0.25">
      <c r="A522" s="84">
        <v>1902</v>
      </c>
      <c r="B522" s="87"/>
      <c r="C522" s="87"/>
      <c r="D522" s="87"/>
      <c r="E522" s="87"/>
      <c r="F522" s="87"/>
      <c r="G522" s="87"/>
      <c r="H522" s="87"/>
      <c r="I522" s="87"/>
      <c r="J522" s="87">
        <v>1</v>
      </c>
      <c r="K522" s="129">
        <v>1</v>
      </c>
      <c r="L522" s="265"/>
      <c r="M522" s="101"/>
      <c r="N522" s="256"/>
      <c r="O522" s="215"/>
      <c r="P522" s="106">
        <v>1</v>
      </c>
      <c r="Q522" s="285"/>
      <c r="R522" s="215"/>
    </row>
    <row r="523" spans="1:18" ht="15.75" customHeight="1" x14ac:dyDescent="0.25">
      <c r="A523" s="84">
        <v>2001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129"/>
      <c r="L523" s="265"/>
      <c r="M523" s="101"/>
      <c r="N523" s="256"/>
      <c r="O523" s="101"/>
      <c r="P523" s="256"/>
      <c r="Q523" s="286"/>
      <c r="R523" s="215"/>
    </row>
    <row r="524" spans="1:18" ht="15.75" customHeight="1" x14ac:dyDescent="0.25">
      <c r="A524" s="84">
        <v>2002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129"/>
      <c r="L524" s="265"/>
      <c r="M524" s="101"/>
      <c r="N524" s="256"/>
      <c r="O524" s="111" t="s">
        <v>91</v>
      </c>
      <c r="P524" s="164">
        <v>75</v>
      </c>
      <c r="Q524" s="113">
        <f>IF(SUM(K516:K523)=0,"",SUM(K516:K523))</f>
        <v>84</v>
      </c>
      <c r="R524" s="114" t="s">
        <v>19</v>
      </c>
    </row>
    <row r="525" spans="1:18" ht="15.75" customHeight="1" x14ac:dyDescent="0.25">
      <c r="A525" s="84">
        <v>2101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129"/>
      <c r="L525" s="265"/>
      <c r="M525" s="101"/>
      <c r="N525" s="256"/>
      <c r="O525" s="115" t="s">
        <v>92</v>
      </c>
      <c r="P525" s="165">
        <f>IF(P524/B510=0,"",P524/B510)</f>
        <v>0.65217391304347827</v>
      </c>
      <c r="Q525" s="117">
        <f>IF(P524/Q524=0,"",P524/Q524)</f>
        <v>0.8928571428571429</v>
      </c>
      <c r="R525" s="118" t="s">
        <v>93</v>
      </c>
    </row>
    <row r="526" spans="1:18" ht="15.75" customHeight="1" x14ac:dyDescent="0.25">
      <c r="A526" s="84">
        <v>2102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129"/>
      <c r="L526" s="267"/>
      <c r="M526" s="268"/>
      <c r="N526" s="269"/>
      <c r="O526" s="120"/>
      <c r="P526" s="121"/>
      <c r="Q526" s="121"/>
      <c r="R526" s="122"/>
    </row>
    <row r="527" spans="1:18" ht="18" customHeight="1" x14ac:dyDescent="0.25">
      <c r="A527" s="46"/>
      <c r="B527" s="340" t="s">
        <v>111</v>
      </c>
      <c r="C527" s="340"/>
      <c r="D527" s="340"/>
      <c r="E527" s="340"/>
      <c r="F527" s="340"/>
      <c r="G527" s="340"/>
      <c r="H527" s="340"/>
      <c r="I527" s="340"/>
      <c r="J527" s="340"/>
      <c r="K527" s="123">
        <f>SUM(K510:K523)</f>
        <v>84</v>
      </c>
      <c r="L527" s="124">
        <f>IF(K518=0,"",K518/B510)</f>
        <v>0.61739130434782608</v>
      </c>
      <c r="M527" s="124">
        <f>IF(K527=0,"",K527/B510)</f>
        <v>0.73043478260869565</v>
      </c>
      <c r="N527" s="124">
        <f>IF(K518=0,"",M527-L527)</f>
        <v>0.11304347826086958</v>
      </c>
      <c r="O527" s="1"/>
      <c r="P527" s="2"/>
      <c r="Q527" s="36"/>
      <c r="R527" s="1"/>
    </row>
    <row r="528" spans="1:18" ht="12.75" customHeight="1" x14ac:dyDescent="0.2"/>
    <row r="529" spans="1:20" ht="12.75" customHeight="1" x14ac:dyDescent="0.2">
      <c r="L529" s="1"/>
      <c r="M529" s="1"/>
      <c r="O529" s="1"/>
    </row>
    <row r="530" spans="1:20" s="224" customFormat="1" ht="26.25" customHeight="1" x14ac:dyDescent="0.4">
      <c r="B530" s="384" t="s">
        <v>101</v>
      </c>
      <c r="C530" s="384"/>
      <c r="D530" s="384"/>
      <c r="E530" s="384"/>
      <c r="F530" s="384"/>
      <c r="G530" s="384"/>
      <c r="H530" s="384"/>
      <c r="I530" s="384"/>
      <c r="J530" s="384"/>
      <c r="K530" s="225" t="s">
        <v>95</v>
      </c>
      <c r="L530" s="1"/>
      <c r="M530" s="1"/>
      <c r="N530" s="2"/>
      <c r="O530" s="1"/>
      <c r="P530" s="2"/>
      <c r="Q530" s="2"/>
      <c r="R530" s="2"/>
    </row>
    <row r="531" spans="1:20" ht="20.25" customHeight="1" x14ac:dyDescent="0.2">
      <c r="A531" s="342" t="s">
        <v>18</v>
      </c>
      <c r="B531" s="344" t="s">
        <v>102</v>
      </c>
      <c r="C531" s="345"/>
      <c r="D531" s="345"/>
      <c r="E531" s="345"/>
      <c r="F531" s="345"/>
      <c r="G531" s="345"/>
      <c r="H531" s="345"/>
      <c r="I531" s="345"/>
      <c r="J531" s="377"/>
      <c r="K531" s="348" t="s">
        <v>19</v>
      </c>
      <c r="L531" s="339" t="s">
        <v>11</v>
      </c>
      <c r="M531" s="339" t="s">
        <v>12</v>
      </c>
      <c r="N531" s="350" t="s">
        <v>13</v>
      </c>
      <c r="O531" s="339" t="s">
        <v>14</v>
      </c>
      <c r="P531" s="337" t="s">
        <v>15</v>
      </c>
      <c r="Q531" s="337" t="s">
        <v>16</v>
      </c>
      <c r="R531" s="339" t="s">
        <v>103</v>
      </c>
    </row>
    <row r="532" spans="1:20" ht="15.75" customHeight="1" x14ac:dyDescent="0.25">
      <c r="A532" s="343"/>
      <c r="B532" s="84" t="s">
        <v>104</v>
      </c>
      <c r="C532" s="84" t="s">
        <v>105</v>
      </c>
      <c r="D532" s="84" t="s">
        <v>106</v>
      </c>
      <c r="E532" s="84" t="s">
        <v>107</v>
      </c>
      <c r="F532" s="84" t="s">
        <v>108</v>
      </c>
      <c r="G532" s="84" t="s">
        <v>109</v>
      </c>
      <c r="H532" s="84" t="s">
        <v>110</v>
      </c>
      <c r="I532" s="84" t="s">
        <v>73</v>
      </c>
      <c r="J532" s="84" t="s">
        <v>74</v>
      </c>
      <c r="K532" s="349"/>
      <c r="L532" s="338"/>
      <c r="M532" s="338"/>
      <c r="N532" s="338"/>
      <c r="O532" s="338"/>
      <c r="P532" s="338"/>
      <c r="Q532" s="338"/>
      <c r="R532" s="338"/>
    </row>
    <row r="533" spans="1:20" ht="15.75" customHeight="1" x14ac:dyDescent="0.25">
      <c r="A533" s="84">
        <v>1401</v>
      </c>
      <c r="B533" s="87">
        <v>118</v>
      </c>
      <c r="C533" s="87"/>
      <c r="D533" s="87"/>
      <c r="E533" s="87"/>
      <c r="F533" s="87"/>
      <c r="G533" s="87"/>
      <c r="H533" s="87"/>
      <c r="I533" s="87"/>
      <c r="J533" s="87"/>
      <c r="K533" s="129"/>
      <c r="L533" s="262"/>
      <c r="M533" s="263"/>
      <c r="N533" s="264"/>
      <c r="O533" s="278"/>
      <c r="P533" s="92">
        <f>B533</f>
        <v>118</v>
      </c>
      <c r="Q533" s="279"/>
      <c r="R533" s="278"/>
    </row>
    <row r="534" spans="1:20" ht="15.75" customHeight="1" x14ac:dyDescent="0.25">
      <c r="A534" s="84">
        <v>1402</v>
      </c>
      <c r="B534" s="87"/>
      <c r="C534" s="87">
        <v>98</v>
      </c>
      <c r="D534" s="87"/>
      <c r="E534" s="87"/>
      <c r="F534" s="87"/>
      <c r="G534" s="87"/>
      <c r="H534" s="87"/>
      <c r="I534" s="87"/>
      <c r="J534" s="87"/>
      <c r="K534" s="129"/>
      <c r="L534" s="265"/>
      <c r="M534" s="101"/>
      <c r="N534" s="266"/>
      <c r="O534" s="96">
        <f>IF(C534=0,"",C534/B533)</f>
        <v>0.83050847457627119</v>
      </c>
      <c r="P534" s="97">
        <v>98</v>
      </c>
      <c r="Q534" s="280">
        <f t="shared" ref="Q534:Q541" si="76">IF(P534=0,"",P534/P533)</f>
        <v>0.83050847457627119</v>
      </c>
      <c r="R534" s="280">
        <f t="shared" ref="R534:R541" si="77">IF(P534=0,"",100%-Q534)</f>
        <v>0.16949152542372881</v>
      </c>
    </row>
    <row r="535" spans="1:20" ht="15.75" customHeight="1" x14ac:dyDescent="0.25">
      <c r="A535" s="84">
        <v>1501</v>
      </c>
      <c r="B535" s="87"/>
      <c r="C535" s="87"/>
      <c r="D535" s="87">
        <v>95</v>
      </c>
      <c r="E535" s="87"/>
      <c r="F535" s="87"/>
      <c r="G535" s="87"/>
      <c r="H535" s="87"/>
      <c r="I535" s="87"/>
      <c r="J535" s="87"/>
      <c r="K535" s="129"/>
      <c r="L535" s="265"/>
      <c r="M535" s="101"/>
      <c r="N535" s="266"/>
      <c r="O535" s="96">
        <f>IF(D535=0,"",D535/C534)</f>
        <v>0.96938775510204078</v>
      </c>
      <c r="P535" s="97">
        <v>97</v>
      </c>
      <c r="Q535" s="280">
        <f t="shared" si="76"/>
        <v>0.98979591836734693</v>
      </c>
      <c r="R535" s="280">
        <f t="shared" si="77"/>
        <v>1.0204081632653073E-2</v>
      </c>
      <c r="T535" s="14">
        <f>P535/P533</f>
        <v>0.82203389830508478</v>
      </c>
    </row>
    <row r="536" spans="1:20" ht="15.75" customHeight="1" x14ac:dyDescent="0.25">
      <c r="A536" s="84">
        <v>1502</v>
      </c>
      <c r="B536" s="87"/>
      <c r="C536" s="87"/>
      <c r="D536" s="87"/>
      <c r="E536" s="87">
        <v>77</v>
      </c>
      <c r="F536" s="87"/>
      <c r="G536" s="87"/>
      <c r="H536" s="87"/>
      <c r="I536" s="87"/>
      <c r="J536" s="87"/>
      <c r="K536" s="129"/>
      <c r="L536" s="265"/>
      <c r="M536" s="101"/>
      <c r="N536" s="266"/>
      <c r="O536" s="96">
        <f>IF(E536=0,"",E536/D535)</f>
        <v>0.81052631578947365</v>
      </c>
      <c r="P536" s="97">
        <v>85</v>
      </c>
      <c r="Q536" s="280">
        <f t="shared" si="76"/>
        <v>0.87628865979381443</v>
      </c>
      <c r="R536" s="280">
        <f t="shared" si="77"/>
        <v>0.12371134020618557</v>
      </c>
    </row>
    <row r="537" spans="1:20" ht="15.75" customHeight="1" x14ac:dyDescent="0.25">
      <c r="A537" s="84">
        <v>1601</v>
      </c>
      <c r="B537" s="87"/>
      <c r="C537" s="87"/>
      <c r="D537" s="87"/>
      <c r="E537" s="87"/>
      <c r="F537" s="87">
        <v>68</v>
      </c>
      <c r="G537" s="87"/>
      <c r="H537" s="87"/>
      <c r="I537" s="87"/>
      <c r="J537" s="87"/>
      <c r="K537" s="129"/>
      <c r="L537" s="265"/>
      <c r="M537" s="101"/>
      <c r="N537" s="266"/>
      <c r="O537" s="96">
        <f>IF(F537=0,"",F537/E536)</f>
        <v>0.88311688311688308</v>
      </c>
      <c r="P537" s="97">
        <v>84</v>
      </c>
      <c r="Q537" s="280">
        <f t="shared" si="76"/>
        <v>0.9882352941176471</v>
      </c>
      <c r="R537" s="280">
        <f t="shared" si="77"/>
        <v>1.1764705882352899E-2</v>
      </c>
    </row>
    <row r="538" spans="1:20" ht="15.75" customHeight="1" x14ac:dyDescent="0.25">
      <c r="A538" s="84">
        <v>1602</v>
      </c>
      <c r="B538" s="87"/>
      <c r="C538" s="87"/>
      <c r="D538" s="87"/>
      <c r="E538" s="87"/>
      <c r="F538" s="87"/>
      <c r="G538" s="87">
        <v>62</v>
      </c>
      <c r="H538" s="87"/>
      <c r="I538" s="87"/>
      <c r="J538" s="87"/>
      <c r="K538" s="129"/>
      <c r="L538" s="265"/>
      <c r="M538" s="101"/>
      <c r="N538" s="266"/>
      <c r="O538" s="96">
        <f>IF(G538=0,"",G538/F537)</f>
        <v>0.91176470588235292</v>
      </c>
      <c r="P538" s="97">
        <v>80</v>
      </c>
      <c r="Q538" s="280">
        <f t="shared" si="76"/>
        <v>0.95238095238095233</v>
      </c>
      <c r="R538" s="280">
        <f t="shared" si="77"/>
        <v>4.7619047619047672E-2</v>
      </c>
    </row>
    <row r="539" spans="1:20" ht="15.75" customHeight="1" x14ac:dyDescent="0.25">
      <c r="A539" s="84">
        <v>1701</v>
      </c>
      <c r="B539" s="87"/>
      <c r="C539" s="87"/>
      <c r="D539" s="87"/>
      <c r="E539" s="87"/>
      <c r="F539" s="87"/>
      <c r="G539" s="87"/>
      <c r="H539" s="87">
        <v>61</v>
      </c>
      <c r="I539" s="87"/>
      <c r="J539" s="87"/>
      <c r="K539" s="129"/>
      <c r="L539" s="265"/>
      <c r="M539" s="101"/>
      <c r="N539" s="266"/>
      <c r="O539" s="96">
        <f>IF(H539=0,"",H539/G538)</f>
        <v>0.9838709677419355</v>
      </c>
      <c r="P539" s="97">
        <v>74</v>
      </c>
      <c r="Q539" s="280">
        <f t="shared" si="76"/>
        <v>0.92500000000000004</v>
      </c>
      <c r="R539" s="280">
        <f t="shared" si="77"/>
        <v>7.4999999999999956E-2</v>
      </c>
    </row>
    <row r="540" spans="1:20" ht="15.75" customHeight="1" x14ac:dyDescent="0.25">
      <c r="A540" s="84">
        <v>1702</v>
      </c>
      <c r="B540" s="87"/>
      <c r="C540" s="87"/>
      <c r="D540" s="87"/>
      <c r="E540" s="87"/>
      <c r="F540" s="87"/>
      <c r="G540" s="87"/>
      <c r="H540" s="87"/>
      <c r="I540" s="87">
        <v>58</v>
      </c>
      <c r="J540" s="87"/>
      <c r="K540" s="129">
        <v>2</v>
      </c>
      <c r="L540" s="265"/>
      <c r="M540" s="101"/>
      <c r="N540" s="266"/>
      <c r="O540" s="96">
        <f>IF(I540=0,"",I540/H539)</f>
        <v>0.95081967213114749</v>
      </c>
      <c r="P540" s="97">
        <v>74</v>
      </c>
      <c r="Q540" s="280">
        <f t="shared" si="76"/>
        <v>1</v>
      </c>
      <c r="R540" s="280">
        <f t="shared" si="77"/>
        <v>0</v>
      </c>
    </row>
    <row r="541" spans="1:20" ht="15.75" customHeight="1" x14ac:dyDescent="0.25">
      <c r="A541" s="84">
        <v>1801</v>
      </c>
      <c r="B541" s="87"/>
      <c r="C541" s="87"/>
      <c r="D541" s="87"/>
      <c r="E541" s="87"/>
      <c r="F541" s="87"/>
      <c r="G541" s="87"/>
      <c r="H541" s="87"/>
      <c r="I541" s="87"/>
      <c r="J541" s="87">
        <v>56</v>
      </c>
      <c r="K541" s="129">
        <v>42</v>
      </c>
      <c r="L541" s="265"/>
      <c r="M541" s="101"/>
      <c r="N541" s="266"/>
      <c r="O541" s="126">
        <f>IF(J541=0,"",J541/I540)</f>
        <v>0.96551724137931039</v>
      </c>
      <c r="P541" s="97">
        <v>71</v>
      </c>
      <c r="Q541" s="126">
        <f t="shared" si="76"/>
        <v>0.95945945945945943</v>
      </c>
      <c r="R541" s="126">
        <f t="shared" si="77"/>
        <v>4.0540540540540571E-2</v>
      </c>
    </row>
    <row r="542" spans="1:20" ht="15.75" customHeight="1" x14ac:dyDescent="0.25">
      <c r="A542" s="84">
        <v>1802</v>
      </c>
      <c r="B542" s="87"/>
      <c r="C542" s="87"/>
      <c r="D542" s="87"/>
      <c r="E542" s="87"/>
      <c r="F542" s="87"/>
      <c r="G542" s="87"/>
      <c r="H542" s="87"/>
      <c r="I542" s="87"/>
      <c r="J542" s="87">
        <v>21</v>
      </c>
      <c r="K542" s="129">
        <v>14</v>
      </c>
      <c r="L542" s="265"/>
      <c r="M542" s="101"/>
      <c r="N542" s="256"/>
      <c r="O542" s="175"/>
      <c r="P542" s="97">
        <v>26</v>
      </c>
      <c r="Q542" s="175"/>
      <c r="R542" s="281"/>
    </row>
    <row r="543" spans="1:20" ht="15.75" customHeight="1" x14ac:dyDescent="0.25">
      <c r="A543" s="84">
        <v>1901</v>
      </c>
      <c r="B543" s="87"/>
      <c r="C543" s="87"/>
      <c r="D543" s="87"/>
      <c r="E543" s="87"/>
      <c r="F543" s="87"/>
      <c r="G543" s="87"/>
      <c r="H543" s="87"/>
      <c r="I543" s="87"/>
      <c r="J543" s="87">
        <v>5</v>
      </c>
      <c r="K543" s="129"/>
      <c r="L543" s="265"/>
      <c r="M543" s="101"/>
      <c r="N543" s="256"/>
      <c r="O543" s="215"/>
      <c r="P543" s="106">
        <v>8</v>
      </c>
      <c r="Q543" s="285"/>
      <c r="R543" s="215"/>
    </row>
    <row r="544" spans="1:20" ht="15.75" customHeight="1" x14ac:dyDescent="0.25">
      <c r="A544" s="84">
        <v>1902</v>
      </c>
      <c r="B544" s="87"/>
      <c r="C544" s="87"/>
      <c r="D544" s="87"/>
      <c r="E544" s="87"/>
      <c r="F544" s="87"/>
      <c r="G544" s="87"/>
      <c r="H544" s="87"/>
      <c r="I544" s="87"/>
      <c r="J544" s="87">
        <v>5</v>
      </c>
      <c r="K544" s="129">
        <v>2</v>
      </c>
      <c r="L544" s="265"/>
      <c r="M544" s="101"/>
      <c r="N544" s="256"/>
      <c r="O544" s="215"/>
      <c r="P544" s="106">
        <v>7</v>
      </c>
      <c r="Q544" s="285"/>
      <c r="R544" s="215"/>
    </row>
    <row r="545" spans="1:20" ht="15.75" customHeight="1" x14ac:dyDescent="0.25">
      <c r="A545" s="84">
        <v>2001</v>
      </c>
      <c r="B545" s="87"/>
      <c r="C545" s="87"/>
      <c r="D545" s="87"/>
      <c r="E545" s="87"/>
      <c r="F545" s="87"/>
      <c r="G545" s="87"/>
      <c r="H545" s="87"/>
      <c r="I545" s="87"/>
      <c r="J545" s="87">
        <v>3</v>
      </c>
      <c r="K545" s="129">
        <v>3</v>
      </c>
      <c r="L545" s="265"/>
      <c r="M545" s="101"/>
      <c r="N545" s="256"/>
      <c r="O545" s="215"/>
      <c r="P545" s="106">
        <v>3</v>
      </c>
      <c r="Q545" s="285"/>
      <c r="R545" s="215"/>
    </row>
    <row r="546" spans="1:20" ht="15.75" customHeight="1" x14ac:dyDescent="0.25">
      <c r="A546" s="84">
        <v>2002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129"/>
      <c r="L546" s="265"/>
      <c r="M546" s="101"/>
      <c r="N546" s="256"/>
      <c r="O546" s="101"/>
      <c r="P546" s="256"/>
      <c r="Q546" s="286"/>
      <c r="R546" s="215"/>
    </row>
    <row r="547" spans="1:20" ht="15.75" customHeight="1" x14ac:dyDescent="0.25">
      <c r="A547" s="84">
        <v>2101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129"/>
      <c r="L547" s="265"/>
      <c r="M547" s="101"/>
      <c r="N547" s="256"/>
      <c r="O547" s="111" t="s">
        <v>91</v>
      </c>
      <c r="P547" s="164">
        <v>50</v>
      </c>
      <c r="Q547" s="113">
        <f>IF(SUM(K539:K546)=0,"",SUM(K539:K546))</f>
        <v>63</v>
      </c>
      <c r="R547" s="114" t="s">
        <v>19</v>
      </c>
    </row>
    <row r="548" spans="1:20" ht="15.75" customHeight="1" x14ac:dyDescent="0.25">
      <c r="A548" s="84">
        <v>2102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129"/>
      <c r="L548" s="265"/>
      <c r="M548" s="101"/>
      <c r="N548" s="256"/>
      <c r="O548" s="115" t="s">
        <v>92</v>
      </c>
      <c r="P548" s="165">
        <f>IF(P547/B533=0,"",P547/B533)</f>
        <v>0.42372881355932202</v>
      </c>
      <c r="Q548" s="117">
        <f>IF(P547/Q547=0,"",P547/Q547)</f>
        <v>0.79365079365079361</v>
      </c>
      <c r="R548" s="118" t="s">
        <v>93</v>
      </c>
    </row>
    <row r="549" spans="1:20" ht="15.75" customHeight="1" x14ac:dyDescent="0.25">
      <c r="A549" s="84">
        <v>2201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129"/>
      <c r="L549" s="267"/>
      <c r="M549" s="268"/>
      <c r="N549" s="269"/>
      <c r="O549" s="120"/>
      <c r="P549" s="121"/>
      <c r="Q549" s="121"/>
      <c r="R549" s="122"/>
    </row>
    <row r="550" spans="1:20" ht="18" customHeight="1" x14ac:dyDescent="0.25">
      <c r="A550" s="46"/>
      <c r="B550" s="340" t="s">
        <v>111</v>
      </c>
      <c r="C550" s="340"/>
      <c r="D550" s="340"/>
      <c r="E550" s="340"/>
      <c r="F550" s="340"/>
      <c r="G550" s="340"/>
      <c r="H550" s="340"/>
      <c r="I550" s="340"/>
      <c r="J550" s="340"/>
      <c r="K550" s="123">
        <f>SUM(K533:K546)</f>
        <v>63</v>
      </c>
      <c r="L550" s="124">
        <f>(K540+K541)/B533</f>
        <v>0.3728813559322034</v>
      </c>
      <c r="M550" s="124">
        <f>IF(K550=0,"",K550/B533)</f>
        <v>0.53389830508474578</v>
      </c>
      <c r="N550" s="124">
        <f>IF(K541=0,"",M550-L550)</f>
        <v>0.16101694915254239</v>
      </c>
      <c r="O550" s="1"/>
      <c r="P550" s="2"/>
      <c r="Q550" s="36"/>
      <c r="R550" s="1"/>
    </row>
    <row r="551" spans="1:20" ht="12.75" customHeight="1" x14ac:dyDescent="0.2">
      <c r="L551" s="1"/>
      <c r="M551" s="1"/>
      <c r="O551" s="1"/>
    </row>
    <row r="552" spans="1:20" ht="12.75" customHeight="1" x14ac:dyDescent="0.2">
      <c r="L552" s="1"/>
      <c r="M552" s="1"/>
      <c r="O552" s="1"/>
    </row>
    <row r="553" spans="1:20" s="224" customFormat="1" ht="26.25" customHeight="1" x14ac:dyDescent="0.4">
      <c r="B553" s="384" t="s">
        <v>101</v>
      </c>
      <c r="C553" s="384"/>
      <c r="D553" s="384"/>
      <c r="E553" s="384"/>
      <c r="F553" s="384"/>
      <c r="G553" s="384"/>
      <c r="H553" s="384"/>
      <c r="I553" s="384"/>
      <c r="J553" s="384"/>
      <c r="K553" s="225" t="s">
        <v>97</v>
      </c>
      <c r="L553" s="1"/>
      <c r="M553" s="1"/>
      <c r="N553" s="2"/>
      <c r="O553" s="1"/>
      <c r="P553" s="2"/>
      <c r="Q553" s="2"/>
      <c r="R553" s="2"/>
    </row>
    <row r="554" spans="1:20" ht="20.25" customHeight="1" x14ac:dyDescent="0.2">
      <c r="A554" s="342" t="s">
        <v>18</v>
      </c>
      <c r="B554" s="344" t="s">
        <v>102</v>
      </c>
      <c r="C554" s="345"/>
      <c r="D554" s="345"/>
      <c r="E554" s="345"/>
      <c r="F554" s="345"/>
      <c r="G554" s="345"/>
      <c r="H554" s="345"/>
      <c r="I554" s="345"/>
      <c r="J554" s="377"/>
      <c r="K554" s="348" t="s">
        <v>19</v>
      </c>
      <c r="L554" s="339" t="s">
        <v>11</v>
      </c>
      <c r="M554" s="339" t="s">
        <v>12</v>
      </c>
      <c r="N554" s="350" t="s">
        <v>13</v>
      </c>
      <c r="O554" s="339" t="s">
        <v>14</v>
      </c>
      <c r="P554" s="337" t="s">
        <v>15</v>
      </c>
      <c r="Q554" s="337" t="s">
        <v>16</v>
      </c>
      <c r="R554" s="339" t="s">
        <v>103</v>
      </c>
    </row>
    <row r="555" spans="1:20" ht="15.75" customHeight="1" x14ac:dyDescent="0.25">
      <c r="A555" s="343"/>
      <c r="B555" s="84" t="s">
        <v>104</v>
      </c>
      <c r="C555" s="84" t="s">
        <v>105</v>
      </c>
      <c r="D555" s="84" t="s">
        <v>106</v>
      </c>
      <c r="E555" s="84" t="s">
        <v>107</v>
      </c>
      <c r="F555" s="84" t="s">
        <v>108</v>
      </c>
      <c r="G555" s="84" t="s">
        <v>109</v>
      </c>
      <c r="H555" s="84" t="s">
        <v>110</v>
      </c>
      <c r="I555" s="84" t="s">
        <v>73</v>
      </c>
      <c r="J555" s="84" t="s">
        <v>74</v>
      </c>
      <c r="K555" s="349"/>
      <c r="L555" s="338"/>
      <c r="M555" s="338"/>
      <c r="N555" s="338"/>
      <c r="O555" s="338"/>
      <c r="P555" s="338"/>
      <c r="Q555" s="338"/>
      <c r="R555" s="338"/>
    </row>
    <row r="556" spans="1:20" ht="15.75" customHeight="1" x14ac:dyDescent="0.25">
      <c r="A556" s="84">
        <v>1402</v>
      </c>
      <c r="B556" s="87">
        <v>106</v>
      </c>
      <c r="C556" s="87"/>
      <c r="D556" s="87"/>
      <c r="E556" s="87"/>
      <c r="F556" s="87"/>
      <c r="G556" s="87"/>
      <c r="H556" s="87"/>
      <c r="I556" s="87"/>
      <c r="J556" s="87"/>
      <c r="K556" s="129"/>
      <c r="L556" s="262"/>
      <c r="M556" s="263"/>
      <c r="N556" s="264"/>
      <c r="O556" s="278"/>
      <c r="P556" s="92">
        <f>B556</f>
        <v>106</v>
      </c>
      <c r="Q556" s="279"/>
      <c r="R556" s="278"/>
    </row>
    <row r="557" spans="1:20" ht="15.75" customHeight="1" x14ac:dyDescent="0.25">
      <c r="A557" s="84">
        <v>1501</v>
      </c>
      <c r="B557" s="87"/>
      <c r="C557" s="87">
        <v>100</v>
      </c>
      <c r="D557" s="87"/>
      <c r="E557" s="87"/>
      <c r="F557" s="87"/>
      <c r="G557" s="87"/>
      <c r="H557" s="87"/>
      <c r="I557" s="87"/>
      <c r="J557" s="87"/>
      <c r="K557" s="129"/>
      <c r="L557" s="265"/>
      <c r="M557" s="101"/>
      <c r="N557" s="266"/>
      <c r="O557" s="96">
        <f>IF(C557=0,"",C557/B556)</f>
        <v>0.94339622641509435</v>
      </c>
      <c r="P557" s="97">
        <v>100</v>
      </c>
      <c r="Q557" s="280">
        <f t="shared" ref="Q557:Q564" si="78">IF(P557=0,"",P557/P556)</f>
        <v>0.94339622641509435</v>
      </c>
      <c r="R557" s="280">
        <f t="shared" ref="R557:R564" si="79">IF(P557=0,"",100%-Q557)</f>
        <v>5.6603773584905648E-2</v>
      </c>
    </row>
    <row r="558" spans="1:20" ht="15.75" customHeight="1" x14ac:dyDescent="0.25">
      <c r="A558" s="84">
        <v>1502</v>
      </c>
      <c r="B558" s="87"/>
      <c r="C558" s="87"/>
      <c r="D558" s="87">
        <v>89</v>
      </c>
      <c r="E558" s="87"/>
      <c r="F558" s="87"/>
      <c r="G558" s="87"/>
      <c r="H558" s="87"/>
      <c r="I558" s="87"/>
      <c r="J558" s="87"/>
      <c r="K558" s="129"/>
      <c r="L558" s="265"/>
      <c r="M558" s="101"/>
      <c r="N558" s="266"/>
      <c r="O558" s="96">
        <f>IF(D558=0,"",D558/C557)</f>
        <v>0.89</v>
      </c>
      <c r="P558" s="97">
        <v>93</v>
      </c>
      <c r="Q558" s="280">
        <f t="shared" si="78"/>
        <v>0.93</v>
      </c>
      <c r="R558" s="280">
        <f t="shared" si="79"/>
        <v>6.9999999999999951E-2</v>
      </c>
      <c r="T558" s="14">
        <f>P558/P556</f>
        <v>0.87735849056603776</v>
      </c>
    </row>
    <row r="559" spans="1:20" ht="15.75" customHeight="1" x14ac:dyDescent="0.25">
      <c r="A559" s="84">
        <v>1601</v>
      </c>
      <c r="B559" s="87"/>
      <c r="C559" s="87"/>
      <c r="D559" s="87"/>
      <c r="E559" s="87">
        <v>85</v>
      </c>
      <c r="F559" s="87"/>
      <c r="G559" s="87"/>
      <c r="H559" s="87"/>
      <c r="I559" s="87"/>
      <c r="J559" s="87"/>
      <c r="K559" s="129"/>
      <c r="L559" s="265"/>
      <c r="M559" s="101"/>
      <c r="N559" s="266"/>
      <c r="O559" s="96">
        <f>IF(E559=0,"",E559/D558)</f>
        <v>0.9550561797752809</v>
      </c>
      <c r="P559" s="97">
        <v>91</v>
      </c>
      <c r="Q559" s="280">
        <f t="shared" si="78"/>
        <v>0.978494623655914</v>
      </c>
      <c r="R559" s="280">
        <f t="shared" si="79"/>
        <v>2.1505376344086002E-2</v>
      </c>
    </row>
    <row r="560" spans="1:20" ht="15.75" customHeight="1" x14ac:dyDescent="0.25">
      <c r="A560" s="84">
        <v>1602</v>
      </c>
      <c r="B560" s="87"/>
      <c r="C560" s="87"/>
      <c r="D560" s="87"/>
      <c r="E560" s="87"/>
      <c r="F560" s="87">
        <v>84</v>
      </c>
      <c r="G560" s="87"/>
      <c r="H560" s="87"/>
      <c r="I560" s="87"/>
      <c r="J560" s="87"/>
      <c r="K560" s="129"/>
      <c r="L560" s="265"/>
      <c r="M560" s="101"/>
      <c r="N560" s="266"/>
      <c r="O560" s="96">
        <f>IF(F560=0,"",F560/E559)</f>
        <v>0.9882352941176471</v>
      </c>
      <c r="P560" s="97">
        <v>89</v>
      </c>
      <c r="Q560" s="280">
        <f t="shared" si="78"/>
        <v>0.97802197802197799</v>
      </c>
      <c r="R560" s="280">
        <f t="shared" si="79"/>
        <v>2.1978021978022011E-2</v>
      </c>
    </row>
    <row r="561" spans="1:18" ht="15.75" customHeight="1" x14ac:dyDescent="0.25">
      <c r="A561" s="84">
        <v>1701</v>
      </c>
      <c r="B561" s="87"/>
      <c r="C561" s="87"/>
      <c r="D561" s="87"/>
      <c r="E561" s="87"/>
      <c r="F561" s="87"/>
      <c r="G561" s="87">
        <v>80</v>
      </c>
      <c r="H561" s="87"/>
      <c r="I561" s="87"/>
      <c r="J561" s="87"/>
      <c r="K561" s="129"/>
      <c r="L561" s="265"/>
      <c r="M561" s="101"/>
      <c r="N561" s="266"/>
      <c r="O561" s="96">
        <f>IF(G561=0,"",G561/F560)</f>
        <v>0.95238095238095233</v>
      </c>
      <c r="P561" s="97">
        <v>89</v>
      </c>
      <c r="Q561" s="280">
        <f t="shared" si="78"/>
        <v>1</v>
      </c>
      <c r="R561" s="280">
        <f t="shared" si="79"/>
        <v>0</v>
      </c>
    </row>
    <row r="562" spans="1:18" ht="15.75" customHeight="1" x14ac:dyDescent="0.25">
      <c r="A562" s="84">
        <v>1702</v>
      </c>
      <c r="B562" s="87"/>
      <c r="C562" s="87"/>
      <c r="D562" s="87"/>
      <c r="E562" s="87"/>
      <c r="F562" s="87"/>
      <c r="G562" s="87"/>
      <c r="H562" s="87">
        <v>77</v>
      </c>
      <c r="I562" s="87"/>
      <c r="J562" s="87"/>
      <c r="K562" s="129"/>
      <c r="L562" s="265"/>
      <c r="M562" s="101"/>
      <c r="N562" s="266"/>
      <c r="O562" s="96">
        <f>IF(H562=0,"",H562/G561)</f>
        <v>0.96250000000000002</v>
      </c>
      <c r="P562" s="97">
        <v>88</v>
      </c>
      <c r="Q562" s="280">
        <f t="shared" si="78"/>
        <v>0.9887640449438202</v>
      </c>
      <c r="R562" s="280">
        <f t="shared" si="79"/>
        <v>1.1235955056179803E-2</v>
      </c>
    </row>
    <row r="563" spans="1:18" ht="15.75" customHeight="1" x14ac:dyDescent="0.25">
      <c r="A563" s="84">
        <v>1801</v>
      </c>
      <c r="B563" s="87"/>
      <c r="C563" s="87"/>
      <c r="D563" s="87"/>
      <c r="E563" s="87"/>
      <c r="F563" s="87"/>
      <c r="G563" s="87"/>
      <c r="H563" s="87"/>
      <c r="I563" s="87">
        <v>73</v>
      </c>
      <c r="J563" s="87"/>
      <c r="K563" s="129"/>
      <c r="L563" s="265"/>
      <c r="M563" s="101"/>
      <c r="N563" s="266"/>
      <c r="O563" s="96">
        <f>IF(I563=0,"",I563/H562)</f>
        <v>0.94805194805194803</v>
      </c>
      <c r="P563" s="97">
        <v>88</v>
      </c>
      <c r="Q563" s="280">
        <f t="shared" si="78"/>
        <v>1</v>
      </c>
      <c r="R563" s="280">
        <f t="shared" si="79"/>
        <v>0</v>
      </c>
    </row>
    <row r="564" spans="1:18" ht="15.75" customHeight="1" x14ac:dyDescent="0.25">
      <c r="A564" s="84">
        <v>1802</v>
      </c>
      <c r="B564" s="87"/>
      <c r="C564" s="87"/>
      <c r="D564" s="87"/>
      <c r="E564" s="87"/>
      <c r="F564" s="87"/>
      <c r="G564" s="87"/>
      <c r="H564" s="87"/>
      <c r="I564" s="87"/>
      <c r="J564" s="87">
        <v>71</v>
      </c>
      <c r="K564" s="129">
        <v>58</v>
      </c>
      <c r="L564" s="265"/>
      <c r="M564" s="101"/>
      <c r="N564" s="266"/>
      <c r="O564" s="126">
        <f>IF(J564=0,"",J564/I563)</f>
        <v>0.9726027397260274</v>
      </c>
      <c r="P564" s="97">
        <v>88</v>
      </c>
      <c r="Q564" s="126">
        <f t="shared" si="78"/>
        <v>1</v>
      </c>
      <c r="R564" s="126">
        <f t="shared" si="79"/>
        <v>0</v>
      </c>
    </row>
    <row r="565" spans="1:18" ht="15.75" customHeight="1" x14ac:dyDescent="0.25">
      <c r="A565" s="84">
        <v>1901</v>
      </c>
      <c r="B565" s="87"/>
      <c r="C565" s="87"/>
      <c r="D565" s="87"/>
      <c r="E565" s="87"/>
      <c r="F565" s="87"/>
      <c r="G565" s="87"/>
      <c r="H565" s="87"/>
      <c r="I565" s="87"/>
      <c r="J565" s="87">
        <v>25</v>
      </c>
      <c r="K565" s="129">
        <v>16</v>
      </c>
      <c r="L565" s="265"/>
      <c r="M565" s="101"/>
      <c r="N565" s="256"/>
      <c r="O565" s="101"/>
      <c r="P565" s="97">
        <v>29</v>
      </c>
      <c r="Q565" s="101"/>
      <c r="R565" s="287"/>
    </row>
    <row r="566" spans="1:18" ht="15.75" customHeight="1" x14ac:dyDescent="0.25">
      <c r="A566" s="84">
        <v>1902</v>
      </c>
      <c r="B566" s="87"/>
      <c r="C566" s="87"/>
      <c r="D566" s="87"/>
      <c r="E566" s="87"/>
      <c r="F566" s="87"/>
      <c r="G566" s="87"/>
      <c r="H566" s="87"/>
      <c r="I566" s="87"/>
      <c r="J566" s="87">
        <v>11</v>
      </c>
      <c r="K566" s="129">
        <v>7</v>
      </c>
      <c r="L566" s="265"/>
      <c r="M566" s="101"/>
      <c r="N566" s="256"/>
      <c r="O566" s="215"/>
      <c r="P566" s="106">
        <v>14</v>
      </c>
      <c r="Q566" s="285"/>
      <c r="R566" s="215"/>
    </row>
    <row r="567" spans="1:18" ht="15.75" customHeight="1" x14ac:dyDescent="0.25">
      <c r="A567" s="84">
        <v>2001</v>
      </c>
      <c r="B567" s="87"/>
      <c r="C567" s="87"/>
      <c r="D567" s="87"/>
      <c r="E567" s="87"/>
      <c r="F567" s="87"/>
      <c r="G567" s="87"/>
      <c r="H567" s="87"/>
      <c r="I567" s="87"/>
      <c r="J567" s="87">
        <v>5</v>
      </c>
      <c r="K567" s="129">
        <v>4</v>
      </c>
      <c r="L567" s="265"/>
      <c r="M567" s="101"/>
      <c r="N567" s="256"/>
      <c r="O567" s="215"/>
      <c r="P567" s="106">
        <v>5</v>
      </c>
      <c r="Q567" s="285"/>
      <c r="R567" s="215"/>
    </row>
    <row r="568" spans="1:18" ht="15.75" customHeight="1" x14ac:dyDescent="0.25">
      <c r="A568" s="84">
        <v>2002</v>
      </c>
      <c r="B568" s="87"/>
      <c r="C568" s="87"/>
      <c r="D568" s="87"/>
      <c r="E568" s="87"/>
      <c r="F568" s="87"/>
      <c r="G568" s="87"/>
      <c r="H568" s="87"/>
      <c r="I568" s="87"/>
      <c r="J568" s="87">
        <v>1</v>
      </c>
      <c r="K568" s="129">
        <v>1</v>
      </c>
      <c r="L568" s="265"/>
      <c r="M568" s="101"/>
      <c r="N568" s="256"/>
      <c r="O568" s="215"/>
      <c r="P568" s="106">
        <v>1</v>
      </c>
      <c r="Q568" s="285"/>
      <c r="R568" s="215"/>
    </row>
    <row r="569" spans="1:18" ht="15.75" customHeight="1" x14ac:dyDescent="0.25">
      <c r="A569" s="84">
        <v>2101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129"/>
      <c r="L569" s="265"/>
      <c r="M569" s="101"/>
      <c r="N569" s="256"/>
      <c r="O569" s="101"/>
      <c r="P569" s="256"/>
      <c r="Q569" s="286"/>
      <c r="R569" s="215"/>
    </row>
    <row r="570" spans="1:18" ht="15.75" customHeight="1" x14ac:dyDescent="0.25">
      <c r="A570" s="84">
        <v>2102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129"/>
      <c r="L570" s="265"/>
      <c r="M570" s="101"/>
      <c r="N570" s="256"/>
      <c r="O570" s="111" t="s">
        <v>91</v>
      </c>
      <c r="P570" s="164">
        <v>80</v>
      </c>
      <c r="Q570" s="113">
        <f>IF(SUM(K562:K569)=0,"",SUM(K562:K569))</f>
        <v>86</v>
      </c>
      <c r="R570" s="114" t="s">
        <v>19</v>
      </c>
    </row>
    <row r="571" spans="1:18" ht="15.75" customHeight="1" x14ac:dyDescent="0.25">
      <c r="A571" s="84">
        <v>2201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129"/>
      <c r="L571" s="265"/>
      <c r="M571" s="101"/>
      <c r="N571" s="256"/>
      <c r="O571" s="115" t="s">
        <v>92</v>
      </c>
      <c r="P571" s="165">
        <f>IF(P570/B556=0,"",P570/B556)</f>
        <v>0.75471698113207553</v>
      </c>
      <c r="Q571" s="117">
        <f>IF(P570/Q570=0,"",P570/Q570)</f>
        <v>0.93023255813953487</v>
      </c>
      <c r="R571" s="118" t="s">
        <v>93</v>
      </c>
    </row>
    <row r="572" spans="1:18" ht="15.75" customHeight="1" x14ac:dyDescent="0.25">
      <c r="A572" s="84">
        <v>2202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129"/>
      <c r="L572" s="267"/>
      <c r="M572" s="268"/>
      <c r="N572" s="269"/>
      <c r="O572" s="120"/>
      <c r="P572" s="121"/>
      <c r="Q572" s="121"/>
      <c r="R572" s="122"/>
    </row>
    <row r="573" spans="1:18" ht="18" customHeight="1" x14ac:dyDescent="0.25">
      <c r="A573" s="46"/>
      <c r="B573" s="340" t="s">
        <v>111</v>
      </c>
      <c r="C573" s="340"/>
      <c r="D573" s="340"/>
      <c r="E573" s="340"/>
      <c r="F573" s="340"/>
      <c r="G573" s="340"/>
      <c r="H573" s="340"/>
      <c r="I573" s="340"/>
      <c r="J573" s="340"/>
      <c r="K573" s="123">
        <f>SUM(K556:K569)</f>
        <v>86</v>
      </c>
      <c r="L573" s="124">
        <f>IF(K564=0,"",K564/B556)</f>
        <v>0.54716981132075471</v>
      </c>
      <c r="M573" s="124">
        <f>IF(K573=0,"",K573/B556)</f>
        <v>0.81132075471698117</v>
      </c>
      <c r="N573" s="124">
        <f>IF(K564=0,"",M573-L573)</f>
        <v>0.26415094339622647</v>
      </c>
      <c r="O573" s="1"/>
      <c r="P573" s="2"/>
      <c r="Q573" s="36"/>
      <c r="R573" s="1"/>
    </row>
    <row r="574" spans="1:18" ht="12.75" customHeight="1" x14ac:dyDescent="0.2"/>
    <row r="575" spans="1:18" ht="12.75" customHeight="1" x14ac:dyDescent="0.2">
      <c r="L575" s="1"/>
      <c r="M575" s="1"/>
      <c r="O575" s="1"/>
    </row>
    <row r="576" spans="1:18" s="224" customFormat="1" ht="26.25" customHeight="1" x14ac:dyDescent="0.4">
      <c r="B576" s="384" t="s">
        <v>101</v>
      </c>
      <c r="C576" s="384"/>
      <c r="D576" s="384"/>
      <c r="E576" s="384"/>
      <c r="F576" s="384"/>
      <c r="G576" s="384"/>
      <c r="H576" s="384"/>
      <c r="I576" s="384"/>
      <c r="J576" s="384"/>
      <c r="K576" s="225" t="s">
        <v>98</v>
      </c>
      <c r="L576" s="1"/>
      <c r="M576" s="1"/>
      <c r="N576" s="2"/>
      <c r="O576" s="1"/>
      <c r="P576" s="2"/>
      <c r="Q576" s="2"/>
      <c r="R576" s="2"/>
    </row>
    <row r="577" spans="1:20" ht="20.25" customHeight="1" x14ac:dyDescent="0.2">
      <c r="A577" s="342" t="s">
        <v>18</v>
      </c>
      <c r="B577" s="344" t="s">
        <v>102</v>
      </c>
      <c r="C577" s="345"/>
      <c r="D577" s="345"/>
      <c r="E577" s="345"/>
      <c r="F577" s="345"/>
      <c r="G577" s="345"/>
      <c r="H577" s="345"/>
      <c r="I577" s="345"/>
      <c r="J577" s="377"/>
      <c r="K577" s="348" t="s">
        <v>19</v>
      </c>
      <c r="L577" s="339" t="s">
        <v>11</v>
      </c>
      <c r="M577" s="339" t="s">
        <v>12</v>
      </c>
      <c r="N577" s="350" t="s">
        <v>13</v>
      </c>
      <c r="O577" s="339" t="s">
        <v>14</v>
      </c>
      <c r="P577" s="337" t="s">
        <v>15</v>
      </c>
      <c r="Q577" s="337" t="s">
        <v>16</v>
      </c>
      <c r="R577" s="339" t="s">
        <v>103</v>
      </c>
    </row>
    <row r="578" spans="1:20" ht="15.75" customHeight="1" x14ac:dyDescent="0.25">
      <c r="A578" s="343"/>
      <c r="B578" s="84" t="s">
        <v>104</v>
      </c>
      <c r="C578" s="84" t="s">
        <v>105</v>
      </c>
      <c r="D578" s="84" t="s">
        <v>106</v>
      </c>
      <c r="E578" s="84" t="s">
        <v>107</v>
      </c>
      <c r="F578" s="84" t="s">
        <v>108</v>
      </c>
      <c r="G578" s="84" t="s">
        <v>109</v>
      </c>
      <c r="H578" s="84" t="s">
        <v>110</v>
      </c>
      <c r="I578" s="84" t="s">
        <v>73</v>
      </c>
      <c r="J578" s="84" t="s">
        <v>74</v>
      </c>
      <c r="K578" s="349"/>
      <c r="L578" s="338"/>
      <c r="M578" s="338"/>
      <c r="N578" s="338"/>
      <c r="O578" s="338"/>
      <c r="P578" s="338"/>
      <c r="Q578" s="338"/>
      <c r="R578" s="338"/>
    </row>
    <row r="579" spans="1:20" ht="15.75" customHeight="1" x14ac:dyDescent="0.25">
      <c r="A579" s="84">
        <v>1501</v>
      </c>
      <c r="B579" s="87">
        <v>100</v>
      </c>
      <c r="C579" s="87"/>
      <c r="D579" s="87"/>
      <c r="E579" s="87"/>
      <c r="F579" s="87"/>
      <c r="G579" s="87"/>
      <c r="H579" s="87"/>
      <c r="I579" s="87"/>
      <c r="J579" s="87"/>
      <c r="K579" s="129"/>
      <c r="L579" s="262"/>
      <c r="M579" s="263"/>
      <c r="N579" s="264"/>
      <c r="O579" s="278"/>
      <c r="P579" s="92">
        <f>B579</f>
        <v>100</v>
      </c>
      <c r="Q579" s="279"/>
      <c r="R579" s="278"/>
    </row>
    <row r="580" spans="1:20" ht="15.75" customHeight="1" x14ac:dyDescent="0.25">
      <c r="A580" s="84">
        <v>1502</v>
      </c>
      <c r="B580" s="87"/>
      <c r="C580" s="87">
        <v>89</v>
      </c>
      <c r="D580" s="87"/>
      <c r="E580" s="87"/>
      <c r="F580" s="87"/>
      <c r="G580" s="87"/>
      <c r="H580" s="87"/>
      <c r="I580" s="87"/>
      <c r="J580" s="87"/>
      <c r="K580" s="129"/>
      <c r="L580" s="265"/>
      <c r="M580" s="101"/>
      <c r="N580" s="266"/>
      <c r="O580" s="96">
        <f>IF(C580=0,"",C580/B579)</f>
        <v>0.89</v>
      </c>
      <c r="P580" s="97">
        <v>89</v>
      </c>
      <c r="Q580" s="280">
        <f t="shared" ref="Q580:Q587" si="80">IF(P580=0,"",P580/P579)</f>
        <v>0.89</v>
      </c>
      <c r="R580" s="280">
        <f t="shared" ref="R580:R587" si="81">IF(P580=0,"",100%-Q580)</f>
        <v>0.10999999999999999</v>
      </c>
    </row>
    <row r="581" spans="1:20" ht="15.75" customHeight="1" x14ac:dyDescent="0.25">
      <c r="A581" s="84">
        <v>1601</v>
      </c>
      <c r="B581" s="87"/>
      <c r="C581" s="87"/>
      <c r="D581" s="87">
        <v>84</v>
      </c>
      <c r="E581" s="87"/>
      <c r="F581" s="87"/>
      <c r="G581" s="87"/>
      <c r="H581" s="87"/>
      <c r="I581" s="87"/>
      <c r="J581" s="87"/>
      <c r="K581" s="129"/>
      <c r="L581" s="265"/>
      <c r="M581" s="101"/>
      <c r="N581" s="266"/>
      <c r="O581" s="96">
        <f>IF(D581=0,"",D581/C580)</f>
        <v>0.9438202247191011</v>
      </c>
      <c r="P581" s="97">
        <v>85</v>
      </c>
      <c r="Q581" s="280">
        <f t="shared" si="80"/>
        <v>0.9550561797752809</v>
      </c>
      <c r="R581" s="280">
        <f t="shared" si="81"/>
        <v>4.49438202247191E-2</v>
      </c>
      <c r="T581" s="14">
        <f>P581/P579</f>
        <v>0.85</v>
      </c>
    </row>
    <row r="582" spans="1:20" ht="15.75" customHeight="1" x14ac:dyDescent="0.25">
      <c r="A582" s="84">
        <v>1602</v>
      </c>
      <c r="B582" s="87"/>
      <c r="C582" s="87"/>
      <c r="D582" s="87"/>
      <c r="E582" s="87">
        <v>74</v>
      </c>
      <c r="F582" s="87"/>
      <c r="G582" s="87"/>
      <c r="H582" s="87"/>
      <c r="I582" s="87"/>
      <c r="J582" s="87"/>
      <c r="K582" s="129"/>
      <c r="L582" s="265"/>
      <c r="M582" s="101"/>
      <c r="N582" s="266"/>
      <c r="O582" s="96">
        <f>IF(E582=0,"",E582/D581)</f>
        <v>0.88095238095238093</v>
      </c>
      <c r="P582" s="97">
        <v>83</v>
      </c>
      <c r="Q582" s="280">
        <f t="shared" si="80"/>
        <v>0.97647058823529409</v>
      </c>
      <c r="R582" s="280">
        <f t="shared" si="81"/>
        <v>2.352941176470591E-2</v>
      </c>
    </row>
    <row r="583" spans="1:20" ht="15.75" customHeight="1" x14ac:dyDescent="0.25">
      <c r="A583" s="84">
        <v>1701</v>
      </c>
      <c r="B583" s="87"/>
      <c r="C583" s="87"/>
      <c r="D583" s="87"/>
      <c r="E583" s="87"/>
      <c r="F583" s="87">
        <v>70</v>
      </c>
      <c r="G583" s="87"/>
      <c r="H583" s="87"/>
      <c r="I583" s="87"/>
      <c r="J583" s="87"/>
      <c r="K583" s="129"/>
      <c r="L583" s="265"/>
      <c r="M583" s="101"/>
      <c r="N583" s="266"/>
      <c r="O583" s="96">
        <f>IF(F583=0,"",F583/E582)</f>
        <v>0.94594594594594594</v>
      </c>
      <c r="P583" s="97">
        <v>78</v>
      </c>
      <c r="Q583" s="280">
        <f t="shared" si="80"/>
        <v>0.93975903614457834</v>
      </c>
      <c r="R583" s="280">
        <f t="shared" si="81"/>
        <v>6.0240963855421659E-2</v>
      </c>
    </row>
    <row r="584" spans="1:20" ht="15.75" customHeight="1" x14ac:dyDescent="0.25">
      <c r="A584" s="84">
        <v>1702</v>
      </c>
      <c r="B584" s="87"/>
      <c r="C584" s="87"/>
      <c r="D584" s="87"/>
      <c r="E584" s="87"/>
      <c r="F584" s="87"/>
      <c r="G584" s="87">
        <v>67</v>
      </c>
      <c r="H584" s="87"/>
      <c r="I584" s="87"/>
      <c r="J584" s="87"/>
      <c r="K584" s="129"/>
      <c r="L584" s="265"/>
      <c r="M584" s="101"/>
      <c r="N584" s="266"/>
      <c r="O584" s="96">
        <f>IF(G584=0,"",G584/F583)</f>
        <v>0.95714285714285718</v>
      </c>
      <c r="P584" s="97">
        <v>72</v>
      </c>
      <c r="Q584" s="280">
        <f t="shared" si="80"/>
        <v>0.92307692307692313</v>
      </c>
      <c r="R584" s="280">
        <f t="shared" si="81"/>
        <v>7.6923076923076872E-2</v>
      </c>
    </row>
    <row r="585" spans="1:20" ht="15.75" customHeight="1" x14ac:dyDescent="0.25">
      <c r="A585" s="84">
        <v>1801</v>
      </c>
      <c r="B585" s="87"/>
      <c r="C585" s="87"/>
      <c r="D585" s="87"/>
      <c r="E585" s="87"/>
      <c r="F585" s="87"/>
      <c r="G585" s="87"/>
      <c r="H585" s="87">
        <v>63</v>
      </c>
      <c r="I585" s="87"/>
      <c r="J585" s="87"/>
      <c r="K585" s="129"/>
      <c r="L585" s="265"/>
      <c r="M585" s="101"/>
      <c r="N585" s="266"/>
      <c r="O585" s="96">
        <f>IF(H585=0,"",H585/G584)</f>
        <v>0.94029850746268662</v>
      </c>
      <c r="P585" s="97">
        <v>70</v>
      </c>
      <c r="Q585" s="280">
        <f t="shared" si="80"/>
        <v>0.97222222222222221</v>
      </c>
      <c r="R585" s="280">
        <f t="shared" si="81"/>
        <v>2.777777777777779E-2</v>
      </c>
    </row>
    <row r="586" spans="1:20" ht="15.75" customHeight="1" x14ac:dyDescent="0.25">
      <c r="A586" s="84">
        <v>1802</v>
      </c>
      <c r="B586" s="87"/>
      <c r="C586" s="87"/>
      <c r="D586" s="87"/>
      <c r="E586" s="87"/>
      <c r="F586" s="87"/>
      <c r="G586" s="87"/>
      <c r="H586" s="87"/>
      <c r="I586" s="87">
        <v>56</v>
      </c>
      <c r="J586" s="87"/>
      <c r="K586" s="129"/>
      <c r="L586" s="265"/>
      <c r="M586" s="101"/>
      <c r="N586" s="266"/>
      <c r="O586" s="96">
        <f>IF(I586=0,"",I586/H585)</f>
        <v>0.88888888888888884</v>
      </c>
      <c r="P586" s="97">
        <v>69</v>
      </c>
      <c r="Q586" s="280">
        <f t="shared" si="80"/>
        <v>0.98571428571428577</v>
      </c>
      <c r="R586" s="280">
        <f t="shared" si="81"/>
        <v>1.4285714285714235E-2</v>
      </c>
    </row>
    <row r="587" spans="1:20" ht="15.75" customHeight="1" x14ac:dyDescent="0.25">
      <c r="A587" s="84">
        <v>1901</v>
      </c>
      <c r="B587" s="87"/>
      <c r="C587" s="87"/>
      <c r="D587" s="87"/>
      <c r="E587" s="87"/>
      <c r="F587" s="87"/>
      <c r="G587" s="87"/>
      <c r="H587" s="87"/>
      <c r="I587" s="87"/>
      <c r="J587" s="87">
        <v>56</v>
      </c>
      <c r="K587" s="129">
        <v>38</v>
      </c>
      <c r="L587" s="265"/>
      <c r="M587" s="101"/>
      <c r="N587" s="266"/>
      <c r="O587" s="126">
        <f>IF(J587=0,"",J587/I586)</f>
        <v>1</v>
      </c>
      <c r="P587" s="97">
        <v>69</v>
      </c>
      <c r="Q587" s="126">
        <f t="shared" si="80"/>
        <v>1</v>
      </c>
      <c r="R587" s="126">
        <f t="shared" si="81"/>
        <v>0</v>
      </c>
    </row>
    <row r="588" spans="1:20" ht="15.75" customHeight="1" x14ac:dyDescent="0.25">
      <c r="A588" s="84">
        <v>1902</v>
      </c>
      <c r="B588" s="87"/>
      <c r="C588" s="87"/>
      <c r="D588" s="87"/>
      <c r="E588" s="87"/>
      <c r="F588" s="87"/>
      <c r="G588" s="87"/>
      <c r="H588" s="87"/>
      <c r="I588" s="87"/>
      <c r="J588" s="87">
        <v>20</v>
      </c>
      <c r="K588" s="129">
        <v>16</v>
      </c>
      <c r="L588" s="265"/>
      <c r="M588" s="101"/>
      <c r="N588" s="256"/>
      <c r="O588" s="101"/>
      <c r="P588" s="97">
        <v>29</v>
      </c>
      <c r="Q588" s="101"/>
      <c r="R588" s="287"/>
    </row>
    <row r="589" spans="1:20" ht="15.75" customHeight="1" x14ac:dyDescent="0.25">
      <c r="A589" s="84">
        <v>2001</v>
      </c>
      <c r="B589" s="87"/>
      <c r="C589" s="87"/>
      <c r="D589" s="87"/>
      <c r="E589" s="87"/>
      <c r="F589" s="87"/>
      <c r="G589" s="87"/>
      <c r="H589" s="87"/>
      <c r="I589" s="87"/>
      <c r="J589" s="87">
        <v>13</v>
      </c>
      <c r="K589" s="129">
        <v>13</v>
      </c>
      <c r="L589" s="265"/>
      <c r="M589" s="101"/>
      <c r="N589" s="256"/>
      <c r="O589" s="215"/>
      <c r="P589" s="106">
        <v>13</v>
      </c>
      <c r="Q589" s="285"/>
      <c r="R589" s="215"/>
    </row>
    <row r="590" spans="1:20" ht="15.75" customHeight="1" x14ac:dyDescent="0.25">
      <c r="A590" s="84">
        <v>2002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129"/>
      <c r="L590" s="265"/>
      <c r="M590" s="101"/>
      <c r="N590" s="256"/>
      <c r="O590" s="215"/>
      <c r="P590" s="106"/>
      <c r="Q590" s="285"/>
      <c r="R590" s="215"/>
    </row>
    <row r="591" spans="1:20" ht="15.75" customHeight="1" x14ac:dyDescent="0.25">
      <c r="A591" s="84">
        <v>2101</v>
      </c>
      <c r="B591" s="87"/>
      <c r="C591" s="87"/>
      <c r="D591" s="87"/>
      <c r="E591" s="87"/>
      <c r="F591" s="87"/>
      <c r="G591" s="87"/>
      <c r="H591" s="87"/>
      <c r="I591" s="87"/>
      <c r="J591" s="87"/>
      <c r="K591" s="129"/>
      <c r="L591" s="265"/>
      <c r="M591" s="101"/>
      <c r="N591" s="256"/>
      <c r="O591" s="215"/>
      <c r="P591" s="106"/>
      <c r="Q591" s="285"/>
      <c r="R591" s="215"/>
    </row>
    <row r="592" spans="1:20" ht="15.75" customHeight="1" x14ac:dyDescent="0.25">
      <c r="A592" s="84">
        <v>2102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129"/>
      <c r="L592" s="265"/>
      <c r="M592" s="101"/>
      <c r="N592" s="256"/>
      <c r="O592" s="101"/>
      <c r="P592" s="256"/>
      <c r="Q592" s="286"/>
      <c r="R592" s="215"/>
    </row>
    <row r="593" spans="1:19" ht="15.75" customHeight="1" x14ac:dyDescent="0.25">
      <c r="A593" s="84">
        <v>2201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129"/>
      <c r="L593" s="265"/>
      <c r="M593" s="101"/>
      <c r="N593" s="256"/>
      <c r="O593" s="111" t="s">
        <v>91</v>
      </c>
      <c r="P593" s="164">
        <v>56</v>
      </c>
      <c r="Q593" s="113">
        <f>IF(SUM(K585:K592)=0,"",SUM(K585:K592))</f>
        <v>67</v>
      </c>
      <c r="R593" s="114" t="s">
        <v>19</v>
      </c>
    </row>
    <row r="594" spans="1:19" ht="15.75" customHeight="1" x14ac:dyDescent="0.25">
      <c r="A594" s="84">
        <v>2202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129"/>
      <c r="L594" s="265"/>
      <c r="M594" s="101"/>
      <c r="N594" s="256"/>
      <c r="O594" s="115" t="s">
        <v>92</v>
      </c>
      <c r="P594" s="165">
        <f>IF(P593/B579=0,"",P593/B579)</f>
        <v>0.56000000000000005</v>
      </c>
      <c r="Q594" s="117">
        <f>IF(P593/Q593=0,"",P593/Q593)</f>
        <v>0.83582089552238803</v>
      </c>
      <c r="R594" s="118" t="s">
        <v>93</v>
      </c>
    </row>
    <row r="595" spans="1:19" ht="15.75" customHeight="1" x14ac:dyDescent="0.25">
      <c r="A595" s="84">
        <v>2301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129"/>
      <c r="L595" s="267"/>
      <c r="M595" s="268"/>
      <c r="N595" s="269"/>
      <c r="O595" s="120"/>
      <c r="P595" s="121"/>
      <c r="Q595" s="121"/>
      <c r="R595" s="122"/>
    </row>
    <row r="596" spans="1:19" ht="18" customHeight="1" x14ac:dyDescent="0.25">
      <c r="A596" s="46"/>
      <c r="B596" s="340" t="s">
        <v>111</v>
      </c>
      <c r="C596" s="340"/>
      <c r="D596" s="340"/>
      <c r="E596" s="340"/>
      <c r="F596" s="340"/>
      <c r="G596" s="340"/>
      <c r="H596" s="340"/>
      <c r="I596" s="340"/>
      <c r="J596" s="340"/>
      <c r="K596" s="123">
        <f>SUM(K579:K592)</f>
        <v>67</v>
      </c>
      <c r="L596" s="124">
        <f>IF(K587=0,"",K587/B579)</f>
        <v>0.38</v>
      </c>
      <c r="M596" s="124">
        <f>IF(K596=0,"",K596/B579)</f>
        <v>0.67</v>
      </c>
      <c r="N596" s="124">
        <f>IF(K587=0,"",M596-L596)</f>
        <v>0.29000000000000004</v>
      </c>
      <c r="O596" s="1"/>
      <c r="P596" s="2"/>
      <c r="Q596" s="36"/>
      <c r="R596" s="1"/>
    </row>
    <row r="597" spans="1:19" ht="12.75" customHeight="1" x14ac:dyDescent="0.2"/>
    <row r="598" spans="1:19" ht="12.75" customHeight="1" x14ac:dyDescent="0.2">
      <c r="L598" s="1"/>
      <c r="M598" s="1"/>
      <c r="O598" s="1"/>
    </row>
    <row r="599" spans="1:19" s="224" customFormat="1" ht="26.25" customHeight="1" x14ac:dyDescent="0.4">
      <c r="B599" s="384" t="s">
        <v>101</v>
      </c>
      <c r="C599" s="384"/>
      <c r="D599" s="384"/>
      <c r="E599" s="384"/>
      <c r="F599" s="384"/>
      <c r="G599" s="384"/>
      <c r="H599" s="384"/>
      <c r="I599" s="384"/>
      <c r="J599" s="384"/>
      <c r="K599" s="225" t="s">
        <v>112</v>
      </c>
      <c r="L599" s="1"/>
      <c r="M599" s="1"/>
      <c r="N599" s="2"/>
      <c r="O599" s="1"/>
      <c r="P599" s="2"/>
      <c r="Q599" s="2"/>
      <c r="R599" s="2"/>
    </row>
    <row r="600" spans="1:19" ht="20.25" customHeight="1" x14ac:dyDescent="0.2">
      <c r="A600" s="342" t="s">
        <v>18</v>
      </c>
      <c r="B600" s="344" t="s">
        <v>102</v>
      </c>
      <c r="C600" s="345"/>
      <c r="D600" s="345"/>
      <c r="E600" s="345"/>
      <c r="F600" s="345"/>
      <c r="G600" s="345"/>
      <c r="H600" s="345"/>
      <c r="I600" s="345"/>
      <c r="J600" s="377"/>
      <c r="K600" s="348" t="s">
        <v>19</v>
      </c>
      <c r="L600" s="339" t="s">
        <v>11</v>
      </c>
      <c r="M600" s="339" t="s">
        <v>12</v>
      </c>
      <c r="N600" s="350" t="s">
        <v>13</v>
      </c>
      <c r="O600" s="339" t="s">
        <v>14</v>
      </c>
      <c r="P600" s="337" t="s">
        <v>15</v>
      </c>
      <c r="Q600" s="337" t="s">
        <v>16</v>
      </c>
      <c r="R600" s="339" t="s">
        <v>103</v>
      </c>
    </row>
    <row r="601" spans="1:19" ht="15.75" customHeight="1" x14ac:dyDescent="0.25">
      <c r="A601" s="343"/>
      <c r="B601" s="84" t="s">
        <v>104</v>
      </c>
      <c r="C601" s="84" t="s">
        <v>105</v>
      </c>
      <c r="D601" s="84" t="s">
        <v>106</v>
      </c>
      <c r="E601" s="84" t="s">
        <v>107</v>
      </c>
      <c r="F601" s="84" t="s">
        <v>108</v>
      </c>
      <c r="G601" s="84" t="s">
        <v>109</v>
      </c>
      <c r="H601" s="84" t="s">
        <v>110</v>
      </c>
      <c r="I601" s="84" t="s">
        <v>73</v>
      </c>
      <c r="J601" s="84" t="s">
        <v>74</v>
      </c>
      <c r="K601" s="349"/>
      <c r="L601" s="338"/>
      <c r="M601" s="338"/>
      <c r="N601" s="338"/>
      <c r="O601" s="338"/>
      <c r="P601" s="338"/>
      <c r="Q601" s="338"/>
      <c r="R601" s="338"/>
    </row>
    <row r="602" spans="1:19" ht="15.75" customHeight="1" x14ac:dyDescent="0.25">
      <c r="A602" s="84">
        <v>1502</v>
      </c>
      <c r="B602" s="87">
        <v>111</v>
      </c>
      <c r="C602" s="87"/>
      <c r="D602" s="87"/>
      <c r="E602" s="87"/>
      <c r="F602" s="87"/>
      <c r="G602" s="87"/>
      <c r="H602" s="87"/>
      <c r="I602" s="87"/>
      <c r="J602" s="87"/>
      <c r="K602" s="129"/>
      <c r="L602" s="262"/>
      <c r="M602" s="263"/>
      <c r="N602" s="264"/>
      <c r="O602" s="278"/>
      <c r="P602" s="92">
        <f>B602</f>
        <v>111</v>
      </c>
      <c r="Q602" s="279"/>
      <c r="R602" s="278"/>
    </row>
    <row r="603" spans="1:19" ht="15.75" customHeight="1" x14ac:dyDescent="0.25">
      <c r="A603" s="84">
        <v>1601</v>
      </c>
      <c r="B603" s="87"/>
      <c r="C603" s="87">
        <v>91</v>
      </c>
      <c r="D603" s="87"/>
      <c r="E603" s="87"/>
      <c r="F603" s="87"/>
      <c r="G603" s="87"/>
      <c r="H603" s="87"/>
      <c r="I603" s="87"/>
      <c r="J603" s="87"/>
      <c r="K603" s="129"/>
      <c r="L603" s="265"/>
      <c r="M603" s="101"/>
      <c r="N603" s="266"/>
      <c r="O603" s="96">
        <f>IF(C603=0,"",C603/B602)</f>
        <v>0.81981981981981977</v>
      </c>
      <c r="P603" s="97">
        <v>91</v>
      </c>
      <c r="Q603" s="280">
        <f t="shared" ref="Q603:Q610" si="82">IF(P603=0,"",P603/P602)</f>
        <v>0.81981981981981977</v>
      </c>
      <c r="R603" s="280">
        <f t="shared" ref="R603:R610" si="83">IF(P603=0,"",100%-Q603)</f>
        <v>0.18018018018018023</v>
      </c>
    </row>
    <row r="604" spans="1:19" ht="15.75" customHeight="1" x14ac:dyDescent="0.25">
      <c r="A604" s="84">
        <v>1602</v>
      </c>
      <c r="B604" s="87"/>
      <c r="C604" s="87"/>
      <c r="D604" s="87">
        <v>79</v>
      </c>
      <c r="E604" s="87"/>
      <c r="F604" s="87"/>
      <c r="G604" s="87"/>
      <c r="H604" s="87"/>
      <c r="I604" s="87"/>
      <c r="J604" s="87"/>
      <c r="K604" s="129"/>
      <c r="L604" s="265"/>
      <c r="M604" s="101"/>
      <c r="N604" s="266"/>
      <c r="O604" s="96">
        <f>IF(D604=0,"",D604/C603)</f>
        <v>0.86813186813186816</v>
      </c>
      <c r="P604" s="97">
        <v>82</v>
      </c>
      <c r="Q604" s="280">
        <f t="shared" si="82"/>
        <v>0.90109890109890112</v>
      </c>
      <c r="R604" s="280">
        <f t="shared" si="83"/>
        <v>9.8901098901098883E-2</v>
      </c>
      <c r="S604" s="14">
        <f>P604/P602</f>
        <v>0.73873873873873874</v>
      </c>
    </row>
    <row r="605" spans="1:19" ht="15.75" customHeight="1" x14ac:dyDescent="0.25">
      <c r="A605" s="84">
        <v>1701</v>
      </c>
      <c r="B605" s="87"/>
      <c r="C605" s="87"/>
      <c r="D605" s="87"/>
      <c r="E605" s="87">
        <v>69</v>
      </c>
      <c r="F605" s="87"/>
      <c r="G605" s="87"/>
      <c r="H605" s="87"/>
      <c r="I605" s="87"/>
      <c r="J605" s="87"/>
      <c r="K605" s="129"/>
      <c r="L605" s="265"/>
      <c r="M605" s="101"/>
      <c r="N605" s="266"/>
      <c r="O605" s="96">
        <f>IF(E605=0,"",E605/D604)</f>
        <v>0.87341772151898733</v>
      </c>
      <c r="P605" s="97">
        <v>76</v>
      </c>
      <c r="Q605" s="280">
        <f t="shared" si="82"/>
        <v>0.92682926829268297</v>
      </c>
      <c r="R605" s="280">
        <f t="shared" si="83"/>
        <v>7.3170731707317027E-2</v>
      </c>
    </row>
    <row r="606" spans="1:19" ht="15.75" customHeight="1" x14ac:dyDescent="0.25">
      <c r="A606" s="84">
        <v>1702</v>
      </c>
      <c r="B606" s="87"/>
      <c r="C606" s="87"/>
      <c r="D606" s="87"/>
      <c r="E606" s="87"/>
      <c r="F606" s="87">
        <v>69</v>
      </c>
      <c r="G606" s="87"/>
      <c r="H606" s="87"/>
      <c r="I606" s="87"/>
      <c r="J606" s="87"/>
      <c r="K606" s="129"/>
      <c r="L606" s="265"/>
      <c r="M606" s="101"/>
      <c r="N606" s="266"/>
      <c r="O606" s="96">
        <f>IF(F606=0,"",F606/E605)</f>
        <v>1</v>
      </c>
      <c r="P606" s="97">
        <v>72</v>
      </c>
      <c r="Q606" s="280">
        <f t="shared" si="82"/>
        <v>0.94736842105263153</v>
      </c>
      <c r="R606" s="280">
        <f t="shared" si="83"/>
        <v>5.2631578947368474E-2</v>
      </c>
    </row>
    <row r="607" spans="1:19" ht="15.75" customHeight="1" x14ac:dyDescent="0.25">
      <c r="A607" s="84">
        <v>1801</v>
      </c>
      <c r="B607" s="87"/>
      <c r="C607" s="87"/>
      <c r="D607" s="87"/>
      <c r="E607" s="87"/>
      <c r="F607" s="87"/>
      <c r="G607" s="87">
        <v>67</v>
      </c>
      <c r="H607" s="87"/>
      <c r="I607" s="87"/>
      <c r="J607" s="87"/>
      <c r="K607" s="129"/>
      <c r="L607" s="265"/>
      <c r="M607" s="101"/>
      <c r="N607" s="266"/>
      <c r="O607" s="96">
        <f>IF(G607=0,"",G607/F606)</f>
        <v>0.97101449275362317</v>
      </c>
      <c r="P607" s="97">
        <v>71</v>
      </c>
      <c r="Q607" s="280">
        <f t="shared" si="82"/>
        <v>0.98611111111111116</v>
      </c>
      <c r="R607" s="280">
        <f t="shared" si="83"/>
        <v>1.388888888888884E-2</v>
      </c>
    </row>
    <row r="608" spans="1:19" ht="15.75" customHeight="1" x14ac:dyDescent="0.25">
      <c r="A608" s="84">
        <v>1802</v>
      </c>
      <c r="B608" s="87"/>
      <c r="C608" s="87"/>
      <c r="D608" s="87"/>
      <c r="E608" s="87"/>
      <c r="F608" s="87"/>
      <c r="G608" s="87"/>
      <c r="H608" s="87">
        <v>65</v>
      </c>
      <c r="I608" s="87"/>
      <c r="J608" s="87"/>
      <c r="K608" s="129"/>
      <c r="L608" s="265"/>
      <c r="M608" s="101"/>
      <c r="N608" s="266"/>
      <c r="O608" s="96">
        <f>IF(H608=0,"",H608/G607)</f>
        <v>0.97014925373134331</v>
      </c>
      <c r="P608" s="97">
        <v>71</v>
      </c>
      <c r="Q608" s="280">
        <f t="shared" si="82"/>
        <v>1</v>
      </c>
      <c r="R608" s="280">
        <f t="shared" si="83"/>
        <v>0</v>
      </c>
    </row>
    <row r="609" spans="1:18" ht="15.75" customHeight="1" x14ac:dyDescent="0.25">
      <c r="A609" s="84">
        <v>1901</v>
      </c>
      <c r="B609" s="87"/>
      <c r="C609" s="87"/>
      <c r="D609" s="87"/>
      <c r="E609" s="87"/>
      <c r="F609" s="87"/>
      <c r="G609" s="87"/>
      <c r="H609" s="87"/>
      <c r="I609" s="87">
        <v>60</v>
      </c>
      <c r="J609" s="87"/>
      <c r="K609" s="129"/>
      <c r="L609" s="265"/>
      <c r="M609" s="101"/>
      <c r="N609" s="266"/>
      <c r="O609" s="96">
        <f>IF(I609=0,"",I609/H608)</f>
        <v>0.92307692307692313</v>
      </c>
      <c r="P609" s="97">
        <v>70</v>
      </c>
      <c r="Q609" s="280">
        <f t="shared" si="82"/>
        <v>0.9859154929577465</v>
      </c>
      <c r="R609" s="280">
        <f t="shared" si="83"/>
        <v>1.4084507042253502E-2</v>
      </c>
    </row>
    <row r="610" spans="1:18" ht="15.75" customHeight="1" x14ac:dyDescent="0.25">
      <c r="A610" s="84">
        <v>1902</v>
      </c>
      <c r="B610" s="87"/>
      <c r="C610" s="87"/>
      <c r="D610" s="87"/>
      <c r="E610" s="87"/>
      <c r="F610" s="87"/>
      <c r="G610" s="87"/>
      <c r="H610" s="87"/>
      <c r="I610" s="87"/>
      <c r="J610" s="87">
        <v>59</v>
      </c>
      <c r="K610" s="129">
        <v>49</v>
      </c>
      <c r="L610" s="265"/>
      <c r="M610" s="101"/>
      <c r="N610" s="266"/>
      <c r="O610" s="126">
        <f>IF(J610=0,"",J610/I609)</f>
        <v>0.98333333333333328</v>
      </c>
      <c r="P610" s="97">
        <v>70</v>
      </c>
      <c r="Q610" s="126">
        <f t="shared" si="82"/>
        <v>1</v>
      </c>
      <c r="R610" s="126">
        <f t="shared" si="83"/>
        <v>0</v>
      </c>
    </row>
    <row r="611" spans="1:18" ht="15.75" customHeight="1" x14ac:dyDescent="0.25">
      <c r="A611" s="84">
        <v>2001</v>
      </c>
      <c r="B611" s="87"/>
      <c r="C611" s="87"/>
      <c r="D611" s="87"/>
      <c r="E611" s="87"/>
      <c r="F611" s="87"/>
      <c r="G611" s="87"/>
      <c r="H611" s="87"/>
      <c r="I611" s="87"/>
      <c r="J611" s="87">
        <v>20</v>
      </c>
      <c r="K611" s="129">
        <v>19</v>
      </c>
      <c r="L611" s="265"/>
      <c r="M611" s="101"/>
      <c r="N611" s="256"/>
      <c r="O611" s="101"/>
      <c r="P611" s="97">
        <v>20</v>
      </c>
      <c r="Q611" s="101"/>
      <c r="R611" s="287"/>
    </row>
    <row r="612" spans="1:18" ht="15.75" customHeight="1" x14ac:dyDescent="0.25">
      <c r="A612" s="84">
        <v>2002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129"/>
      <c r="L612" s="265"/>
      <c r="M612" s="101"/>
      <c r="N612" s="256"/>
      <c r="O612" s="215"/>
      <c r="P612" s="106"/>
      <c r="Q612" s="285"/>
      <c r="R612" s="215"/>
    </row>
    <row r="613" spans="1:18" ht="15.75" customHeight="1" x14ac:dyDescent="0.25">
      <c r="A613" s="84">
        <v>2101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129"/>
      <c r="L613" s="265"/>
      <c r="M613" s="101"/>
      <c r="N613" s="256"/>
      <c r="O613" s="215"/>
      <c r="P613" s="106"/>
      <c r="Q613" s="285"/>
      <c r="R613" s="215"/>
    </row>
    <row r="614" spans="1:18" ht="15.75" customHeight="1" x14ac:dyDescent="0.25">
      <c r="A614" s="84">
        <v>2102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129"/>
      <c r="L614" s="265"/>
      <c r="M614" s="101"/>
      <c r="N614" s="256"/>
      <c r="O614" s="215"/>
      <c r="P614" s="106"/>
      <c r="Q614" s="285"/>
      <c r="R614" s="215"/>
    </row>
    <row r="615" spans="1:18" ht="15.75" customHeight="1" x14ac:dyDescent="0.25">
      <c r="A615" s="84">
        <v>2201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129"/>
      <c r="L615" s="265"/>
      <c r="M615" s="101"/>
      <c r="N615" s="256"/>
      <c r="O615" s="101"/>
      <c r="P615" s="256"/>
      <c r="Q615" s="286"/>
      <c r="R615" s="215"/>
    </row>
    <row r="616" spans="1:18" ht="15.75" customHeight="1" x14ac:dyDescent="0.25">
      <c r="A616" s="84">
        <v>2202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129"/>
      <c r="L616" s="265"/>
      <c r="M616" s="101"/>
      <c r="N616" s="256"/>
      <c r="O616" s="111" t="s">
        <v>91</v>
      </c>
      <c r="P616" s="164">
        <v>64</v>
      </c>
      <c r="Q616" s="113">
        <f>IF(SUM(K608:K615)=0,"",SUM(K608:K615))</f>
        <v>68</v>
      </c>
      <c r="R616" s="114" t="s">
        <v>19</v>
      </c>
    </row>
    <row r="617" spans="1:18" ht="15.75" customHeight="1" x14ac:dyDescent="0.25">
      <c r="A617" s="84">
        <v>2301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129"/>
      <c r="L617" s="265"/>
      <c r="M617" s="101"/>
      <c r="N617" s="256"/>
      <c r="O617" s="115" t="s">
        <v>92</v>
      </c>
      <c r="P617" s="165">
        <f>IF(P616/B602=0,"",P616/B602)</f>
        <v>0.57657657657657657</v>
      </c>
      <c r="Q617" s="117">
        <f>IF(P616/Q616=0,"",P616/Q616)</f>
        <v>0.94117647058823528</v>
      </c>
      <c r="R617" s="118" t="s">
        <v>93</v>
      </c>
    </row>
    <row r="618" spans="1:18" ht="15.75" customHeight="1" x14ac:dyDescent="0.25">
      <c r="A618" s="84">
        <v>2302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129"/>
      <c r="L618" s="267"/>
      <c r="M618" s="268"/>
      <c r="N618" s="269"/>
      <c r="O618" s="120"/>
      <c r="P618" s="121"/>
      <c r="Q618" s="121"/>
      <c r="R618" s="122"/>
    </row>
    <row r="619" spans="1:18" ht="18" customHeight="1" x14ac:dyDescent="0.25">
      <c r="A619" s="46"/>
      <c r="B619" s="340" t="s">
        <v>111</v>
      </c>
      <c r="C619" s="340"/>
      <c r="D619" s="340"/>
      <c r="E619" s="340"/>
      <c r="F619" s="340"/>
      <c r="G619" s="340"/>
      <c r="H619" s="340"/>
      <c r="I619" s="340"/>
      <c r="J619" s="340"/>
      <c r="K619" s="123">
        <f>SUM(K602:K615)</f>
        <v>68</v>
      </c>
      <c r="L619" s="124">
        <f>IF(K610=0,"",K610/B602)</f>
        <v>0.44144144144144143</v>
      </c>
      <c r="M619" s="124">
        <f>IF(K619=0,"",K619/B602)</f>
        <v>0.61261261261261257</v>
      </c>
      <c r="N619" s="124">
        <f>IF(K610=0,"",M619-L619)</f>
        <v>0.17117117117117114</v>
      </c>
      <c r="O619" s="1"/>
      <c r="P619" s="2"/>
      <c r="Q619" s="36"/>
      <c r="R619" s="1"/>
    </row>
    <row r="620" spans="1:18" ht="12.75" customHeight="1" x14ac:dyDescent="0.2">
      <c r="L620" s="1"/>
      <c r="M620" s="1"/>
      <c r="O620" s="1"/>
    </row>
    <row r="621" spans="1:18" ht="12.75" customHeight="1" x14ac:dyDescent="0.2">
      <c r="L621" s="1"/>
      <c r="M621" s="1"/>
      <c r="O621" s="1"/>
    </row>
    <row r="622" spans="1:18" s="224" customFormat="1" ht="26.25" customHeight="1" x14ac:dyDescent="0.4">
      <c r="B622" s="384" t="s">
        <v>101</v>
      </c>
      <c r="C622" s="384"/>
      <c r="D622" s="384"/>
      <c r="E622" s="384"/>
      <c r="F622" s="384"/>
      <c r="G622" s="384"/>
      <c r="H622" s="384"/>
      <c r="I622" s="384"/>
      <c r="J622" s="384"/>
      <c r="K622" s="225" t="s">
        <v>113</v>
      </c>
      <c r="L622" s="1"/>
      <c r="M622" s="1"/>
      <c r="N622" s="2"/>
      <c r="O622" s="1"/>
      <c r="P622" s="2"/>
      <c r="Q622" s="2"/>
      <c r="R622" s="2"/>
    </row>
    <row r="623" spans="1:18" ht="20.25" customHeight="1" x14ac:dyDescent="0.2">
      <c r="A623" s="342" t="s">
        <v>18</v>
      </c>
      <c r="B623" s="344" t="s">
        <v>102</v>
      </c>
      <c r="C623" s="345"/>
      <c r="D623" s="345"/>
      <c r="E623" s="345"/>
      <c r="F623" s="345"/>
      <c r="G623" s="345"/>
      <c r="H623" s="345"/>
      <c r="I623" s="345"/>
      <c r="J623" s="377"/>
      <c r="K623" s="348" t="s">
        <v>19</v>
      </c>
      <c r="L623" s="339" t="s">
        <v>11</v>
      </c>
      <c r="M623" s="339" t="s">
        <v>12</v>
      </c>
      <c r="N623" s="350" t="s">
        <v>13</v>
      </c>
      <c r="O623" s="339" t="s">
        <v>14</v>
      </c>
      <c r="P623" s="337" t="s">
        <v>15</v>
      </c>
      <c r="Q623" s="337" t="s">
        <v>16</v>
      </c>
      <c r="R623" s="339" t="s">
        <v>103</v>
      </c>
    </row>
    <row r="624" spans="1:18" ht="15.75" customHeight="1" x14ac:dyDescent="0.25">
      <c r="A624" s="343"/>
      <c r="B624" s="84" t="s">
        <v>104</v>
      </c>
      <c r="C624" s="84" t="s">
        <v>105</v>
      </c>
      <c r="D624" s="84" t="s">
        <v>106</v>
      </c>
      <c r="E624" s="84" t="s">
        <v>107</v>
      </c>
      <c r="F624" s="84" t="s">
        <v>108</v>
      </c>
      <c r="G624" s="84" t="s">
        <v>109</v>
      </c>
      <c r="H624" s="84" t="s">
        <v>110</v>
      </c>
      <c r="I624" s="84" t="s">
        <v>73</v>
      </c>
      <c r="J624" s="84" t="s">
        <v>74</v>
      </c>
      <c r="K624" s="349"/>
      <c r="L624" s="338"/>
      <c r="M624" s="338"/>
      <c r="N624" s="338"/>
      <c r="O624" s="338"/>
      <c r="P624" s="338"/>
      <c r="Q624" s="338"/>
      <c r="R624" s="338"/>
    </row>
    <row r="625" spans="1:19" ht="15.75" customHeight="1" x14ac:dyDescent="0.25">
      <c r="A625" s="84">
        <v>1601</v>
      </c>
      <c r="B625" s="87">
        <v>91</v>
      </c>
      <c r="C625" s="87"/>
      <c r="D625" s="87"/>
      <c r="E625" s="87"/>
      <c r="F625" s="87"/>
      <c r="G625" s="87"/>
      <c r="H625" s="87"/>
      <c r="I625" s="87"/>
      <c r="J625" s="87"/>
      <c r="K625" s="129"/>
      <c r="L625" s="262"/>
      <c r="M625" s="263"/>
      <c r="N625" s="264"/>
      <c r="O625" s="278"/>
      <c r="P625" s="92">
        <f>B625</f>
        <v>91</v>
      </c>
      <c r="Q625" s="279"/>
      <c r="R625" s="278"/>
    </row>
    <row r="626" spans="1:19" ht="15.75" customHeight="1" x14ac:dyDescent="0.25">
      <c r="A626" s="84">
        <v>1602</v>
      </c>
      <c r="B626" s="87"/>
      <c r="C626" s="87">
        <v>75</v>
      </c>
      <c r="D626" s="87"/>
      <c r="E626" s="87"/>
      <c r="F626" s="87"/>
      <c r="G626" s="87"/>
      <c r="H626" s="87"/>
      <c r="I626" s="87"/>
      <c r="J626" s="87"/>
      <c r="K626" s="129"/>
      <c r="L626" s="265"/>
      <c r="M626" s="101"/>
      <c r="N626" s="266"/>
      <c r="O626" s="96">
        <f>IF(C626=0,"",C626/B625)</f>
        <v>0.82417582417582413</v>
      </c>
      <c r="P626" s="97">
        <v>75</v>
      </c>
      <c r="Q626" s="280">
        <f t="shared" ref="Q626:Q633" si="84">IF(P626=0,"",P626/P625)</f>
        <v>0.82417582417582413</v>
      </c>
      <c r="R626" s="280">
        <f t="shared" ref="R626:R633" si="85">IF(P626=0,"",100%-Q626)</f>
        <v>0.17582417582417587</v>
      </c>
    </row>
    <row r="627" spans="1:19" ht="15.75" customHeight="1" x14ac:dyDescent="0.25">
      <c r="A627" s="84">
        <v>1701</v>
      </c>
      <c r="B627" s="87"/>
      <c r="C627" s="87"/>
      <c r="D627" s="87">
        <v>73</v>
      </c>
      <c r="E627" s="87"/>
      <c r="F627" s="87"/>
      <c r="G627" s="87"/>
      <c r="H627" s="87"/>
      <c r="I627" s="87"/>
      <c r="J627" s="87"/>
      <c r="K627" s="129"/>
      <c r="L627" s="265"/>
      <c r="M627" s="101"/>
      <c r="N627" s="266"/>
      <c r="O627" s="96">
        <f>IF(D627=0,"",D627/C626)</f>
        <v>0.97333333333333338</v>
      </c>
      <c r="P627" s="97">
        <v>73</v>
      </c>
      <c r="Q627" s="280">
        <f t="shared" si="84"/>
        <v>0.97333333333333338</v>
      </c>
      <c r="R627" s="280">
        <f t="shared" si="85"/>
        <v>2.6666666666666616E-2</v>
      </c>
      <c r="S627" s="14">
        <f>P627/P625</f>
        <v>0.80219780219780223</v>
      </c>
    </row>
    <row r="628" spans="1:19" ht="15.75" customHeight="1" x14ac:dyDescent="0.25">
      <c r="A628" s="84">
        <v>1702</v>
      </c>
      <c r="B628" s="87"/>
      <c r="C628" s="87"/>
      <c r="D628" s="87"/>
      <c r="E628" s="87">
        <v>70</v>
      </c>
      <c r="F628" s="87"/>
      <c r="G628" s="87"/>
      <c r="H628" s="87"/>
      <c r="I628" s="87"/>
      <c r="J628" s="87"/>
      <c r="K628" s="129"/>
      <c r="L628" s="265"/>
      <c r="M628" s="101"/>
      <c r="N628" s="266"/>
      <c r="O628" s="96">
        <f>IF(E628=0,"",E628/D627)</f>
        <v>0.95890410958904104</v>
      </c>
      <c r="P628" s="97">
        <v>70</v>
      </c>
      <c r="Q628" s="280">
        <f t="shared" si="84"/>
        <v>0.95890410958904104</v>
      </c>
      <c r="R628" s="280">
        <f t="shared" si="85"/>
        <v>4.1095890410958957E-2</v>
      </c>
    </row>
    <row r="629" spans="1:19" ht="15.75" customHeight="1" x14ac:dyDescent="0.25">
      <c r="A629" s="84">
        <v>1801</v>
      </c>
      <c r="B629" s="87"/>
      <c r="C629" s="87"/>
      <c r="D629" s="87"/>
      <c r="E629" s="87"/>
      <c r="F629" s="87">
        <v>68</v>
      </c>
      <c r="G629" s="87"/>
      <c r="H629" s="87"/>
      <c r="I629" s="87"/>
      <c r="J629" s="87"/>
      <c r="K629" s="129"/>
      <c r="L629" s="265"/>
      <c r="M629" s="101"/>
      <c r="N629" s="266"/>
      <c r="O629" s="96">
        <f>IF(F629=0,"",F629/E628)</f>
        <v>0.97142857142857142</v>
      </c>
      <c r="P629" s="97">
        <v>69</v>
      </c>
      <c r="Q629" s="280">
        <f t="shared" si="84"/>
        <v>0.98571428571428577</v>
      </c>
      <c r="R629" s="280">
        <f t="shared" si="85"/>
        <v>1.4285714285714235E-2</v>
      </c>
    </row>
    <row r="630" spans="1:19" ht="15.75" customHeight="1" x14ac:dyDescent="0.25">
      <c r="A630" s="84">
        <v>1802</v>
      </c>
      <c r="B630" s="87"/>
      <c r="C630" s="87"/>
      <c r="D630" s="87"/>
      <c r="E630" s="87"/>
      <c r="F630" s="87"/>
      <c r="G630" s="87">
        <v>66</v>
      </c>
      <c r="H630" s="87"/>
      <c r="I630" s="87"/>
      <c r="J630" s="87"/>
      <c r="K630" s="129"/>
      <c r="L630" s="265"/>
      <c r="M630" s="101"/>
      <c r="N630" s="266"/>
      <c r="O630" s="96">
        <f>IF(G630=0,"",G630/F629)</f>
        <v>0.97058823529411764</v>
      </c>
      <c r="P630" s="97">
        <v>66</v>
      </c>
      <c r="Q630" s="280">
        <f t="shared" si="84"/>
        <v>0.95652173913043481</v>
      </c>
      <c r="R630" s="280">
        <f t="shared" si="85"/>
        <v>4.3478260869565188E-2</v>
      </c>
    </row>
    <row r="631" spans="1:19" ht="15.75" customHeight="1" x14ac:dyDescent="0.25">
      <c r="A631" s="84">
        <v>1901</v>
      </c>
      <c r="B631" s="87"/>
      <c r="C631" s="87"/>
      <c r="D631" s="87"/>
      <c r="E631" s="87"/>
      <c r="F631" s="87"/>
      <c r="G631" s="87"/>
      <c r="H631" s="87">
        <v>65</v>
      </c>
      <c r="I631" s="87"/>
      <c r="J631" s="87"/>
      <c r="K631" s="129"/>
      <c r="L631" s="265"/>
      <c r="M631" s="101"/>
      <c r="N631" s="266"/>
      <c r="O631" s="96">
        <f>IF(H631=0,"",H631/G630)</f>
        <v>0.98484848484848486</v>
      </c>
      <c r="P631" s="97">
        <v>65</v>
      </c>
      <c r="Q631" s="280">
        <f t="shared" si="84"/>
        <v>0.98484848484848486</v>
      </c>
      <c r="R631" s="280">
        <f t="shared" si="85"/>
        <v>1.5151515151515138E-2</v>
      </c>
    </row>
    <row r="632" spans="1:19" ht="15.75" customHeight="1" x14ac:dyDescent="0.25">
      <c r="A632" s="84">
        <v>1902</v>
      </c>
      <c r="B632" s="87"/>
      <c r="C632" s="87"/>
      <c r="D632" s="87"/>
      <c r="E632" s="87"/>
      <c r="F632" s="87"/>
      <c r="G632" s="87"/>
      <c r="H632" s="87"/>
      <c r="I632" s="87">
        <v>62</v>
      </c>
      <c r="J632" s="87"/>
      <c r="K632" s="129"/>
      <c r="L632" s="265"/>
      <c r="M632" s="101"/>
      <c r="N632" s="266"/>
      <c r="O632" s="96">
        <f>IF(I632=0,"",I632/H631)</f>
        <v>0.9538461538461539</v>
      </c>
      <c r="P632" s="97">
        <v>62</v>
      </c>
      <c r="Q632" s="280">
        <f t="shared" si="84"/>
        <v>0.9538461538461539</v>
      </c>
      <c r="R632" s="280">
        <f t="shared" si="85"/>
        <v>4.6153846153846101E-2</v>
      </c>
    </row>
    <row r="633" spans="1:19" ht="15.75" customHeight="1" x14ac:dyDescent="0.25">
      <c r="A633" s="84">
        <v>2001</v>
      </c>
      <c r="B633" s="87"/>
      <c r="C633" s="87"/>
      <c r="D633" s="87"/>
      <c r="E633" s="87"/>
      <c r="F633" s="87"/>
      <c r="G633" s="87"/>
      <c r="H633" s="87"/>
      <c r="I633" s="87"/>
      <c r="J633" s="87">
        <v>60</v>
      </c>
      <c r="K633" s="129">
        <v>58</v>
      </c>
      <c r="L633" s="265"/>
      <c r="M633" s="101"/>
      <c r="N633" s="266"/>
      <c r="O633" s="126">
        <f>IF(J633=0,"",J633/I632)</f>
        <v>0.967741935483871</v>
      </c>
      <c r="P633" s="97">
        <v>60</v>
      </c>
      <c r="Q633" s="126">
        <f t="shared" si="84"/>
        <v>0.967741935483871</v>
      </c>
      <c r="R633" s="126">
        <f t="shared" si="85"/>
        <v>3.2258064516129004E-2</v>
      </c>
    </row>
    <row r="634" spans="1:19" ht="15.75" customHeight="1" x14ac:dyDescent="0.25">
      <c r="A634" s="84">
        <v>2002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129"/>
      <c r="L634" s="265"/>
      <c r="M634" s="101"/>
      <c r="N634" s="256"/>
      <c r="O634" s="101"/>
      <c r="P634" s="97"/>
      <c r="Q634" s="101"/>
      <c r="R634" s="287"/>
    </row>
    <row r="635" spans="1:19" ht="15.75" customHeight="1" x14ac:dyDescent="0.25">
      <c r="A635" s="84">
        <v>2101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129"/>
      <c r="L635" s="265"/>
      <c r="M635" s="101"/>
      <c r="N635" s="256"/>
      <c r="O635" s="215"/>
      <c r="P635" s="106"/>
      <c r="Q635" s="285"/>
      <c r="R635" s="215"/>
    </row>
    <row r="636" spans="1:19" ht="15.75" customHeight="1" x14ac:dyDescent="0.25">
      <c r="A636" s="84">
        <v>2102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129"/>
      <c r="L636" s="265"/>
      <c r="M636" s="101"/>
      <c r="N636" s="256"/>
      <c r="O636" s="215"/>
      <c r="P636" s="106"/>
      <c r="Q636" s="285"/>
      <c r="R636" s="215"/>
    </row>
    <row r="637" spans="1:19" ht="15.75" customHeight="1" x14ac:dyDescent="0.25">
      <c r="A637" s="84">
        <v>2201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129"/>
      <c r="L637" s="265"/>
      <c r="M637" s="101"/>
      <c r="N637" s="256"/>
      <c r="O637" s="215"/>
      <c r="P637" s="106"/>
      <c r="Q637" s="285"/>
      <c r="R637" s="215"/>
    </row>
    <row r="638" spans="1:19" ht="15.75" customHeight="1" x14ac:dyDescent="0.25">
      <c r="A638" s="84">
        <v>2202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129"/>
      <c r="L638" s="265"/>
      <c r="M638" s="101"/>
      <c r="N638" s="256"/>
      <c r="O638" s="101"/>
      <c r="P638" s="256"/>
      <c r="Q638" s="286"/>
      <c r="R638" s="215"/>
    </row>
    <row r="639" spans="1:19" ht="15.75" customHeight="1" x14ac:dyDescent="0.25">
      <c r="A639" s="84">
        <v>2301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129"/>
      <c r="L639" s="265"/>
      <c r="M639" s="101"/>
      <c r="N639" s="256"/>
      <c r="O639" s="111" t="s">
        <v>91</v>
      </c>
      <c r="P639" s="164">
        <v>42</v>
      </c>
      <c r="Q639" s="113">
        <f>IF(SUM(K631:K638)=0,"",SUM(K631:K638))</f>
        <v>58</v>
      </c>
      <c r="R639" s="114" t="s">
        <v>19</v>
      </c>
    </row>
    <row r="640" spans="1:19" ht="15.75" customHeight="1" x14ac:dyDescent="0.25">
      <c r="A640" s="84">
        <v>2302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129"/>
      <c r="L640" s="265"/>
      <c r="M640" s="101"/>
      <c r="N640" s="256"/>
      <c r="O640" s="115" t="s">
        <v>92</v>
      </c>
      <c r="P640" s="165">
        <f>IF(P639/B625=0,"",P639/B625)</f>
        <v>0.46153846153846156</v>
      </c>
      <c r="Q640" s="117">
        <f>IF(P639/Q639=0,"",P639/Q639)</f>
        <v>0.72413793103448276</v>
      </c>
      <c r="R640" s="118" t="s">
        <v>93</v>
      </c>
    </row>
    <row r="641" spans="1:19" ht="15.75" customHeight="1" x14ac:dyDescent="0.25">
      <c r="A641" s="84">
        <v>2401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129"/>
      <c r="L641" s="267"/>
      <c r="M641" s="268"/>
      <c r="N641" s="269"/>
      <c r="O641" s="120"/>
      <c r="P641" s="121"/>
      <c r="Q641" s="121"/>
      <c r="R641" s="122"/>
    </row>
    <row r="642" spans="1:19" ht="18" customHeight="1" x14ac:dyDescent="0.25">
      <c r="A642" s="46"/>
      <c r="B642" s="340" t="s">
        <v>111</v>
      </c>
      <c r="C642" s="340"/>
      <c r="D642" s="340"/>
      <c r="E642" s="340"/>
      <c r="F642" s="340"/>
      <c r="G642" s="340"/>
      <c r="H642" s="340"/>
      <c r="I642" s="340"/>
      <c r="J642" s="340"/>
      <c r="K642" s="123">
        <f>SUM(K625:K638)</f>
        <v>58</v>
      </c>
      <c r="L642" s="124">
        <f>IF(K633=0,"",K633/B625)</f>
        <v>0.63736263736263732</v>
      </c>
      <c r="M642" s="124">
        <f>IF(K642=0,"",K642/B625)</f>
        <v>0.63736263736263732</v>
      </c>
      <c r="N642" s="124">
        <f>IF(K633=0,"",M642-L642)</f>
        <v>0</v>
      </c>
      <c r="O642" s="1"/>
      <c r="P642" s="2"/>
      <c r="Q642" s="36"/>
      <c r="R642" s="1"/>
    </row>
    <row r="643" spans="1:19" ht="12.75" customHeight="1" x14ac:dyDescent="0.2">
      <c r="L643" s="1"/>
      <c r="M643" s="1"/>
      <c r="O643" s="1"/>
    </row>
    <row r="644" spans="1:19" ht="12.75" customHeight="1" x14ac:dyDescent="0.2">
      <c r="L644" s="1"/>
      <c r="M644" s="1"/>
      <c r="O644" s="1"/>
    </row>
    <row r="645" spans="1:19" s="224" customFormat="1" ht="26.25" customHeight="1" x14ac:dyDescent="0.4">
      <c r="B645" s="384" t="s">
        <v>101</v>
      </c>
      <c r="C645" s="384"/>
      <c r="D645" s="384"/>
      <c r="E645" s="384"/>
      <c r="F645" s="384"/>
      <c r="G645" s="384"/>
      <c r="H645" s="384"/>
      <c r="I645" s="384"/>
      <c r="J645" s="384"/>
      <c r="K645" s="225" t="s">
        <v>114</v>
      </c>
      <c r="L645" s="1"/>
      <c r="M645" s="1"/>
      <c r="N645" s="2"/>
      <c r="O645" s="1"/>
      <c r="P645" s="2"/>
      <c r="Q645" s="2"/>
      <c r="R645" s="2"/>
    </row>
    <row r="646" spans="1:19" ht="20.25" customHeight="1" x14ac:dyDescent="0.2">
      <c r="A646" s="342" t="s">
        <v>18</v>
      </c>
      <c r="B646" s="344" t="s">
        <v>102</v>
      </c>
      <c r="C646" s="345"/>
      <c r="D646" s="345"/>
      <c r="E646" s="345"/>
      <c r="F646" s="345"/>
      <c r="G646" s="345"/>
      <c r="H646" s="345"/>
      <c r="I646" s="345"/>
      <c r="J646" s="377"/>
      <c r="K646" s="348" t="s">
        <v>19</v>
      </c>
      <c r="L646" s="339" t="s">
        <v>11</v>
      </c>
      <c r="M646" s="339" t="s">
        <v>12</v>
      </c>
      <c r="N646" s="350" t="s">
        <v>13</v>
      </c>
      <c r="O646" s="339" t="s">
        <v>14</v>
      </c>
      <c r="P646" s="337" t="s">
        <v>15</v>
      </c>
      <c r="Q646" s="337" t="s">
        <v>16</v>
      </c>
      <c r="R646" s="339" t="s">
        <v>103</v>
      </c>
    </row>
    <row r="647" spans="1:19" ht="15.75" customHeight="1" x14ac:dyDescent="0.25">
      <c r="A647" s="343"/>
      <c r="B647" s="84" t="s">
        <v>104</v>
      </c>
      <c r="C647" s="84" t="s">
        <v>105</v>
      </c>
      <c r="D647" s="84" t="s">
        <v>106</v>
      </c>
      <c r="E647" s="84" t="s">
        <v>107</v>
      </c>
      <c r="F647" s="84" t="s">
        <v>108</v>
      </c>
      <c r="G647" s="84" t="s">
        <v>109</v>
      </c>
      <c r="H647" s="84" t="s">
        <v>110</v>
      </c>
      <c r="I647" s="84" t="s">
        <v>73</v>
      </c>
      <c r="J647" s="84" t="s">
        <v>74</v>
      </c>
      <c r="K647" s="349"/>
      <c r="L647" s="338"/>
      <c r="M647" s="338"/>
      <c r="N647" s="338"/>
      <c r="O647" s="338"/>
      <c r="P647" s="338"/>
      <c r="Q647" s="338"/>
      <c r="R647" s="338"/>
    </row>
    <row r="648" spans="1:19" ht="15.75" customHeight="1" x14ac:dyDescent="0.25">
      <c r="A648" s="84">
        <v>1602</v>
      </c>
      <c r="B648" s="87">
        <v>114</v>
      </c>
      <c r="C648" s="87"/>
      <c r="D648" s="87"/>
      <c r="E648" s="87"/>
      <c r="F648" s="87"/>
      <c r="G648" s="87"/>
      <c r="H648" s="87"/>
      <c r="I648" s="87"/>
      <c r="J648" s="87"/>
      <c r="K648" s="129"/>
      <c r="L648" s="262"/>
      <c r="M648" s="263"/>
      <c r="N648" s="264"/>
      <c r="O648" s="278"/>
      <c r="P648" s="92">
        <f>B648</f>
        <v>114</v>
      </c>
      <c r="Q648" s="279"/>
      <c r="R648" s="278"/>
    </row>
    <row r="649" spans="1:19" ht="15.75" customHeight="1" x14ac:dyDescent="0.25">
      <c r="A649" s="84">
        <v>1701</v>
      </c>
      <c r="B649" s="87"/>
      <c r="C649" s="87">
        <v>94</v>
      </c>
      <c r="D649" s="87"/>
      <c r="E649" s="87"/>
      <c r="F649" s="87"/>
      <c r="G649" s="87"/>
      <c r="H649" s="87"/>
      <c r="I649" s="87"/>
      <c r="J649" s="87"/>
      <c r="K649" s="129"/>
      <c r="L649" s="265"/>
      <c r="M649" s="101"/>
      <c r="N649" s="266"/>
      <c r="O649" s="96">
        <f>IF(C649=0,"",C649/B648)</f>
        <v>0.82456140350877194</v>
      </c>
      <c r="P649" s="97">
        <v>96</v>
      </c>
      <c r="Q649" s="280">
        <f t="shared" ref="Q649:Q656" si="86">IF(P649=0,"",P649/P648)</f>
        <v>0.84210526315789469</v>
      </c>
      <c r="R649" s="280">
        <f t="shared" ref="R649:R656" si="87">IF(P649=0,"",100%-Q649)</f>
        <v>0.15789473684210531</v>
      </c>
    </row>
    <row r="650" spans="1:19" ht="15.75" customHeight="1" x14ac:dyDescent="0.25">
      <c r="A650" s="84">
        <v>1702</v>
      </c>
      <c r="B650" s="87"/>
      <c r="C650" s="87"/>
      <c r="D650" s="87">
        <v>88</v>
      </c>
      <c r="E650" s="87"/>
      <c r="F650" s="87"/>
      <c r="G650" s="87"/>
      <c r="H650" s="87"/>
      <c r="I650" s="87"/>
      <c r="J650" s="87"/>
      <c r="K650" s="129"/>
      <c r="L650" s="265"/>
      <c r="M650" s="101"/>
      <c r="N650" s="266"/>
      <c r="O650" s="96">
        <f>IF(D650=0,"",D650/C649)</f>
        <v>0.93617021276595747</v>
      </c>
      <c r="P650" s="97">
        <v>91</v>
      </c>
      <c r="Q650" s="280">
        <f t="shared" si="86"/>
        <v>0.94791666666666663</v>
      </c>
      <c r="R650" s="280">
        <f t="shared" si="87"/>
        <v>5.208333333333337E-2</v>
      </c>
      <c r="S650" s="14">
        <f>P650/P648</f>
        <v>0.79824561403508776</v>
      </c>
    </row>
    <row r="651" spans="1:19" ht="15.75" customHeight="1" x14ac:dyDescent="0.25">
      <c r="A651" s="84">
        <v>1801</v>
      </c>
      <c r="B651" s="87"/>
      <c r="C651" s="87"/>
      <c r="D651" s="87"/>
      <c r="E651" s="87">
        <v>84</v>
      </c>
      <c r="F651" s="87"/>
      <c r="G651" s="87"/>
      <c r="H651" s="87"/>
      <c r="I651" s="87"/>
      <c r="J651" s="87"/>
      <c r="K651" s="129"/>
      <c r="L651" s="265"/>
      <c r="M651" s="101"/>
      <c r="N651" s="266"/>
      <c r="O651" s="96">
        <f>IF(E651=0,"",E651/D650)</f>
        <v>0.95454545454545459</v>
      </c>
      <c r="P651" s="97">
        <v>87</v>
      </c>
      <c r="Q651" s="280">
        <f t="shared" si="86"/>
        <v>0.95604395604395609</v>
      </c>
      <c r="R651" s="280">
        <f t="shared" si="87"/>
        <v>4.3956043956043911E-2</v>
      </c>
    </row>
    <row r="652" spans="1:19" ht="15.75" customHeight="1" x14ac:dyDescent="0.25">
      <c r="A652" s="84">
        <v>1802</v>
      </c>
      <c r="B652" s="87"/>
      <c r="C652" s="87"/>
      <c r="D652" s="87"/>
      <c r="E652" s="87"/>
      <c r="F652" s="87">
        <v>78</v>
      </c>
      <c r="G652" s="87"/>
      <c r="H652" s="87"/>
      <c r="I652" s="87"/>
      <c r="J652" s="87"/>
      <c r="K652" s="129"/>
      <c r="L652" s="265"/>
      <c r="M652" s="101"/>
      <c r="N652" s="266"/>
      <c r="O652" s="96">
        <f>IF(F652=0,"",F652/E651)</f>
        <v>0.9285714285714286</v>
      </c>
      <c r="P652" s="97">
        <v>84</v>
      </c>
      <c r="Q652" s="280">
        <f t="shared" si="86"/>
        <v>0.96551724137931039</v>
      </c>
      <c r="R652" s="280">
        <f t="shared" si="87"/>
        <v>3.4482758620689613E-2</v>
      </c>
    </row>
    <row r="653" spans="1:19" ht="15.75" customHeight="1" x14ac:dyDescent="0.25">
      <c r="A653" s="84">
        <v>1901</v>
      </c>
      <c r="B653" s="87"/>
      <c r="C653" s="87"/>
      <c r="D653" s="87"/>
      <c r="E653" s="87"/>
      <c r="F653" s="87"/>
      <c r="G653" s="87">
        <v>77</v>
      </c>
      <c r="H653" s="87"/>
      <c r="I653" s="87"/>
      <c r="J653" s="87"/>
      <c r="K653" s="129"/>
      <c r="L653" s="265"/>
      <c r="M653" s="101"/>
      <c r="N653" s="266"/>
      <c r="O653" s="96">
        <f>IF(G653=0,"",G653/F652)</f>
        <v>0.98717948717948723</v>
      </c>
      <c r="P653" s="97">
        <v>82</v>
      </c>
      <c r="Q653" s="280">
        <f t="shared" si="86"/>
        <v>0.97619047619047616</v>
      </c>
      <c r="R653" s="280">
        <f t="shared" si="87"/>
        <v>2.3809523809523836E-2</v>
      </c>
    </row>
    <row r="654" spans="1:19" ht="15.75" customHeight="1" x14ac:dyDescent="0.25">
      <c r="A654" s="84">
        <v>1902</v>
      </c>
      <c r="B654" s="87"/>
      <c r="C654" s="87"/>
      <c r="D654" s="87"/>
      <c r="E654" s="87"/>
      <c r="F654" s="87"/>
      <c r="G654" s="87"/>
      <c r="H654" s="87">
        <v>77</v>
      </c>
      <c r="I654" s="87"/>
      <c r="J654" s="87"/>
      <c r="K654" s="129"/>
      <c r="L654" s="265"/>
      <c r="M654" s="101"/>
      <c r="N654" s="266"/>
      <c r="O654" s="96">
        <f>IF(H654=0,"",H654/G653)</f>
        <v>1</v>
      </c>
      <c r="P654" s="97">
        <v>82</v>
      </c>
      <c r="Q654" s="280">
        <f t="shared" si="86"/>
        <v>1</v>
      </c>
      <c r="R654" s="280">
        <f t="shared" si="87"/>
        <v>0</v>
      </c>
    </row>
    <row r="655" spans="1:19" ht="15.75" customHeight="1" x14ac:dyDescent="0.25">
      <c r="A655" s="84">
        <v>2001</v>
      </c>
      <c r="B655" s="87"/>
      <c r="C655" s="87"/>
      <c r="D655" s="87"/>
      <c r="E655" s="87"/>
      <c r="F655" s="87"/>
      <c r="G655" s="87"/>
      <c r="H655" s="87"/>
      <c r="I655" s="87">
        <v>76</v>
      </c>
      <c r="J655" s="87"/>
      <c r="K655" s="129"/>
      <c r="L655" s="265"/>
      <c r="M655" s="101"/>
      <c r="N655" s="266"/>
      <c r="O655" s="96">
        <f>IF(I655=0,"",I655/H654)</f>
        <v>0.98701298701298701</v>
      </c>
      <c r="P655" s="97">
        <v>79</v>
      </c>
      <c r="Q655" s="280">
        <f t="shared" si="86"/>
        <v>0.96341463414634143</v>
      </c>
      <c r="R655" s="280">
        <f t="shared" si="87"/>
        <v>3.6585365853658569E-2</v>
      </c>
    </row>
    <row r="656" spans="1:19" ht="15.75" customHeight="1" x14ac:dyDescent="0.25">
      <c r="A656" s="84">
        <v>2002</v>
      </c>
      <c r="B656" s="87"/>
      <c r="C656" s="87"/>
      <c r="D656" s="87"/>
      <c r="E656" s="87"/>
      <c r="F656" s="87"/>
      <c r="G656" s="87"/>
      <c r="H656" s="87"/>
      <c r="I656" s="87"/>
      <c r="J656" s="87">
        <v>67</v>
      </c>
      <c r="K656" s="129">
        <v>65</v>
      </c>
      <c r="L656" s="265"/>
      <c r="M656" s="101"/>
      <c r="N656" s="266"/>
      <c r="O656" s="126">
        <f>IF(J656=0,"",J656/I655)</f>
        <v>0.88157894736842102</v>
      </c>
      <c r="P656" s="97">
        <v>79</v>
      </c>
      <c r="Q656" s="126">
        <f t="shared" si="86"/>
        <v>1</v>
      </c>
      <c r="R656" s="126">
        <f t="shared" si="87"/>
        <v>0</v>
      </c>
    </row>
    <row r="657" spans="1:18" ht="15.75" customHeight="1" x14ac:dyDescent="0.25">
      <c r="A657" s="84">
        <v>2101</v>
      </c>
      <c r="B657" s="87"/>
      <c r="C657" s="87"/>
      <c r="D657" s="87"/>
      <c r="E657" s="87"/>
      <c r="F657" s="87"/>
      <c r="G657" s="87"/>
      <c r="H657" s="87"/>
      <c r="I657" s="87"/>
      <c r="J657" s="87">
        <v>13</v>
      </c>
      <c r="K657" s="129">
        <v>10</v>
      </c>
      <c r="L657" s="265"/>
      <c r="M657" s="101"/>
      <c r="N657" s="256"/>
      <c r="O657" s="101"/>
      <c r="P657" s="97">
        <v>14</v>
      </c>
      <c r="Q657" s="101"/>
      <c r="R657" s="287"/>
    </row>
    <row r="658" spans="1:18" ht="15.75" customHeight="1" x14ac:dyDescent="0.25">
      <c r="A658" s="84">
        <v>2102</v>
      </c>
      <c r="B658" s="87"/>
      <c r="C658" s="87"/>
      <c r="D658" s="87"/>
      <c r="E658" s="87"/>
      <c r="F658" s="87"/>
      <c r="G658" s="87"/>
      <c r="H658" s="87"/>
      <c r="I658" s="87"/>
      <c r="J658" s="87">
        <v>3</v>
      </c>
      <c r="K658" s="129">
        <v>2</v>
      </c>
      <c r="L658" s="265"/>
      <c r="M658" s="101"/>
      <c r="N658" s="256"/>
      <c r="O658" s="215"/>
      <c r="P658" s="106">
        <v>4</v>
      </c>
      <c r="Q658" s="285"/>
      <c r="R658" s="215"/>
    </row>
    <row r="659" spans="1:18" ht="15.75" customHeight="1" x14ac:dyDescent="0.25">
      <c r="A659" s="84">
        <v>2201</v>
      </c>
      <c r="B659" s="87"/>
      <c r="C659" s="87"/>
      <c r="D659" s="87"/>
      <c r="E659" s="87"/>
      <c r="F659" s="87"/>
      <c r="G659" s="87"/>
      <c r="H659" s="87"/>
      <c r="I659" s="87"/>
      <c r="J659" s="87">
        <v>1</v>
      </c>
      <c r="K659" s="129">
        <v>1</v>
      </c>
      <c r="L659" s="265"/>
      <c r="M659" s="101"/>
      <c r="N659" s="256"/>
      <c r="O659" s="215"/>
      <c r="P659" s="106">
        <v>3</v>
      </c>
      <c r="Q659" s="285"/>
      <c r="R659" s="215"/>
    </row>
    <row r="660" spans="1:18" ht="15.75" customHeight="1" x14ac:dyDescent="0.25">
      <c r="A660" s="84">
        <v>2202</v>
      </c>
      <c r="B660" s="87"/>
      <c r="C660" s="87"/>
      <c r="D660" s="87"/>
      <c r="E660" s="87"/>
      <c r="F660" s="87"/>
      <c r="G660" s="87"/>
      <c r="H660" s="87"/>
      <c r="I660" s="87"/>
      <c r="J660" s="87">
        <v>2</v>
      </c>
      <c r="K660" s="129"/>
      <c r="L660" s="265"/>
      <c r="M660" s="101"/>
      <c r="N660" s="256"/>
      <c r="O660" s="215"/>
      <c r="P660" s="106">
        <v>2</v>
      </c>
      <c r="Q660" s="285"/>
      <c r="R660" s="215"/>
    </row>
    <row r="661" spans="1:18" ht="15.75" customHeight="1" x14ac:dyDescent="0.25">
      <c r="A661" s="84">
        <v>2301</v>
      </c>
      <c r="B661" s="87"/>
      <c r="C661" s="87"/>
      <c r="D661" s="87"/>
      <c r="E661" s="87"/>
      <c r="F661" s="87"/>
      <c r="G661" s="87"/>
      <c r="H661" s="87"/>
      <c r="I661" s="87"/>
      <c r="J661" s="87">
        <v>1</v>
      </c>
      <c r="K661" s="129">
        <v>1</v>
      </c>
      <c r="L661" s="265"/>
      <c r="M661" s="101"/>
      <c r="N661" s="256"/>
      <c r="O661" s="101"/>
      <c r="P661" s="256">
        <v>1</v>
      </c>
      <c r="Q661" s="286"/>
      <c r="R661" s="215"/>
    </row>
    <row r="662" spans="1:18" ht="15.75" customHeight="1" x14ac:dyDescent="0.25">
      <c r="A662" s="84">
        <v>2302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129"/>
      <c r="L662" s="265"/>
      <c r="M662" s="101"/>
      <c r="N662" s="256"/>
      <c r="O662" s="111" t="s">
        <v>91</v>
      </c>
      <c r="P662" s="164">
        <v>71</v>
      </c>
      <c r="Q662" s="113">
        <f>IF(SUM(K654:K661)=0,"",SUM(K654:K661))</f>
        <v>79</v>
      </c>
      <c r="R662" s="114" t="s">
        <v>19</v>
      </c>
    </row>
    <row r="663" spans="1:18" ht="15.75" customHeight="1" x14ac:dyDescent="0.25">
      <c r="A663" s="84">
        <v>2401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129"/>
      <c r="L663" s="265"/>
      <c r="M663" s="101"/>
      <c r="N663" s="256"/>
      <c r="O663" s="115" t="s">
        <v>92</v>
      </c>
      <c r="P663" s="165">
        <f>IF(P662/B648=0,"",P662/B648)</f>
        <v>0.6228070175438597</v>
      </c>
      <c r="Q663" s="117">
        <f>IF(P662/Q662=0,"",P662/Q662)</f>
        <v>0.89873417721518989</v>
      </c>
      <c r="R663" s="118" t="s">
        <v>93</v>
      </c>
    </row>
    <row r="664" spans="1:18" ht="15.75" customHeight="1" x14ac:dyDescent="0.25">
      <c r="A664" s="84">
        <v>2402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129"/>
      <c r="L664" s="267"/>
      <c r="M664" s="268"/>
      <c r="N664" s="269"/>
      <c r="O664" s="120"/>
      <c r="P664" s="121"/>
      <c r="Q664" s="121"/>
      <c r="R664" s="122"/>
    </row>
    <row r="665" spans="1:18" ht="18" customHeight="1" x14ac:dyDescent="0.25">
      <c r="A665" s="46"/>
      <c r="B665" s="340" t="s">
        <v>111</v>
      </c>
      <c r="C665" s="340"/>
      <c r="D665" s="340"/>
      <c r="E665" s="340"/>
      <c r="F665" s="340"/>
      <c r="G665" s="340"/>
      <c r="H665" s="340"/>
      <c r="I665" s="340"/>
      <c r="J665" s="340"/>
      <c r="K665" s="123">
        <f>SUM(K648:K661)</f>
        <v>79</v>
      </c>
      <c r="L665" s="124">
        <f>IF(K656=0,"",K656/B648)</f>
        <v>0.57017543859649122</v>
      </c>
      <c r="M665" s="124">
        <f>IF(K665=0,"",K665/B648)</f>
        <v>0.69298245614035092</v>
      </c>
      <c r="N665" s="124">
        <f>IF(K656=0,"",M665-L665)</f>
        <v>0.1228070175438597</v>
      </c>
      <c r="O665" s="1"/>
      <c r="P665" s="2"/>
      <c r="Q665" s="36"/>
      <c r="R665" s="1"/>
    </row>
    <row r="666" spans="1:18" ht="12.75" customHeight="1" x14ac:dyDescent="0.2"/>
    <row r="667" spans="1:18" ht="12.75" customHeight="1" x14ac:dyDescent="0.2"/>
    <row r="668" spans="1:18" s="224" customFormat="1" ht="26.25" customHeight="1" x14ac:dyDescent="0.4">
      <c r="B668" s="384" t="s">
        <v>101</v>
      </c>
      <c r="C668" s="384"/>
      <c r="D668" s="384"/>
      <c r="E668" s="384"/>
      <c r="F668" s="384"/>
      <c r="G668" s="384"/>
      <c r="H668" s="384"/>
      <c r="I668" s="384"/>
      <c r="J668" s="384"/>
      <c r="K668" s="225" t="s">
        <v>115</v>
      </c>
      <c r="L668" s="1"/>
      <c r="M668" s="1"/>
      <c r="N668" s="2"/>
      <c r="O668" s="1"/>
      <c r="P668" s="2"/>
      <c r="Q668" s="2"/>
      <c r="R668" s="2"/>
    </row>
    <row r="669" spans="1:18" ht="20.25" customHeight="1" x14ac:dyDescent="0.2">
      <c r="A669" s="342" t="s">
        <v>18</v>
      </c>
      <c r="B669" s="344" t="s">
        <v>102</v>
      </c>
      <c r="C669" s="345"/>
      <c r="D669" s="345"/>
      <c r="E669" s="345"/>
      <c r="F669" s="345"/>
      <c r="G669" s="345"/>
      <c r="H669" s="345"/>
      <c r="I669" s="345"/>
      <c r="J669" s="377"/>
      <c r="K669" s="348" t="s">
        <v>19</v>
      </c>
      <c r="L669" s="339" t="s">
        <v>11</v>
      </c>
      <c r="M669" s="339" t="s">
        <v>12</v>
      </c>
      <c r="N669" s="350" t="s">
        <v>13</v>
      </c>
      <c r="O669" s="339" t="s">
        <v>14</v>
      </c>
      <c r="P669" s="337" t="s">
        <v>15</v>
      </c>
      <c r="Q669" s="337" t="s">
        <v>16</v>
      </c>
      <c r="R669" s="339" t="s">
        <v>103</v>
      </c>
    </row>
    <row r="670" spans="1:18" ht="15.75" customHeight="1" x14ac:dyDescent="0.25">
      <c r="A670" s="343"/>
      <c r="B670" s="84" t="s">
        <v>104</v>
      </c>
      <c r="C670" s="84" t="s">
        <v>105</v>
      </c>
      <c r="D670" s="84" t="s">
        <v>106</v>
      </c>
      <c r="E670" s="84" t="s">
        <v>107</v>
      </c>
      <c r="F670" s="84" t="s">
        <v>108</v>
      </c>
      <c r="G670" s="84" t="s">
        <v>109</v>
      </c>
      <c r="H670" s="84" t="s">
        <v>110</v>
      </c>
      <c r="I670" s="84" t="s">
        <v>73</v>
      </c>
      <c r="J670" s="84" t="s">
        <v>74</v>
      </c>
      <c r="K670" s="349"/>
      <c r="L670" s="338"/>
      <c r="M670" s="338"/>
      <c r="N670" s="338"/>
      <c r="O670" s="338"/>
      <c r="P670" s="338"/>
      <c r="Q670" s="338"/>
      <c r="R670" s="338"/>
    </row>
    <row r="671" spans="1:18" ht="15.75" customHeight="1" x14ac:dyDescent="0.25">
      <c r="A671" s="84">
        <v>1701</v>
      </c>
      <c r="B671" s="87">
        <v>117</v>
      </c>
      <c r="C671" s="87"/>
      <c r="D671" s="87"/>
      <c r="E671" s="87"/>
      <c r="F671" s="87"/>
      <c r="G671" s="87"/>
      <c r="H671" s="87"/>
      <c r="I671" s="87"/>
      <c r="J671" s="87"/>
      <c r="K671" s="129"/>
      <c r="L671" s="262"/>
      <c r="M671" s="263"/>
      <c r="N671" s="264"/>
      <c r="O671" s="278"/>
      <c r="P671" s="92">
        <f>B671</f>
        <v>117</v>
      </c>
      <c r="Q671" s="279"/>
      <c r="R671" s="278"/>
    </row>
    <row r="672" spans="1:18" ht="15.75" customHeight="1" x14ac:dyDescent="0.25">
      <c r="A672" s="84">
        <v>1702</v>
      </c>
      <c r="B672" s="87"/>
      <c r="C672" s="87">
        <v>86</v>
      </c>
      <c r="D672" s="87"/>
      <c r="E672" s="87"/>
      <c r="F672" s="87"/>
      <c r="G672" s="87"/>
      <c r="H672" s="87"/>
      <c r="I672" s="87"/>
      <c r="J672" s="87"/>
      <c r="K672" s="129"/>
      <c r="L672" s="265"/>
      <c r="M672" s="101"/>
      <c r="N672" s="266"/>
      <c r="O672" s="96">
        <f>IF(C672=0,"",C672/B671)</f>
        <v>0.7350427350427351</v>
      </c>
      <c r="P672" s="97">
        <v>87</v>
      </c>
      <c r="Q672" s="280">
        <f t="shared" ref="Q672:Q679" si="88">IF(P672=0,"",P672/P671)</f>
        <v>0.74358974358974361</v>
      </c>
      <c r="R672" s="280">
        <f t="shared" ref="R672:R679" si="89">IF(P672=0,"",100%-Q672)</f>
        <v>0.25641025641025639</v>
      </c>
    </row>
    <row r="673" spans="1:19" ht="15.75" customHeight="1" x14ac:dyDescent="0.25">
      <c r="A673" s="84">
        <v>1801</v>
      </c>
      <c r="B673" s="87"/>
      <c r="C673" s="87"/>
      <c r="D673" s="87">
        <v>74</v>
      </c>
      <c r="E673" s="87"/>
      <c r="F673" s="87"/>
      <c r="G673" s="87"/>
      <c r="H673" s="87"/>
      <c r="I673" s="87"/>
      <c r="J673" s="87"/>
      <c r="K673" s="129"/>
      <c r="L673" s="265"/>
      <c r="M673" s="101"/>
      <c r="N673" s="266"/>
      <c r="O673" s="96">
        <f>IF(D673=0,"",D673/C672)</f>
        <v>0.86046511627906974</v>
      </c>
      <c r="P673" s="97">
        <v>80</v>
      </c>
      <c r="Q673" s="280">
        <f t="shared" si="88"/>
        <v>0.91954022988505746</v>
      </c>
      <c r="R673" s="280">
        <f t="shared" si="89"/>
        <v>8.0459770114942541E-2</v>
      </c>
      <c r="S673" s="14">
        <f>P673/P671</f>
        <v>0.68376068376068377</v>
      </c>
    </row>
    <row r="674" spans="1:19" ht="15.75" customHeight="1" x14ac:dyDescent="0.25">
      <c r="A674" s="84">
        <v>1802</v>
      </c>
      <c r="B674" s="87"/>
      <c r="C674" s="87"/>
      <c r="D674" s="87"/>
      <c r="E674" s="87">
        <v>66</v>
      </c>
      <c r="F674" s="87"/>
      <c r="G674" s="87"/>
      <c r="H674" s="87"/>
      <c r="I674" s="87"/>
      <c r="J674" s="87"/>
      <c r="K674" s="129"/>
      <c r="L674" s="265"/>
      <c r="M674" s="101"/>
      <c r="N674" s="266"/>
      <c r="O674" s="96">
        <f>IF(E674=0,"",E674/D673)</f>
        <v>0.89189189189189189</v>
      </c>
      <c r="P674" s="97">
        <v>74</v>
      </c>
      <c r="Q674" s="280">
        <f t="shared" si="88"/>
        <v>0.92500000000000004</v>
      </c>
      <c r="R674" s="280">
        <f t="shared" si="89"/>
        <v>7.4999999999999956E-2</v>
      </c>
    </row>
    <row r="675" spans="1:19" ht="15.75" customHeight="1" x14ac:dyDescent="0.25">
      <c r="A675" s="84">
        <v>1901</v>
      </c>
      <c r="B675" s="87"/>
      <c r="C675" s="87"/>
      <c r="D675" s="87"/>
      <c r="E675" s="87"/>
      <c r="F675" s="87">
        <v>65</v>
      </c>
      <c r="G675" s="87"/>
      <c r="H675" s="87"/>
      <c r="I675" s="87"/>
      <c r="J675" s="87"/>
      <c r="K675" s="129"/>
      <c r="L675" s="265"/>
      <c r="M675" s="101"/>
      <c r="N675" s="266"/>
      <c r="O675" s="96">
        <f>IF(F675=0,"",F675/E674)</f>
        <v>0.98484848484848486</v>
      </c>
      <c r="P675" s="97">
        <v>74</v>
      </c>
      <c r="Q675" s="280">
        <f t="shared" si="88"/>
        <v>1</v>
      </c>
      <c r="R675" s="280">
        <f t="shared" si="89"/>
        <v>0</v>
      </c>
    </row>
    <row r="676" spans="1:19" ht="15.75" customHeight="1" x14ac:dyDescent="0.25">
      <c r="A676" s="84">
        <v>1902</v>
      </c>
      <c r="B676" s="87"/>
      <c r="C676" s="87"/>
      <c r="D676" s="87"/>
      <c r="E676" s="87"/>
      <c r="F676" s="87"/>
      <c r="G676" s="87">
        <v>65</v>
      </c>
      <c r="H676" s="87"/>
      <c r="I676" s="87"/>
      <c r="J676" s="87"/>
      <c r="K676" s="129"/>
      <c r="L676" s="265"/>
      <c r="M676" s="101"/>
      <c r="N676" s="266"/>
      <c r="O676" s="96">
        <f>IF(G676=0,"",G676/F675)</f>
        <v>1</v>
      </c>
      <c r="P676" s="97">
        <v>71</v>
      </c>
      <c r="Q676" s="280">
        <f t="shared" si="88"/>
        <v>0.95945945945945943</v>
      </c>
      <c r="R676" s="280">
        <f t="shared" si="89"/>
        <v>4.0540540540540571E-2</v>
      </c>
    </row>
    <row r="677" spans="1:19" ht="15.75" customHeight="1" x14ac:dyDescent="0.25">
      <c r="A677" s="84">
        <v>2001</v>
      </c>
      <c r="B677" s="87"/>
      <c r="C677" s="87"/>
      <c r="D677" s="87"/>
      <c r="E677" s="87"/>
      <c r="F677" s="87"/>
      <c r="G677" s="87"/>
      <c r="H677" s="87">
        <v>65</v>
      </c>
      <c r="I677" s="87"/>
      <c r="J677" s="87"/>
      <c r="K677" s="129"/>
      <c r="L677" s="265"/>
      <c r="M677" s="101"/>
      <c r="N677" s="266"/>
      <c r="O677" s="96">
        <f>IF(H677=0,"",H677/G676)</f>
        <v>1</v>
      </c>
      <c r="P677" s="97">
        <v>71</v>
      </c>
      <c r="Q677" s="280">
        <f t="shared" si="88"/>
        <v>1</v>
      </c>
      <c r="R677" s="280">
        <f t="shared" si="89"/>
        <v>0</v>
      </c>
    </row>
    <row r="678" spans="1:19" ht="15.75" customHeight="1" x14ac:dyDescent="0.25">
      <c r="A678" s="84">
        <v>2002</v>
      </c>
      <c r="B678" s="87"/>
      <c r="C678" s="87"/>
      <c r="D678" s="87"/>
      <c r="E678" s="87"/>
      <c r="F678" s="87"/>
      <c r="G678" s="87"/>
      <c r="H678" s="87"/>
      <c r="I678" s="87">
        <v>65</v>
      </c>
      <c r="J678" s="87"/>
      <c r="K678" s="129"/>
      <c r="L678" s="265"/>
      <c r="M678" s="101"/>
      <c r="N678" s="266"/>
      <c r="O678" s="96">
        <f>IF(I678=0,"",I678/H677)</f>
        <v>1</v>
      </c>
      <c r="P678" s="97">
        <v>71</v>
      </c>
      <c r="Q678" s="280">
        <f t="shared" si="88"/>
        <v>1</v>
      </c>
      <c r="R678" s="280">
        <f t="shared" si="89"/>
        <v>0</v>
      </c>
    </row>
    <row r="679" spans="1:19" ht="15.75" customHeight="1" x14ac:dyDescent="0.25">
      <c r="A679" s="84">
        <v>2101</v>
      </c>
      <c r="B679" s="87"/>
      <c r="C679" s="87"/>
      <c r="D679" s="87"/>
      <c r="E679" s="87"/>
      <c r="F679" s="87"/>
      <c r="G679" s="87"/>
      <c r="H679" s="87"/>
      <c r="I679" s="87"/>
      <c r="J679" s="87">
        <v>65</v>
      </c>
      <c r="K679" s="129">
        <v>60</v>
      </c>
      <c r="L679" s="265"/>
      <c r="M679" s="101"/>
      <c r="N679" s="266"/>
      <c r="O679" s="126">
        <f>IF(J679=0,"",J679/I678)</f>
        <v>1</v>
      </c>
      <c r="P679" s="97">
        <v>71</v>
      </c>
      <c r="Q679" s="126">
        <f t="shared" si="88"/>
        <v>1</v>
      </c>
      <c r="R679" s="126">
        <f t="shared" si="89"/>
        <v>0</v>
      </c>
    </row>
    <row r="680" spans="1:19" ht="15.75" customHeight="1" x14ac:dyDescent="0.25">
      <c r="A680" s="84">
        <v>2102</v>
      </c>
      <c r="B680" s="87"/>
      <c r="C680" s="87"/>
      <c r="D680" s="87"/>
      <c r="E680" s="87"/>
      <c r="F680" s="87"/>
      <c r="G680" s="87"/>
      <c r="H680" s="87"/>
      <c r="I680" s="87"/>
      <c r="J680" s="87">
        <v>4</v>
      </c>
      <c r="K680" s="129">
        <v>4</v>
      </c>
      <c r="L680" s="265"/>
      <c r="M680" s="101"/>
      <c r="N680" s="256"/>
      <c r="O680" s="101"/>
      <c r="P680" s="97">
        <v>10</v>
      </c>
      <c r="Q680" s="101"/>
      <c r="R680" s="287"/>
    </row>
    <row r="681" spans="1:19" ht="15.75" customHeight="1" x14ac:dyDescent="0.25">
      <c r="A681" s="84">
        <v>2201</v>
      </c>
      <c r="B681" s="87"/>
      <c r="C681" s="87"/>
      <c r="D681" s="87"/>
      <c r="E681" s="87"/>
      <c r="F681" s="87"/>
      <c r="G681" s="87"/>
      <c r="H681" s="87"/>
      <c r="I681" s="87"/>
      <c r="J681" s="87">
        <v>4</v>
      </c>
      <c r="K681" s="129">
        <v>3</v>
      </c>
      <c r="L681" s="265"/>
      <c r="M681" s="101"/>
      <c r="N681" s="256"/>
      <c r="O681" s="215"/>
      <c r="P681" s="106">
        <v>6</v>
      </c>
      <c r="Q681" s="285" t="s">
        <v>37</v>
      </c>
      <c r="R681" s="215"/>
    </row>
    <row r="682" spans="1:19" ht="15.75" customHeight="1" x14ac:dyDescent="0.25">
      <c r="A682" s="84">
        <v>2202</v>
      </c>
      <c r="B682" s="87"/>
      <c r="C682" s="87"/>
      <c r="D682" s="87"/>
      <c r="E682" s="87"/>
      <c r="F682" s="87"/>
      <c r="G682" s="87"/>
      <c r="H682" s="87"/>
      <c r="I682" s="87"/>
      <c r="J682" s="87">
        <v>3</v>
      </c>
      <c r="K682" s="129">
        <v>2</v>
      </c>
      <c r="L682" s="265"/>
      <c r="M682" s="101"/>
      <c r="N682" s="256"/>
      <c r="O682" s="215"/>
      <c r="P682" s="252">
        <v>3</v>
      </c>
      <c r="Q682" s="285"/>
      <c r="R682" s="215"/>
    </row>
    <row r="683" spans="1:19" ht="15.75" customHeight="1" x14ac:dyDescent="0.25">
      <c r="A683" s="84">
        <v>2301</v>
      </c>
      <c r="B683" s="87"/>
      <c r="C683" s="87"/>
      <c r="D683" s="87"/>
      <c r="E683" s="87"/>
      <c r="F683" s="87"/>
      <c r="G683" s="87"/>
      <c r="H683" s="87"/>
      <c r="I683" s="87"/>
      <c r="J683" s="87">
        <v>1</v>
      </c>
      <c r="K683" s="129"/>
      <c r="L683" s="265"/>
      <c r="M683" s="101"/>
      <c r="N683" s="256"/>
      <c r="O683" s="292"/>
      <c r="P683" s="254">
        <v>1</v>
      </c>
      <c r="Q683" s="294"/>
      <c r="R683" s="215"/>
    </row>
    <row r="684" spans="1:19" ht="15.75" customHeight="1" x14ac:dyDescent="0.25">
      <c r="A684" s="84">
        <v>2302</v>
      </c>
      <c r="B684" s="87"/>
      <c r="C684" s="87"/>
      <c r="D684" s="87"/>
      <c r="E684" s="87"/>
      <c r="F684" s="87"/>
      <c r="G684" s="87"/>
      <c r="H684" s="87"/>
      <c r="I684" s="87"/>
      <c r="J684" s="87">
        <v>1</v>
      </c>
      <c r="K684" s="129"/>
      <c r="L684" s="265"/>
      <c r="M684" s="101"/>
      <c r="N684" s="256"/>
      <c r="O684" s="292"/>
      <c r="P684" s="254">
        <v>1</v>
      </c>
      <c r="Q684" s="294"/>
      <c r="R684" s="215"/>
    </row>
    <row r="685" spans="1:19" ht="15.75" customHeight="1" x14ac:dyDescent="0.25">
      <c r="A685" s="84">
        <v>2401</v>
      </c>
      <c r="B685" s="87"/>
      <c r="C685" s="87"/>
      <c r="D685" s="87"/>
      <c r="E685" s="87"/>
      <c r="F685" s="87"/>
      <c r="G685" s="87"/>
      <c r="H685" s="87"/>
      <c r="I685" s="87"/>
      <c r="J685" s="87">
        <v>1</v>
      </c>
      <c r="K685" s="129">
        <v>1</v>
      </c>
      <c r="L685" s="265"/>
      <c r="M685" s="101"/>
      <c r="N685" s="256"/>
      <c r="O685" s="111" t="s">
        <v>91</v>
      </c>
      <c r="P685" s="303">
        <v>63</v>
      </c>
      <c r="Q685" s="113">
        <f>K688</f>
        <v>70</v>
      </c>
      <c r="R685" s="114" t="s">
        <v>19</v>
      </c>
    </row>
    <row r="686" spans="1:19" ht="15.75" customHeight="1" x14ac:dyDescent="0.25">
      <c r="A686" s="84">
        <v>2402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129"/>
      <c r="L686" s="265"/>
      <c r="M686" s="101"/>
      <c r="N686" s="256"/>
      <c r="O686" s="115" t="s">
        <v>92</v>
      </c>
      <c r="P686" s="165">
        <f>IF(P685/B671=0,"",P685/B671)</f>
        <v>0.53846153846153844</v>
      </c>
      <c r="Q686" s="117">
        <f>IF(P685/Q685=0,"",P685/Q685)</f>
        <v>0.9</v>
      </c>
      <c r="R686" s="118" t="s">
        <v>93</v>
      </c>
    </row>
    <row r="687" spans="1:19" ht="15.75" customHeight="1" x14ac:dyDescent="0.25">
      <c r="A687" s="84">
        <v>2501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129"/>
      <c r="L687" s="267"/>
      <c r="M687" s="268"/>
      <c r="N687" s="269"/>
      <c r="O687" s="120"/>
      <c r="P687" s="121"/>
      <c r="Q687" s="121"/>
      <c r="R687" s="122"/>
    </row>
    <row r="688" spans="1:19" ht="18" customHeight="1" x14ac:dyDescent="0.25">
      <c r="A688" s="46"/>
      <c r="B688" s="340" t="s">
        <v>111</v>
      </c>
      <c r="C688" s="340"/>
      <c r="D688" s="340"/>
      <c r="E688" s="340"/>
      <c r="F688" s="340"/>
      <c r="G688" s="340"/>
      <c r="H688" s="340"/>
      <c r="I688" s="340"/>
      <c r="J688" s="340"/>
      <c r="K688" s="123">
        <f>SUM(K671:K685)</f>
        <v>70</v>
      </c>
      <c r="L688" s="124">
        <f>IF(K679=0,"",K679/B671)</f>
        <v>0.51282051282051277</v>
      </c>
      <c r="M688" s="124">
        <f>IF(K688=0,"",K688/B671)</f>
        <v>0.59829059829059827</v>
      </c>
      <c r="N688" s="124">
        <f>IF(K679=0,"",M688-L688)</f>
        <v>8.54700854700855E-2</v>
      </c>
      <c r="O688" s="1"/>
      <c r="P688" s="2"/>
      <c r="Q688" s="36"/>
      <c r="R688" s="1"/>
    </row>
    <row r="689" spans="1:19" ht="12.75" customHeight="1" x14ac:dyDescent="0.2">
      <c r="L689" s="1"/>
      <c r="M689" s="1"/>
      <c r="O689" s="1"/>
    </row>
    <row r="690" spans="1:19" ht="12.75" customHeight="1" x14ac:dyDescent="0.2">
      <c r="L690" s="1"/>
      <c r="M690" s="1"/>
      <c r="O690" s="1"/>
    </row>
    <row r="691" spans="1:19" ht="26.25" customHeight="1" x14ac:dyDescent="0.4">
      <c r="B691" s="384" t="s">
        <v>101</v>
      </c>
      <c r="C691" s="384"/>
      <c r="D691" s="384"/>
      <c r="E691" s="384"/>
      <c r="F691" s="384"/>
      <c r="G691" s="384"/>
      <c r="H691" s="384"/>
      <c r="I691" s="384"/>
      <c r="J691" s="384"/>
      <c r="K691" s="225" t="s">
        <v>116</v>
      </c>
      <c r="L691" s="1"/>
      <c r="M691" s="1"/>
      <c r="N691" s="2"/>
      <c r="O691" s="1"/>
      <c r="P691" s="2"/>
      <c r="Q691" s="2"/>
      <c r="R691" s="2"/>
    </row>
    <row r="692" spans="1:19" ht="20.25" customHeight="1" x14ac:dyDescent="0.2">
      <c r="A692" s="342" t="s">
        <v>18</v>
      </c>
      <c r="B692" s="344" t="s">
        <v>102</v>
      </c>
      <c r="C692" s="345"/>
      <c r="D692" s="345"/>
      <c r="E692" s="345"/>
      <c r="F692" s="345"/>
      <c r="G692" s="345"/>
      <c r="H692" s="345"/>
      <c r="I692" s="345"/>
      <c r="J692" s="377"/>
      <c r="K692" s="348" t="s">
        <v>19</v>
      </c>
      <c r="L692" s="339" t="s">
        <v>11</v>
      </c>
      <c r="M692" s="339" t="s">
        <v>12</v>
      </c>
      <c r="N692" s="350" t="s">
        <v>13</v>
      </c>
      <c r="O692" s="339" t="s">
        <v>14</v>
      </c>
      <c r="P692" s="337" t="s">
        <v>15</v>
      </c>
      <c r="Q692" s="337" t="s">
        <v>16</v>
      </c>
      <c r="R692" s="339" t="s">
        <v>103</v>
      </c>
    </row>
    <row r="693" spans="1:19" ht="15.75" customHeight="1" x14ac:dyDescent="0.25">
      <c r="A693" s="343"/>
      <c r="B693" s="84" t="s">
        <v>104</v>
      </c>
      <c r="C693" s="84" t="s">
        <v>105</v>
      </c>
      <c r="D693" s="84" t="s">
        <v>106</v>
      </c>
      <c r="E693" s="84" t="s">
        <v>107</v>
      </c>
      <c r="F693" s="84" t="s">
        <v>108</v>
      </c>
      <c r="G693" s="84" t="s">
        <v>109</v>
      </c>
      <c r="H693" s="84" t="s">
        <v>110</v>
      </c>
      <c r="I693" s="84" t="s">
        <v>73</v>
      </c>
      <c r="J693" s="84" t="s">
        <v>74</v>
      </c>
      <c r="K693" s="349"/>
      <c r="L693" s="338"/>
      <c r="M693" s="338"/>
      <c r="N693" s="338"/>
      <c r="O693" s="338"/>
      <c r="P693" s="338"/>
      <c r="Q693" s="338"/>
      <c r="R693" s="338"/>
    </row>
    <row r="694" spans="1:19" ht="15.75" customHeight="1" x14ac:dyDescent="0.25">
      <c r="A694" s="84">
        <v>1702</v>
      </c>
      <c r="B694" s="87">
        <v>117</v>
      </c>
      <c r="C694" s="87"/>
      <c r="D694" s="87"/>
      <c r="E694" s="87"/>
      <c r="F694" s="87"/>
      <c r="G694" s="87"/>
      <c r="H694" s="87"/>
      <c r="I694" s="87"/>
      <c r="J694" s="87"/>
      <c r="K694" s="129"/>
      <c r="L694" s="262"/>
      <c r="M694" s="263"/>
      <c r="N694" s="264"/>
      <c r="O694" s="278"/>
      <c r="P694" s="92">
        <f>B694</f>
        <v>117</v>
      </c>
      <c r="Q694" s="279"/>
      <c r="R694" s="278"/>
    </row>
    <row r="695" spans="1:19" ht="15.75" customHeight="1" x14ac:dyDescent="0.25">
      <c r="A695" s="84">
        <v>1801</v>
      </c>
      <c r="B695" s="87"/>
      <c r="C695" s="87">
        <v>98</v>
      </c>
      <c r="D695" s="87"/>
      <c r="E695" s="87"/>
      <c r="F695" s="87"/>
      <c r="G695" s="87"/>
      <c r="H695" s="87"/>
      <c r="I695" s="87"/>
      <c r="J695" s="87"/>
      <c r="K695" s="129"/>
      <c r="L695" s="265"/>
      <c r="M695" s="101"/>
      <c r="N695" s="266"/>
      <c r="O695" s="96">
        <f>IF(C695=0,"",C695/B694)</f>
        <v>0.83760683760683763</v>
      </c>
      <c r="P695" s="97">
        <v>99</v>
      </c>
      <c r="Q695" s="280">
        <f t="shared" ref="Q695:Q702" si="90">IF(P695=0,"",P695/P694)</f>
        <v>0.84615384615384615</v>
      </c>
      <c r="R695" s="280">
        <f t="shared" ref="R695:R702" si="91">IF(P695=0,"",100%-Q695)</f>
        <v>0.15384615384615385</v>
      </c>
    </row>
    <row r="696" spans="1:19" ht="15.75" customHeight="1" x14ac:dyDescent="0.25">
      <c r="A696" s="84">
        <v>1802</v>
      </c>
      <c r="B696" s="87"/>
      <c r="C696" s="87"/>
      <c r="D696" s="87">
        <v>91</v>
      </c>
      <c r="E696" s="87"/>
      <c r="F696" s="87"/>
      <c r="G696" s="87"/>
      <c r="H696" s="87"/>
      <c r="I696" s="87"/>
      <c r="J696" s="87"/>
      <c r="K696" s="129"/>
      <c r="L696" s="265"/>
      <c r="M696" s="101"/>
      <c r="N696" s="266"/>
      <c r="O696" s="96">
        <f>IF(D696=0,"",D696/C695)</f>
        <v>0.9285714285714286</v>
      </c>
      <c r="P696" s="97">
        <v>99</v>
      </c>
      <c r="Q696" s="280">
        <f t="shared" si="90"/>
        <v>1</v>
      </c>
      <c r="R696" s="280">
        <f t="shared" si="91"/>
        <v>0</v>
      </c>
      <c r="S696" s="14">
        <f>P696/P694</f>
        <v>0.84615384615384615</v>
      </c>
    </row>
    <row r="697" spans="1:19" ht="15.75" customHeight="1" x14ac:dyDescent="0.25">
      <c r="A697" s="84">
        <v>1901</v>
      </c>
      <c r="B697" s="87"/>
      <c r="C697" s="87"/>
      <c r="D697" s="87"/>
      <c r="E697" s="87">
        <v>79</v>
      </c>
      <c r="F697" s="87"/>
      <c r="G697" s="87"/>
      <c r="H697" s="87"/>
      <c r="I697" s="87"/>
      <c r="J697" s="87"/>
      <c r="K697" s="129"/>
      <c r="L697" s="265"/>
      <c r="M697" s="101"/>
      <c r="N697" s="266"/>
      <c r="O697" s="96">
        <f>IF(E697=0,"",E697/D696)</f>
        <v>0.86813186813186816</v>
      </c>
      <c r="P697" s="97">
        <v>99</v>
      </c>
      <c r="Q697" s="280">
        <f t="shared" si="90"/>
        <v>1</v>
      </c>
      <c r="R697" s="280">
        <f t="shared" si="91"/>
        <v>0</v>
      </c>
    </row>
    <row r="698" spans="1:19" ht="15.75" customHeight="1" x14ac:dyDescent="0.25">
      <c r="A698" s="84">
        <v>1902</v>
      </c>
      <c r="B698" s="87"/>
      <c r="C698" s="87"/>
      <c r="D698" s="87"/>
      <c r="E698" s="87"/>
      <c r="F698" s="87">
        <v>78</v>
      </c>
      <c r="G698" s="87"/>
      <c r="H698" s="87"/>
      <c r="I698" s="87"/>
      <c r="J698" s="87"/>
      <c r="K698" s="129"/>
      <c r="L698" s="265"/>
      <c r="M698" s="101"/>
      <c r="N698" s="266"/>
      <c r="O698" s="96">
        <f>IF(F698=0,"",F698/E697)</f>
        <v>0.98734177215189878</v>
      </c>
      <c r="P698" s="97">
        <v>99</v>
      </c>
      <c r="Q698" s="280">
        <f t="shared" si="90"/>
        <v>1</v>
      </c>
      <c r="R698" s="280">
        <f t="shared" si="91"/>
        <v>0</v>
      </c>
    </row>
    <row r="699" spans="1:19" ht="15.75" customHeight="1" x14ac:dyDescent="0.25">
      <c r="A699" s="84">
        <v>2001</v>
      </c>
      <c r="B699" s="87"/>
      <c r="C699" s="87"/>
      <c r="D699" s="87"/>
      <c r="E699" s="87"/>
      <c r="F699" s="87"/>
      <c r="G699" s="87">
        <v>78</v>
      </c>
      <c r="H699" s="87"/>
      <c r="I699" s="87"/>
      <c r="J699" s="87"/>
      <c r="K699" s="129"/>
      <c r="L699" s="265"/>
      <c r="M699" s="101"/>
      <c r="N699" s="266"/>
      <c r="O699" s="96">
        <f>IF(G699=0,"",G699/F698)</f>
        <v>1</v>
      </c>
      <c r="P699" s="97">
        <v>99</v>
      </c>
      <c r="Q699" s="280">
        <f t="shared" si="90"/>
        <v>1</v>
      </c>
      <c r="R699" s="280">
        <f t="shared" si="91"/>
        <v>0</v>
      </c>
    </row>
    <row r="700" spans="1:19" ht="15.75" customHeight="1" x14ac:dyDescent="0.25">
      <c r="A700" s="84">
        <v>2002</v>
      </c>
      <c r="B700" s="87"/>
      <c r="C700" s="87"/>
      <c r="D700" s="87"/>
      <c r="E700" s="87"/>
      <c r="F700" s="87"/>
      <c r="G700" s="87"/>
      <c r="H700" s="87">
        <v>78</v>
      </c>
      <c r="I700" s="87"/>
      <c r="J700" s="87"/>
      <c r="K700" s="129"/>
      <c r="L700" s="265"/>
      <c r="M700" s="101"/>
      <c r="N700" s="266"/>
      <c r="O700" s="96">
        <f>IF(H700=0,"",H700/G699)</f>
        <v>1</v>
      </c>
      <c r="P700" s="97">
        <v>99</v>
      </c>
      <c r="Q700" s="280">
        <f t="shared" si="90"/>
        <v>1</v>
      </c>
      <c r="R700" s="280">
        <f t="shared" si="91"/>
        <v>0</v>
      </c>
    </row>
    <row r="701" spans="1:19" ht="15.75" customHeight="1" x14ac:dyDescent="0.25">
      <c r="A701" s="84">
        <v>2101</v>
      </c>
      <c r="B701" s="87"/>
      <c r="C701" s="87"/>
      <c r="D701" s="87"/>
      <c r="E701" s="87"/>
      <c r="F701" s="87"/>
      <c r="G701" s="87"/>
      <c r="H701" s="87"/>
      <c r="I701" s="87">
        <v>78</v>
      </c>
      <c r="J701" s="87"/>
      <c r="K701" s="129"/>
      <c r="L701" s="265"/>
      <c r="M701" s="101"/>
      <c r="N701" s="266"/>
      <c r="O701" s="96">
        <f>IF(I701=0,"",I701/H700)</f>
        <v>1</v>
      </c>
      <c r="P701" s="97">
        <v>99</v>
      </c>
      <c r="Q701" s="280">
        <f t="shared" si="90"/>
        <v>1</v>
      </c>
      <c r="R701" s="280">
        <f t="shared" si="91"/>
        <v>0</v>
      </c>
    </row>
    <row r="702" spans="1:19" ht="15.75" customHeight="1" x14ac:dyDescent="0.25">
      <c r="A702" s="84">
        <v>2102</v>
      </c>
      <c r="B702" s="87"/>
      <c r="C702" s="87"/>
      <c r="D702" s="87"/>
      <c r="E702" s="87"/>
      <c r="F702" s="87"/>
      <c r="G702" s="87"/>
      <c r="H702" s="87"/>
      <c r="I702" s="87"/>
      <c r="J702" s="87">
        <v>73</v>
      </c>
      <c r="K702" s="129">
        <v>67</v>
      </c>
      <c r="L702" s="265"/>
      <c r="M702" s="101"/>
      <c r="N702" s="266"/>
      <c r="O702" s="126">
        <f>IF(J702=0,"",J702/I701)</f>
        <v>0.9358974358974359</v>
      </c>
      <c r="P702" s="97">
        <v>78</v>
      </c>
      <c r="Q702" s="126">
        <f t="shared" si="90"/>
        <v>0.78787878787878785</v>
      </c>
      <c r="R702" s="126">
        <f t="shared" si="91"/>
        <v>0.21212121212121215</v>
      </c>
    </row>
    <row r="703" spans="1:19" ht="15.75" customHeight="1" x14ac:dyDescent="0.25">
      <c r="A703" s="84">
        <v>2201</v>
      </c>
      <c r="B703" s="87"/>
      <c r="C703" s="87"/>
      <c r="D703" s="87"/>
      <c r="E703" s="87"/>
      <c r="F703" s="87"/>
      <c r="G703" s="87"/>
      <c r="H703" s="87"/>
      <c r="I703" s="87"/>
      <c r="J703" s="87">
        <v>8</v>
      </c>
      <c r="K703" s="129">
        <v>6</v>
      </c>
      <c r="L703" s="265"/>
      <c r="M703" s="101"/>
      <c r="N703" s="256"/>
      <c r="O703" s="175"/>
      <c r="P703" s="97">
        <v>12</v>
      </c>
      <c r="Q703" s="175"/>
      <c r="R703" s="281"/>
    </row>
    <row r="704" spans="1:19" ht="15.75" customHeight="1" x14ac:dyDescent="0.25">
      <c r="A704" s="84">
        <v>2202</v>
      </c>
      <c r="B704" s="87"/>
      <c r="C704" s="87"/>
      <c r="D704" s="87"/>
      <c r="E704" s="87"/>
      <c r="F704" s="87"/>
      <c r="G704" s="87"/>
      <c r="H704" s="87"/>
      <c r="I704" s="87"/>
      <c r="J704" s="87">
        <v>4</v>
      </c>
      <c r="K704" s="129">
        <v>4</v>
      </c>
      <c r="L704" s="265"/>
      <c r="M704" s="101"/>
      <c r="N704" s="256"/>
      <c r="O704" s="215"/>
      <c r="P704" s="106">
        <v>6</v>
      </c>
      <c r="Q704" s="285"/>
      <c r="R704" s="215"/>
    </row>
    <row r="705" spans="1:19" ht="15.75" customHeight="1" x14ac:dyDescent="0.25">
      <c r="A705" s="84">
        <v>2301</v>
      </c>
      <c r="B705" s="87"/>
      <c r="C705" s="87"/>
      <c r="D705" s="87"/>
      <c r="E705" s="87"/>
      <c r="F705" s="87"/>
      <c r="G705" s="87"/>
      <c r="H705" s="87"/>
      <c r="I705" s="87"/>
      <c r="J705" s="87">
        <v>2</v>
      </c>
      <c r="K705" s="129"/>
      <c r="L705" s="265"/>
      <c r="M705" s="101"/>
      <c r="N705" s="256"/>
      <c r="O705" s="215"/>
      <c r="P705" s="106">
        <v>3</v>
      </c>
      <c r="Q705" s="285"/>
      <c r="R705" s="215"/>
    </row>
    <row r="706" spans="1:19" ht="15.75" customHeight="1" x14ac:dyDescent="0.25">
      <c r="A706" s="84">
        <v>2302</v>
      </c>
      <c r="B706" s="87"/>
      <c r="C706" s="87"/>
      <c r="D706" s="87"/>
      <c r="E706" s="87"/>
      <c r="F706" s="87"/>
      <c r="G706" s="87"/>
      <c r="H706" s="87"/>
      <c r="I706" s="87"/>
      <c r="J706" s="87">
        <v>2</v>
      </c>
      <c r="K706" s="129"/>
      <c r="L706" s="265"/>
      <c r="M706" s="101"/>
      <c r="N706" s="256"/>
      <c r="O706" s="215"/>
      <c r="P706" s="252">
        <v>2</v>
      </c>
      <c r="Q706" s="285"/>
      <c r="R706" s="215"/>
    </row>
    <row r="707" spans="1:19" ht="15.75" customHeight="1" x14ac:dyDescent="0.25">
      <c r="A707" s="84">
        <v>2401</v>
      </c>
      <c r="B707" s="87"/>
      <c r="C707" s="87"/>
      <c r="D707" s="87"/>
      <c r="E707" s="87"/>
      <c r="F707" s="87"/>
      <c r="G707" s="87"/>
      <c r="H707" s="87"/>
      <c r="I707" s="87"/>
      <c r="J707" s="87">
        <v>1</v>
      </c>
      <c r="K707" s="129"/>
      <c r="L707" s="265"/>
      <c r="M707" s="101"/>
      <c r="N707" s="256"/>
      <c r="O707" s="101"/>
      <c r="P707" s="254">
        <v>1</v>
      </c>
      <c r="Q707" s="286"/>
      <c r="R707" s="215"/>
    </row>
    <row r="708" spans="1:19" ht="15.75" customHeight="1" x14ac:dyDescent="0.25">
      <c r="A708" s="84">
        <v>2402</v>
      </c>
      <c r="B708" s="87"/>
      <c r="C708" s="87"/>
      <c r="D708" s="87"/>
      <c r="E708" s="87"/>
      <c r="F708" s="87"/>
      <c r="G708" s="87"/>
      <c r="H708" s="87"/>
      <c r="I708" s="87"/>
      <c r="J708" s="87">
        <v>2</v>
      </c>
      <c r="K708" s="129">
        <v>2</v>
      </c>
      <c r="L708" s="265"/>
      <c r="M708" s="101"/>
      <c r="N708" s="256"/>
      <c r="O708" s="111" t="s">
        <v>91</v>
      </c>
      <c r="P708" s="303">
        <v>74</v>
      </c>
      <c r="Q708" s="113">
        <f>K711</f>
        <v>79</v>
      </c>
      <c r="R708" s="114" t="s">
        <v>19</v>
      </c>
    </row>
    <row r="709" spans="1:19" ht="15.75" customHeight="1" x14ac:dyDescent="0.25">
      <c r="A709" s="84">
        <v>2501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129"/>
      <c r="L709" s="265"/>
      <c r="M709" s="101"/>
      <c r="N709" s="256"/>
      <c r="O709" s="115" t="s">
        <v>92</v>
      </c>
      <c r="P709" s="165">
        <f>IF(P708/B694=0,"",P708/B694)</f>
        <v>0.63247863247863245</v>
      </c>
      <c r="Q709" s="117">
        <f>IF(P708/Q708=0,"",P708/Q708)</f>
        <v>0.93670886075949367</v>
      </c>
      <c r="R709" s="118" t="s">
        <v>93</v>
      </c>
    </row>
    <row r="710" spans="1:19" ht="15.75" customHeight="1" x14ac:dyDescent="0.25">
      <c r="A710" s="84">
        <v>2502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129"/>
      <c r="L710" s="267"/>
      <c r="M710" s="268"/>
      <c r="N710" s="269"/>
      <c r="O710" s="120"/>
      <c r="P710" s="121"/>
      <c r="Q710" s="121"/>
      <c r="R710" s="122"/>
    </row>
    <row r="711" spans="1:19" ht="18" customHeight="1" x14ac:dyDescent="0.25">
      <c r="A711" s="46"/>
      <c r="B711" s="340" t="s">
        <v>111</v>
      </c>
      <c r="C711" s="340"/>
      <c r="D711" s="340"/>
      <c r="E711" s="340"/>
      <c r="F711" s="340"/>
      <c r="G711" s="340"/>
      <c r="H711" s="340"/>
      <c r="I711" s="340"/>
      <c r="J711" s="340"/>
      <c r="K711" s="123">
        <f>SUM(K697:K710)</f>
        <v>79</v>
      </c>
      <c r="L711" s="124">
        <f>IF(K702=0,"",K702/B694)</f>
        <v>0.57264957264957261</v>
      </c>
      <c r="M711" s="124">
        <f>IF(K711=0,"",K711/B694)</f>
        <v>0.67521367521367526</v>
      </c>
      <c r="N711" s="124">
        <f>IF(K702=0,"",M711-L711)</f>
        <v>0.10256410256410264</v>
      </c>
      <c r="O711" s="1"/>
      <c r="P711" s="2"/>
      <c r="Q711" s="36"/>
      <c r="R711" s="1"/>
    </row>
    <row r="712" spans="1:19" ht="18" customHeight="1" x14ac:dyDescent="0.25">
      <c r="A712" s="46"/>
      <c r="B712" s="2"/>
      <c r="C712" s="2"/>
      <c r="E712" s="130"/>
      <c r="F712" s="130"/>
      <c r="G712" s="130"/>
      <c r="H712" s="130"/>
      <c r="I712" s="130"/>
      <c r="J712" s="130"/>
      <c r="K712" s="131"/>
      <c r="L712" s="132"/>
      <c r="M712" s="132"/>
      <c r="N712" s="132"/>
      <c r="O712" s="1"/>
      <c r="P712" s="2"/>
      <c r="Q712" s="36"/>
      <c r="R712" s="1"/>
    </row>
    <row r="713" spans="1:19" ht="12.75" customHeight="1" x14ac:dyDescent="0.2">
      <c r="L713" s="1"/>
      <c r="M713" s="1"/>
      <c r="O713" s="1"/>
    </row>
    <row r="714" spans="1:19" ht="26.25" customHeight="1" x14ac:dyDescent="0.4">
      <c r="B714" s="382" t="s">
        <v>101</v>
      </c>
      <c r="C714" s="367"/>
      <c r="D714" s="367"/>
      <c r="E714" s="367"/>
      <c r="F714" s="367"/>
      <c r="G714" s="367"/>
      <c r="H714" s="367"/>
      <c r="I714" s="367"/>
      <c r="J714" s="367"/>
      <c r="K714" s="225" t="s">
        <v>117</v>
      </c>
      <c r="L714" s="1"/>
      <c r="M714" s="1"/>
      <c r="N714" s="2"/>
      <c r="O714" s="1"/>
      <c r="P714" s="2"/>
      <c r="Q714" s="2"/>
      <c r="R714" s="2"/>
    </row>
    <row r="715" spans="1:19" ht="20.25" customHeight="1" x14ac:dyDescent="0.2">
      <c r="A715" s="342" t="s">
        <v>18</v>
      </c>
      <c r="B715" s="344" t="s">
        <v>102</v>
      </c>
      <c r="C715" s="345"/>
      <c r="D715" s="345"/>
      <c r="E715" s="345"/>
      <c r="F715" s="345"/>
      <c r="G715" s="345"/>
      <c r="H715" s="345"/>
      <c r="I715" s="345"/>
      <c r="J715" s="377"/>
      <c r="K715" s="348" t="s">
        <v>19</v>
      </c>
      <c r="L715" s="339" t="s">
        <v>11</v>
      </c>
      <c r="M715" s="339" t="s">
        <v>12</v>
      </c>
      <c r="N715" s="350" t="s">
        <v>13</v>
      </c>
      <c r="O715" s="339" t="s">
        <v>14</v>
      </c>
      <c r="P715" s="337" t="s">
        <v>15</v>
      </c>
      <c r="Q715" s="337" t="s">
        <v>16</v>
      </c>
      <c r="R715" s="339" t="s">
        <v>103</v>
      </c>
    </row>
    <row r="716" spans="1:19" ht="15.75" customHeight="1" x14ac:dyDescent="0.25">
      <c r="A716" s="343"/>
      <c r="B716" s="84" t="s">
        <v>104</v>
      </c>
      <c r="C716" s="84" t="s">
        <v>105</v>
      </c>
      <c r="D716" s="84" t="s">
        <v>106</v>
      </c>
      <c r="E716" s="84" t="s">
        <v>107</v>
      </c>
      <c r="F716" s="84" t="s">
        <v>108</v>
      </c>
      <c r="G716" s="84" t="s">
        <v>109</v>
      </c>
      <c r="H716" s="84" t="s">
        <v>110</v>
      </c>
      <c r="I716" s="84" t="s">
        <v>73</v>
      </c>
      <c r="J716" s="84" t="s">
        <v>74</v>
      </c>
      <c r="K716" s="349"/>
      <c r="L716" s="338"/>
      <c r="M716" s="338"/>
      <c r="N716" s="338"/>
      <c r="O716" s="338"/>
      <c r="P716" s="338"/>
      <c r="Q716" s="338"/>
      <c r="R716" s="338"/>
    </row>
    <row r="717" spans="1:19" ht="15.75" customHeight="1" x14ac:dyDescent="0.25">
      <c r="A717" s="84">
        <v>1801</v>
      </c>
      <c r="B717" s="87">
        <v>120</v>
      </c>
      <c r="C717" s="87"/>
      <c r="D717" s="87"/>
      <c r="E717" s="87"/>
      <c r="F717" s="87"/>
      <c r="G717" s="87"/>
      <c r="H717" s="87"/>
      <c r="I717" s="87"/>
      <c r="J717" s="87"/>
      <c r="K717" s="129"/>
      <c r="L717" s="262"/>
      <c r="M717" s="263"/>
      <c r="N717" s="264"/>
      <c r="O717" s="278"/>
      <c r="P717" s="92">
        <f>B717</f>
        <v>120</v>
      </c>
      <c r="Q717" s="279"/>
      <c r="R717" s="278"/>
    </row>
    <row r="718" spans="1:19" ht="15.75" customHeight="1" x14ac:dyDescent="0.25">
      <c r="A718" s="84">
        <v>1802</v>
      </c>
      <c r="B718" s="87"/>
      <c r="C718" s="87">
        <v>94</v>
      </c>
      <c r="D718" s="87"/>
      <c r="E718" s="87"/>
      <c r="F718" s="87"/>
      <c r="G718" s="87"/>
      <c r="H718" s="87"/>
      <c r="I718" s="87"/>
      <c r="J718" s="87"/>
      <c r="K718" s="129"/>
      <c r="L718" s="265"/>
      <c r="M718" s="101"/>
      <c r="N718" s="266"/>
      <c r="O718" s="96">
        <f>IF(C718=0,"",C718/B717)</f>
        <v>0.78333333333333333</v>
      </c>
      <c r="P718" s="97">
        <v>94</v>
      </c>
      <c r="Q718" s="280">
        <f t="shared" ref="Q718:Q724" si="92">IF(P718=0,"",P718/P717)</f>
        <v>0.78333333333333333</v>
      </c>
      <c r="R718" s="280">
        <f t="shared" ref="R718:R724" si="93">IF(P718=0,"",100%-Q718)</f>
        <v>0.21666666666666667</v>
      </c>
    </row>
    <row r="719" spans="1:19" ht="15.75" customHeight="1" x14ac:dyDescent="0.25">
      <c r="A719" s="84">
        <v>1901</v>
      </c>
      <c r="B719" s="87"/>
      <c r="C719" s="87"/>
      <c r="D719" s="87">
        <v>80</v>
      </c>
      <c r="E719" s="87"/>
      <c r="F719" s="87"/>
      <c r="G719" s="87"/>
      <c r="H719" s="87"/>
      <c r="I719" s="87"/>
      <c r="J719" s="87"/>
      <c r="K719" s="129"/>
      <c r="L719" s="265"/>
      <c r="M719" s="101"/>
      <c r="N719" s="266"/>
      <c r="O719" s="96">
        <f>IF(D719=0,"",D719/C718)</f>
        <v>0.85106382978723405</v>
      </c>
      <c r="P719" s="97">
        <v>85</v>
      </c>
      <c r="Q719" s="280">
        <f t="shared" si="92"/>
        <v>0.9042553191489362</v>
      </c>
      <c r="R719" s="280">
        <f t="shared" si="93"/>
        <v>9.5744680851063801E-2</v>
      </c>
      <c r="S719" s="152">
        <f>P719/P717</f>
        <v>0.70833333333333337</v>
      </c>
    </row>
    <row r="720" spans="1:19" ht="15.75" customHeight="1" x14ac:dyDescent="0.25">
      <c r="A720" s="84">
        <v>1902</v>
      </c>
      <c r="B720" s="87"/>
      <c r="C720" s="87"/>
      <c r="D720" s="87"/>
      <c r="E720" s="87">
        <v>73</v>
      </c>
      <c r="F720" s="87"/>
      <c r="G720" s="87"/>
      <c r="H720" s="87"/>
      <c r="I720" s="87"/>
      <c r="J720" s="87"/>
      <c r="K720" s="129"/>
      <c r="L720" s="265"/>
      <c r="M720" s="101"/>
      <c r="N720" s="266"/>
      <c r="O720" s="96">
        <f>IF(E720=0,"",E720/D719)</f>
        <v>0.91249999999999998</v>
      </c>
      <c r="P720" s="97">
        <v>81</v>
      </c>
      <c r="Q720" s="280">
        <f t="shared" si="92"/>
        <v>0.95294117647058818</v>
      </c>
      <c r="R720" s="280">
        <f t="shared" si="93"/>
        <v>4.705882352941182E-2</v>
      </c>
    </row>
    <row r="721" spans="1:18" ht="15.75" customHeight="1" x14ac:dyDescent="0.25">
      <c r="A721" s="84">
        <v>2001</v>
      </c>
      <c r="B721" s="87"/>
      <c r="C721" s="87"/>
      <c r="D721" s="87"/>
      <c r="E721" s="87"/>
      <c r="F721" s="87">
        <v>72</v>
      </c>
      <c r="G721" s="87"/>
      <c r="H721" s="87"/>
      <c r="I721" s="87"/>
      <c r="J721" s="87"/>
      <c r="K721" s="129"/>
      <c r="L721" s="265"/>
      <c r="M721" s="101"/>
      <c r="N721" s="266"/>
      <c r="O721" s="96">
        <f>IF(F721=0,"",F721/E720)</f>
        <v>0.98630136986301364</v>
      </c>
      <c r="P721" s="97">
        <v>81</v>
      </c>
      <c r="Q721" s="280">
        <f t="shared" si="92"/>
        <v>1</v>
      </c>
      <c r="R721" s="280">
        <f t="shared" si="93"/>
        <v>0</v>
      </c>
    </row>
    <row r="722" spans="1:18" ht="15.75" customHeight="1" x14ac:dyDescent="0.25">
      <c r="A722" s="84">
        <v>2002</v>
      </c>
      <c r="B722" s="87"/>
      <c r="C722" s="87"/>
      <c r="D722" s="87"/>
      <c r="E722" s="87"/>
      <c r="F722" s="87"/>
      <c r="G722" s="87">
        <v>72</v>
      </c>
      <c r="H722" s="87"/>
      <c r="I722" s="87"/>
      <c r="J722" s="87"/>
      <c r="K722" s="129"/>
      <c r="L722" s="265"/>
      <c r="M722" s="101"/>
      <c r="N722" s="266"/>
      <c r="O722" s="96">
        <f>IF(G722=0,"",G722/F721)</f>
        <v>1</v>
      </c>
      <c r="P722" s="97">
        <v>81</v>
      </c>
      <c r="Q722" s="280">
        <f t="shared" si="92"/>
        <v>1</v>
      </c>
      <c r="R722" s="280">
        <f t="shared" si="93"/>
        <v>0</v>
      </c>
    </row>
    <row r="723" spans="1:18" ht="15.75" customHeight="1" x14ac:dyDescent="0.25">
      <c r="A723" s="84">
        <v>2101</v>
      </c>
      <c r="B723" s="87"/>
      <c r="C723" s="87"/>
      <c r="D723" s="87"/>
      <c r="E723" s="87"/>
      <c r="F723" s="87"/>
      <c r="G723" s="87"/>
      <c r="H723" s="87">
        <v>71</v>
      </c>
      <c r="I723" s="87"/>
      <c r="J723" s="87"/>
      <c r="K723" s="129"/>
      <c r="L723" s="265"/>
      <c r="M723" s="101"/>
      <c r="N723" s="266"/>
      <c r="O723" s="96">
        <f>IF(H723=0,"",H723/G722)</f>
        <v>0.98611111111111116</v>
      </c>
      <c r="P723" s="97">
        <v>81</v>
      </c>
      <c r="Q723" s="280">
        <f t="shared" si="92"/>
        <v>1</v>
      </c>
      <c r="R723" s="280">
        <f t="shared" si="93"/>
        <v>0</v>
      </c>
    </row>
    <row r="724" spans="1:18" ht="15.75" customHeight="1" x14ac:dyDescent="0.25">
      <c r="A724" s="84">
        <v>2102</v>
      </c>
      <c r="B724" s="87"/>
      <c r="C724" s="87"/>
      <c r="D724" s="87"/>
      <c r="E724" s="87"/>
      <c r="F724" s="87"/>
      <c r="G724" s="87"/>
      <c r="H724" s="87"/>
      <c r="I724" s="87">
        <v>69</v>
      </c>
      <c r="J724" s="87"/>
      <c r="K724" s="129"/>
      <c r="L724" s="265"/>
      <c r="M724" s="101"/>
      <c r="N724" s="266"/>
      <c r="O724" s="96">
        <f>IF(I724=0,"",I724/H723)</f>
        <v>0.971830985915493</v>
      </c>
      <c r="P724" s="97">
        <v>75</v>
      </c>
      <c r="Q724" s="280">
        <f t="shared" si="92"/>
        <v>0.92592592592592593</v>
      </c>
      <c r="R724" s="126">
        <f t="shared" si="93"/>
        <v>7.407407407407407E-2</v>
      </c>
    </row>
    <row r="725" spans="1:18" ht="15.75" customHeight="1" x14ac:dyDescent="0.25">
      <c r="A725" s="84">
        <v>2201</v>
      </c>
      <c r="B725" s="87"/>
      <c r="C725" s="87"/>
      <c r="D725" s="87"/>
      <c r="E725" s="87"/>
      <c r="F725" s="87"/>
      <c r="G725" s="87"/>
      <c r="H725" s="87"/>
      <c r="I725" s="87"/>
      <c r="J725" s="87">
        <v>68</v>
      </c>
      <c r="K725" s="129">
        <v>68</v>
      </c>
      <c r="L725" s="265"/>
      <c r="M725" s="101"/>
      <c r="N725" s="256"/>
      <c r="O725" s="175"/>
      <c r="P725" s="97">
        <v>74</v>
      </c>
      <c r="Q725" s="175"/>
      <c r="R725" s="281"/>
    </row>
    <row r="726" spans="1:18" ht="15.75" customHeight="1" x14ac:dyDescent="0.25">
      <c r="A726" s="84">
        <v>2202</v>
      </c>
      <c r="B726" s="87"/>
      <c r="C726" s="87"/>
      <c r="D726" s="87"/>
      <c r="E726" s="87"/>
      <c r="F726" s="87"/>
      <c r="G726" s="87"/>
      <c r="H726" s="87"/>
      <c r="I726" s="87"/>
      <c r="J726" s="87">
        <v>9</v>
      </c>
      <c r="K726" s="129">
        <v>8</v>
      </c>
      <c r="L726" s="265"/>
      <c r="M726" s="101"/>
      <c r="N726" s="256"/>
      <c r="O726" s="215"/>
      <c r="P726" s="106">
        <v>11</v>
      </c>
      <c r="Q726" s="285"/>
      <c r="R726" s="215"/>
    </row>
    <row r="727" spans="1:18" ht="15.75" customHeight="1" x14ac:dyDescent="0.25">
      <c r="A727" s="84">
        <v>2301</v>
      </c>
      <c r="B727" s="87"/>
      <c r="C727" s="87"/>
      <c r="D727" s="87"/>
      <c r="E727" s="87"/>
      <c r="F727" s="87"/>
      <c r="G727" s="87"/>
      <c r="H727" s="87"/>
      <c r="I727" s="87"/>
      <c r="J727" s="87">
        <v>2</v>
      </c>
      <c r="K727" s="129">
        <v>1</v>
      </c>
      <c r="L727" s="265"/>
      <c r="M727" s="101"/>
      <c r="N727" s="256"/>
      <c r="O727" s="215"/>
      <c r="P727" s="252">
        <v>3</v>
      </c>
      <c r="Q727" s="285"/>
      <c r="R727" s="215"/>
    </row>
    <row r="728" spans="1:18" ht="15.75" customHeight="1" x14ac:dyDescent="0.25">
      <c r="A728" s="84">
        <v>2302</v>
      </c>
      <c r="B728" s="87"/>
      <c r="C728" s="87"/>
      <c r="D728" s="87"/>
      <c r="E728" s="87"/>
      <c r="F728" s="87"/>
      <c r="G728" s="87"/>
      <c r="H728" s="87"/>
      <c r="I728" s="87"/>
      <c r="J728" s="87">
        <v>1</v>
      </c>
      <c r="K728" s="129"/>
      <c r="L728" s="265"/>
      <c r="M728" s="101"/>
      <c r="N728" s="256"/>
      <c r="O728" s="292"/>
      <c r="P728" s="254">
        <v>2</v>
      </c>
      <c r="Q728" s="294"/>
      <c r="R728" s="215"/>
    </row>
    <row r="729" spans="1:18" ht="15.75" customHeight="1" x14ac:dyDescent="0.25">
      <c r="A729" s="84">
        <v>2401</v>
      </c>
      <c r="B729" s="87"/>
      <c r="C729" s="87"/>
      <c r="D729" s="87"/>
      <c r="E729" s="87"/>
      <c r="F729" s="87"/>
      <c r="G729" s="87"/>
      <c r="H729" s="87"/>
      <c r="I729" s="87"/>
      <c r="J729" s="87">
        <v>2</v>
      </c>
      <c r="K729" s="129">
        <v>1</v>
      </c>
      <c r="L729" s="265"/>
      <c r="M729" s="101"/>
      <c r="N729" s="256"/>
      <c r="O729" s="292"/>
      <c r="P729" s="254">
        <v>2</v>
      </c>
      <c r="Q729" s="294"/>
      <c r="R729" s="215"/>
    </row>
    <row r="730" spans="1:18" ht="15.75" customHeight="1" x14ac:dyDescent="0.25">
      <c r="A730" s="84">
        <v>2402</v>
      </c>
      <c r="B730" s="87"/>
      <c r="C730" s="87"/>
      <c r="D730" s="87"/>
      <c r="E730" s="87"/>
      <c r="F730" s="87"/>
      <c r="G730" s="87"/>
      <c r="H730" s="87"/>
      <c r="I730" s="87"/>
      <c r="J730" s="87">
        <v>2</v>
      </c>
      <c r="K730" s="129">
        <v>1</v>
      </c>
      <c r="L730" s="265"/>
      <c r="M730" s="101"/>
      <c r="N730" s="256"/>
      <c r="O730" s="111" t="s">
        <v>91</v>
      </c>
      <c r="P730" s="303">
        <v>62</v>
      </c>
      <c r="Q730" s="113">
        <f>K733</f>
        <v>79</v>
      </c>
      <c r="R730" s="114" t="s">
        <v>19</v>
      </c>
    </row>
    <row r="731" spans="1:18" ht="15.75" customHeight="1" x14ac:dyDescent="0.25">
      <c r="A731" s="84">
        <v>2501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129"/>
      <c r="L731" s="265"/>
      <c r="M731" s="101"/>
      <c r="N731" s="256"/>
      <c r="O731" s="115" t="s">
        <v>92</v>
      </c>
      <c r="P731" s="165">
        <f>IF(P730/B717=0,"",P730/B717)</f>
        <v>0.51666666666666672</v>
      </c>
      <c r="Q731" s="117">
        <f>IF(P730/Q730=0,"",P730/Q730)</f>
        <v>0.78481012658227844</v>
      </c>
      <c r="R731" s="118" t="s">
        <v>93</v>
      </c>
    </row>
    <row r="732" spans="1:18" ht="15.75" customHeight="1" x14ac:dyDescent="0.25">
      <c r="A732" s="84">
        <v>2502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129"/>
      <c r="L732" s="267"/>
      <c r="M732" s="268"/>
      <c r="N732" s="269"/>
      <c r="O732" s="120"/>
      <c r="P732" s="121"/>
      <c r="Q732" s="121"/>
      <c r="R732" s="122"/>
    </row>
    <row r="733" spans="1:18" ht="18" customHeight="1" x14ac:dyDescent="0.25">
      <c r="A733" s="46"/>
      <c r="B733" s="340" t="s">
        <v>111</v>
      </c>
      <c r="C733" s="340"/>
      <c r="D733" s="340"/>
      <c r="E733" s="340"/>
      <c r="F733" s="340"/>
      <c r="G733" s="340"/>
      <c r="H733" s="340"/>
      <c r="I733" s="340"/>
      <c r="J733" s="340"/>
      <c r="K733" s="123">
        <f>SUM(K717:K730)</f>
        <v>79</v>
      </c>
      <c r="L733" s="124">
        <f>IF(K725=0,"",K725/B717)</f>
        <v>0.56666666666666665</v>
      </c>
      <c r="M733" s="124">
        <f>IF(K733=0,"",K733/B717)</f>
        <v>0.65833333333333333</v>
      </c>
      <c r="N733" s="124">
        <f>M733-L733</f>
        <v>9.1666666666666674E-2</v>
      </c>
      <c r="O733" s="1"/>
      <c r="P733" s="2"/>
      <c r="Q733" s="36"/>
      <c r="R733" s="1"/>
    </row>
    <row r="734" spans="1:18" ht="12.75" customHeight="1" x14ac:dyDescent="0.2">
      <c r="L734" s="1"/>
      <c r="M734" s="1"/>
      <c r="O734" s="1"/>
    </row>
    <row r="735" spans="1:18" ht="12.75" customHeight="1" x14ac:dyDescent="0.2">
      <c r="L735" s="1"/>
      <c r="M735" s="1"/>
      <c r="O735" s="1"/>
    </row>
    <row r="736" spans="1:18" ht="26.25" customHeight="1" x14ac:dyDescent="0.4">
      <c r="B736" s="382" t="s">
        <v>101</v>
      </c>
      <c r="C736" s="367"/>
      <c r="D736" s="367"/>
      <c r="E736" s="367"/>
      <c r="F736" s="367"/>
      <c r="G736" s="367"/>
      <c r="H736" s="367"/>
      <c r="I736" s="367"/>
      <c r="J736" s="367"/>
      <c r="K736" s="225" t="s">
        <v>118</v>
      </c>
      <c r="L736" s="1"/>
      <c r="M736" s="1"/>
      <c r="N736" s="2"/>
      <c r="O736" s="1"/>
      <c r="P736" s="2"/>
      <c r="Q736" s="2"/>
      <c r="R736" s="2"/>
    </row>
    <row r="737" spans="1:19" ht="20.25" customHeight="1" x14ac:dyDescent="0.2">
      <c r="A737" s="342" t="s">
        <v>18</v>
      </c>
      <c r="B737" s="344" t="s">
        <v>102</v>
      </c>
      <c r="C737" s="345"/>
      <c r="D737" s="345"/>
      <c r="E737" s="345"/>
      <c r="F737" s="345"/>
      <c r="G737" s="345"/>
      <c r="H737" s="345"/>
      <c r="I737" s="345"/>
      <c r="J737" s="377"/>
      <c r="K737" s="348" t="s">
        <v>19</v>
      </c>
      <c r="L737" s="339" t="s">
        <v>11</v>
      </c>
      <c r="M737" s="339" t="s">
        <v>12</v>
      </c>
      <c r="N737" s="350" t="s">
        <v>13</v>
      </c>
      <c r="O737" s="339" t="s">
        <v>14</v>
      </c>
      <c r="P737" s="337" t="s">
        <v>15</v>
      </c>
      <c r="Q737" s="337" t="s">
        <v>16</v>
      </c>
      <c r="R737" s="339" t="s">
        <v>103</v>
      </c>
    </row>
    <row r="738" spans="1:19" ht="15.75" customHeight="1" x14ac:dyDescent="0.25">
      <c r="A738" s="343"/>
      <c r="B738" s="84" t="s">
        <v>104</v>
      </c>
      <c r="C738" s="84" t="s">
        <v>105</v>
      </c>
      <c r="D738" s="84" t="s">
        <v>106</v>
      </c>
      <c r="E738" s="84" t="s">
        <v>107</v>
      </c>
      <c r="F738" s="84" t="s">
        <v>108</v>
      </c>
      <c r="G738" s="84" t="s">
        <v>109</v>
      </c>
      <c r="H738" s="84" t="s">
        <v>110</v>
      </c>
      <c r="I738" s="84" t="s">
        <v>73</v>
      </c>
      <c r="J738" s="84" t="s">
        <v>74</v>
      </c>
      <c r="K738" s="349"/>
      <c r="L738" s="338"/>
      <c r="M738" s="338"/>
      <c r="N738" s="338"/>
      <c r="O738" s="338"/>
      <c r="P738" s="338"/>
      <c r="Q738" s="338"/>
      <c r="R738" s="338"/>
    </row>
    <row r="739" spans="1:19" ht="15.75" customHeight="1" x14ac:dyDescent="0.25">
      <c r="A739" s="84">
        <v>1802</v>
      </c>
      <c r="B739" s="87">
        <v>114</v>
      </c>
      <c r="C739" s="87"/>
      <c r="D739" s="87"/>
      <c r="E739" s="87"/>
      <c r="F739" s="87"/>
      <c r="G739" s="87"/>
      <c r="H739" s="87"/>
      <c r="I739" s="87"/>
      <c r="J739" s="87"/>
      <c r="K739" s="129"/>
      <c r="L739" s="262"/>
      <c r="M739" s="263"/>
      <c r="N739" s="264"/>
      <c r="O739" s="278"/>
      <c r="P739" s="92">
        <f>B739</f>
        <v>114</v>
      </c>
      <c r="Q739" s="279"/>
      <c r="R739" s="278"/>
    </row>
    <row r="740" spans="1:19" ht="15.75" customHeight="1" x14ac:dyDescent="0.25">
      <c r="A740" s="84">
        <v>1901</v>
      </c>
      <c r="B740" s="87"/>
      <c r="C740" s="87">
        <v>87</v>
      </c>
      <c r="D740" s="87"/>
      <c r="E740" s="87"/>
      <c r="F740" s="87"/>
      <c r="G740" s="87"/>
      <c r="H740" s="87"/>
      <c r="I740" s="87"/>
      <c r="J740" s="87"/>
      <c r="K740" s="129"/>
      <c r="L740" s="265"/>
      <c r="M740" s="101"/>
      <c r="N740" s="266"/>
      <c r="O740" s="96">
        <f>IF(C740=0,"",C740/B739)</f>
        <v>0.76315789473684215</v>
      </c>
      <c r="P740" s="97">
        <v>89</v>
      </c>
      <c r="Q740" s="280">
        <f t="shared" ref="Q740:Q746" si="94">IF(P740=0,"",P740/P739)</f>
        <v>0.7807017543859649</v>
      </c>
      <c r="R740" s="280">
        <f t="shared" ref="R740:R746" si="95">IF(P740=0,"",100%-Q740)</f>
        <v>0.2192982456140351</v>
      </c>
    </row>
    <row r="741" spans="1:19" ht="15.75" customHeight="1" x14ac:dyDescent="0.25">
      <c r="A741" s="84">
        <v>1902</v>
      </c>
      <c r="B741" s="87"/>
      <c r="C741" s="87"/>
      <c r="D741" s="87">
        <v>82</v>
      </c>
      <c r="E741" s="87"/>
      <c r="F741" s="87"/>
      <c r="G741" s="87"/>
      <c r="H741" s="87"/>
      <c r="I741" s="87"/>
      <c r="J741" s="87"/>
      <c r="K741" s="129"/>
      <c r="L741" s="265"/>
      <c r="M741" s="101"/>
      <c r="N741" s="266"/>
      <c r="O741" s="96">
        <f>IF(D741=0,"",D741/C740)</f>
        <v>0.94252873563218387</v>
      </c>
      <c r="P741" s="97">
        <v>85</v>
      </c>
      <c r="Q741" s="280">
        <f t="shared" si="94"/>
        <v>0.9550561797752809</v>
      </c>
      <c r="R741" s="280">
        <f t="shared" si="95"/>
        <v>4.49438202247191E-2</v>
      </c>
      <c r="S741" s="128">
        <f>P741/P739</f>
        <v>0.74561403508771928</v>
      </c>
    </row>
    <row r="742" spans="1:19" ht="15.75" customHeight="1" x14ac:dyDescent="0.25">
      <c r="A742" s="84">
        <v>2001</v>
      </c>
      <c r="B742" s="87"/>
      <c r="C742" s="87"/>
      <c r="D742" s="87"/>
      <c r="E742" s="87">
        <v>80</v>
      </c>
      <c r="F742" s="87"/>
      <c r="G742" s="87"/>
      <c r="H742" s="87"/>
      <c r="I742" s="87"/>
      <c r="J742" s="87"/>
      <c r="K742" s="129"/>
      <c r="L742" s="265"/>
      <c r="M742" s="101"/>
      <c r="N742" s="266"/>
      <c r="O742" s="96">
        <f>IF(E742=0,"",E742/D741)</f>
        <v>0.97560975609756095</v>
      </c>
      <c r="P742" s="97">
        <v>85</v>
      </c>
      <c r="Q742" s="280">
        <f t="shared" si="94"/>
        <v>1</v>
      </c>
      <c r="R742" s="280">
        <f t="shared" si="95"/>
        <v>0</v>
      </c>
    </row>
    <row r="743" spans="1:19" ht="15.75" customHeight="1" x14ac:dyDescent="0.25">
      <c r="A743" s="84">
        <v>2002</v>
      </c>
      <c r="B743" s="87"/>
      <c r="C743" s="87"/>
      <c r="D743" s="87"/>
      <c r="E743" s="87"/>
      <c r="F743" s="87">
        <v>80</v>
      </c>
      <c r="G743" s="87"/>
      <c r="H743" s="87"/>
      <c r="I743" s="87"/>
      <c r="J743" s="87"/>
      <c r="K743" s="129"/>
      <c r="L743" s="265"/>
      <c r="M743" s="101"/>
      <c r="N743" s="266"/>
      <c r="O743" s="96">
        <f>IF(F743=0,"",F743/E742)</f>
        <v>1</v>
      </c>
      <c r="P743" s="97">
        <v>85</v>
      </c>
      <c r="Q743" s="280">
        <f t="shared" si="94"/>
        <v>1</v>
      </c>
      <c r="R743" s="280">
        <f t="shared" si="95"/>
        <v>0</v>
      </c>
    </row>
    <row r="744" spans="1:19" ht="15.75" customHeight="1" x14ac:dyDescent="0.25">
      <c r="A744" s="84">
        <v>2101</v>
      </c>
      <c r="B744" s="87"/>
      <c r="C744" s="87"/>
      <c r="D744" s="87"/>
      <c r="E744" s="87"/>
      <c r="F744" s="87"/>
      <c r="G744" s="87">
        <v>80</v>
      </c>
      <c r="H744" s="87"/>
      <c r="I744" s="87"/>
      <c r="J744" s="87"/>
      <c r="K744" s="129"/>
      <c r="L744" s="265"/>
      <c r="M744" s="101"/>
      <c r="N744" s="266"/>
      <c r="O744" s="96">
        <f>IF(G744=0,"",G744/F743)</f>
        <v>1</v>
      </c>
      <c r="P744" s="97">
        <v>85</v>
      </c>
      <c r="Q744" s="280">
        <f t="shared" si="94"/>
        <v>1</v>
      </c>
      <c r="R744" s="280">
        <f t="shared" si="95"/>
        <v>0</v>
      </c>
    </row>
    <row r="745" spans="1:19" ht="15.75" customHeight="1" x14ac:dyDescent="0.25">
      <c r="A745" s="84">
        <v>2102</v>
      </c>
      <c r="B745" s="87"/>
      <c r="C745" s="87"/>
      <c r="D745" s="87"/>
      <c r="E745" s="87"/>
      <c r="F745" s="87"/>
      <c r="G745" s="87"/>
      <c r="H745" s="87">
        <v>80</v>
      </c>
      <c r="I745" s="87"/>
      <c r="J745" s="87"/>
      <c r="K745" s="129"/>
      <c r="L745" s="265"/>
      <c r="M745" s="101"/>
      <c r="N745" s="266"/>
      <c r="O745" s="96">
        <f>IF(H745=0,"",H745/G744)</f>
        <v>1</v>
      </c>
      <c r="P745" s="97">
        <v>82</v>
      </c>
      <c r="Q745" s="280">
        <f t="shared" si="94"/>
        <v>0.96470588235294119</v>
      </c>
      <c r="R745" s="280">
        <f t="shared" si="95"/>
        <v>3.5294117647058809E-2</v>
      </c>
    </row>
    <row r="746" spans="1:19" ht="15.75" customHeight="1" x14ac:dyDescent="0.25">
      <c r="A746" s="84">
        <v>2201</v>
      </c>
      <c r="B746" s="87"/>
      <c r="C746" s="87"/>
      <c r="D746" s="87"/>
      <c r="E746" s="87"/>
      <c r="F746" s="87"/>
      <c r="G746" s="87"/>
      <c r="H746" s="87"/>
      <c r="I746" s="87">
        <v>80</v>
      </c>
      <c r="J746" s="87"/>
      <c r="K746" s="129"/>
      <c r="L746" s="265"/>
      <c r="M746" s="101"/>
      <c r="N746" s="266"/>
      <c r="O746" s="126">
        <f>IF(I746=0,"",I746/H745)</f>
        <v>1</v>
      </c>
      <c r="P746" s="97">
        <v>81</v>
      </c>
      <c r="Q746" s="280">
        <f t="shared" si="94"/>
        <v>0.98780487804878048</v>
      </c>
      <c r="R746" s="126">
        <f t="shared" si="95"/>
        <v>1.2195121951219523E-2</v>
      </c>
    </row>
    <row r="747" spans="1:19" ht="15.75" customHeight="1" x14ac:dyDescent="0.25">
      <c r="A747" s="84">
        <v>2202</v>
      </c>
      <c r="B747" s="87"/>
      <c r="C747" s="87"/>
      <c r="D747" s="87"/>
      <c r="E747" s="87"/>
      <c r="F747" s="87"/>
      <c r="G747" s="87"/>
      <c r="H747" s="87"/>
      <c r="I747" s="87"/>
      <c r="J747" s="87">
        <v>75</v>
      </c>
      <c r="K747" s="129">
        <v>66</v>
      </c>
      <c r="L747" s="265"/>
      <c r="M747" s="101"/>
      <c r="N747" s="256"/>
      <c r="O747" s="175"/>
      <c r="P747" s="97">
        <v>80</v>
      </c>
      <c r="Q747" s="175"/>
      <c r="R747" s="281"/>
    </row>
    <row r="748" spans="1:19" ht="15.75" customHeight="1" x14ac:dyDescent="0.25">
      <c r="A748" s="84">
        <v>2301</v>
      </c>
      <c r="B748" s="87"/>
      <c r="C748" s="87"/>
      <c r="D748" s="87"/>
      <c r="E748" s="87"/>
      <c r="F748" s="87"/>
      <c r="G748" s="87"/>
      <c r="H748" s="87"/>
      <c r="I748" s="87"/>
      <c r="J748" s="87">
        <v>10</v>
      </c>
      <c r="K748" s="129">
        <v>10</v>
      </c>
      <c r="L748" s="265"/>
      <c r="M748" s="101"/>
      <c r="N748" s="256"/>
      <c r="O748" s="215"/>
      <c r="P748" s="106">
        <v>12</v>
      </c>
      <c r="Q748" s="285"/>
      <c r="R748" s="215"/>
    </row>
    <row r="749" spans="1:19" ht="15.75" customHeight="1" x14ac:dyDescent="0.25">
      <c r="A749" s="84">
        <v>2302</v>
      </c>
      <c r="B749" s="87"/>
      <c r="C749" s="87"/>
      <c r="D749" s="87"/>
      <c r="E749" s="87"/>
      <c r="F749" s="87"/>
      <c r="G749" s="87"/>
      <c r="H749" s="87"/>
      <c r="I749" s="87"/>
      <c r="J749" s="87">
        <v>1</v>
      </c>
      <c r="K749" s="129">
        <v>1</v>
      </c>
      <c r="L749" s="265"/>
      <c r="M749" s="101"/>
      <c r="N749" s="256"/>
      <c r="O749" s="215"/>
      <c r="P749" s="106">
        <v>3</v>
      </c>
      <c r="Q749" s="285"/>
      <c r="R749" s="215"/>
    </row>
    <row r="750" spans="1:19" ht="15.75" customHeight="1" x14ac:dyDescent="0.25">
      <c r="A750" s="84">
        <v>2401</v>
      </c>
      <c r="B750" s="87"/>
      <c r="C750" s="87"/>
      <c r="D750" s="87"/>
      <c r="E750" s="87"/>
      <c r="F750" s="87"/>
      <c r="G750" s="87"/>
      <c r="H750" s="87"/>
      <c r="I750" s="87"/>
      <c r="J750" s="87">
        <v>1</v>
      </c>
      <c r="K750" s="129">
        <v>1</v>
      </c>
      <c r="L750" s="265"/>
      <c r="M750" s="101"/>
      <c r="N750" s="256"/>
      <c r="O750" s="215"/>
      <c r="P750" s="106">
        <v>1</v>
      </c>
      <c r="Q750" s="285"/>
      <c r="R750" s="215"/>
    </row>
    <row r="751" spans="1:19" ht="15.75" customHeight="1" x14ac:dyDescent="0.25">
      <c r="A751" s="84">
        <v>2402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129">
        <v>1</v>
      </c>
      <c r="L751" s="265"/>
      <c r="M751" s="101"/>
      <c r="N751" s="256"/>
      <c r="O751" s="101"/>
      <c r="P751" s="256"/>
      <c r="Q751" s="286"/>
      <c r="R751" s="215"/>
    </row>
    <row r="752" spans="1:19" ht="15.75" customHeight="1" x14ac:dyDescent="0.25">
      <c r="A752" s="84">
        <v>2501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129"/>
      <c r="L752" s="265"/>
      <c r="M752" s="101"/>
      <c r="N752" s="256"/>
      <c r="O752" s="111" t="s">
        <v>91</v>
      </c>
      <c r="P752" s="164">
        <v>67</v>
      </c>
      <c r="Q752" s="113">
        <f>K755</f>
        <v>79</v>
      </c>
      <c r="R752" s="114" t="s">
        <v>19</v>
      </c>
    </row>
    <row r="753" spans="1:19" ht="15.75" customHeight="1" x14ac:dyDescent="0.25">
      <c r="A753" s="84">
        <v>2502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129"/>
      <c r="L753" s="265"/>
      <c r="M753" s="101"/>
      <c r="N753" s="256"/>
      <c r="O753" s="115" t="s">
        <v>92</v>
      </c>
      <c r="P753" s="165">
        <f>IF(P752/B739=0,"",P752/B739)</f>
        <v>0.58771929824561409</v>
      </c>
      <c r="Q753" s="117">
        <f>IF(P752/Q752=0,"",P752/Q752)</f>
        <v>0.84810126582278478</v>
      </c>
      <c r="R753" s="118" t="s">
        <v>93</v>
      </c>
    </row>
    <row r="754" spans="1:19" ht="15.75" customHeight="1" x14ac:dyDescent="0.25">
      <c r="A754" s="84">
        <v>2601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129"/>
      <c r="L754" s="267"/>
      <c r="M754" s="268"/>
      <c r="N754" s="269"/>
      <c r="O754" s="120"/>
      <c r="P754" s="121"/>
      <c r="Q754" s="121"/>
      <c r="R754" s="122"/>
    </row>
    <row r="755" spans="1:19" ht="18" customHeight="1" x14ac:dyDescent="0.25">
      <c r="A755" s="46"/>
      <c r="B755" s="340" t="s">
        <v>111</v>
      </c>
      <c r="C755" s="340"/>
      <c r="D755" s="340"/>
      <c r="E755" s="340"/>
      <c r="F755" s="340"/>
      <c r="G755" s="340"/>
      <c r="H755" s="340"/>
      <c r="I755" s="340"/>
      <c r="J755" s="340"/>
      <c r="K755" s="123">
        <f>SUM(K739:K751)</f>
        <v>79</v>
      </c>
      <c r="L755" s="124">
        <f>IF(K747=0,"",K747/B739)</f>
        <v>0.57894736842105265</v>
      </c>
      <c r="M755" s="124">
        <f>IF(K755=0,"",K755/B739)</f>
        <v>0.69298245614035092</v>
      </c>
      <c r="N755" s="124">
        <f>M755-L755</f>
        <v>0.11403508771929827</v>
      </c>
      <c r="O755" s="1"/>
      <c r="P755" s="2"/>
      <c r="Q755" s="36"/>
      <c r="R755" s="1"/>
    </row>
    <row r="756" spans="1:19" ht="12.75" customHeight="1" x14ac:dyDescent="0.2">
      <c r="L756" s="1"/>
      <c r="M756" s="1"/>
      <c r="O756" s="1"/>
    </row>
    <row r="757" spans="1:19" ht="12.75" customHeight="1" x14ac:dyDescent="0.2">
      <c r="L757" s="1"/>
      <c r="M757" s="1"/>
      <c r="O757" s="1"/>
    </row>
    <row r="758" spans="1:19" ht="26.25" customHeight="1" x14ac:dyDescent="0.4">
      <c r="B758" s="382" t="s">
        <v>101</v>
      </c>
      <c r="C758" s="367"/>
      <c r="D758" s="367"/>
      <c r="E758" s="367"/>
      <c r="F758" s="367"/>
      <c r="G758" s="367"/>
      <c r="H758" s="367"/>
      <c r="I758" s="367"/>
      <c r="J758" s="367"/>
      <c r="K758" s="225" t="s">
        <v>119</v>
      </c>
      <c r="L758" s="1"/>
      <c r="M758" s="1"/>
      <c r="N758" s="2"/>
      <c r="O758" s="1"/>
      <c r="P758" s="2"/>
      <c r="Q758" s="2"/>
      <c r="R758" s="2"/>
    </row>
    <row r="759" spans="1:19" ht="20.25" customHeight="1" x14ac:dyDescent="0.2">
      <c r="A759" s="342" t="s">
        <v>18</v>
      </c>
      <c r="B759" s="344" t="s">
        <v>102</v>
      </c>
      <c r="C759" s="345"/>
      <c r="D759" s="345"/>
      <c r="E759" s="345"/>
      <c r="F759" s="345"/>
      <c r="G759" s="345"/>
      <c r="H759" s="345"/>
      <c r="I759" s="345"/>
      <c r="J759" s="377"/>
      <c r="K759" s="348" t="s">
        <v>19</v>
      </c>
      <c r="L759" s="339" t="s">
        <v>11</v>
      </c>
      <c r="M759" s="339" t="s">
        <v>12</v>
      </c>
      <c r="N759" s="350" t="s">
        <v>13</v>
      </c>
      <c r="O759" s="339" t="s">
        <v>14</v>
      </c>
      <c r="P759" s="337" t="s">
        <v>15</v>
      </c>
      <c r="Q759" s="337" t="s">
        <v>16</v>
      </c>
      <c r="R759" s="339" t="s">
        <v>103</v>
      </c>
    </row>
    <row r="760" spans="1:19" ht="15.75" customHeight="1" x14ac:dyDescent="0.25">
      <c r="A760" s="343"/>
      <c r="B760" s="84" t="s">
        <v>104</v>
      </c>
      <c r="C760" s="84" t="s">
        <v>105</v>
      </c>
      <c r="D760" s="84" t="s">
        <v>106</v>
      </c>
      <c r="E760" s="84" t="s">
        <v>107</v>
      </c>
      <c r="F760" s="84" t="s">
        <v>108</v>
      </c>
      <c r="G760" s="84" t="s">
        <v>109</v>
      </c>
      <c r="H760" s="84" t="s">
        <v>110</v>
      </c>
      <c r="I760" s="84" t="s">
        <v>73</v>
      </c>
      <c r="J760" s="84" t="s">
        <v>74</v>
      </c>
      <c r="K760" s="349"/>
      <c r="L760" s="338"/>
      <c r="M760" s="338"/>
      <c r="N760" s="338"/>
      <c r="O760" s="338"/>
      <c r="P760" s="338"/>
      <c r="Q760" s="338"/>
      <c r="R760" s="338"/>
    </row>
    <row r="761" spans="1:19" ht="15.75" customHeight="1" x14ac:dyDescent="0.25">
      <c r="A761" s="84">
        <v>1901</v>
      </c>
      <c r="B761" s="87">
        <v>103</v>
      </c>
      <c r="C761" s="87"/>
      <c r="D761" s="87"/>
      <c r="E761" s="87"/>
      <c r="F761" s="87"/>
      <c r="G761" s="87"/>
      <c r="H761" s="87"/>
      <c r="I761" s="87"/>
      <c r="J761" s="87"/>
      <c r="K761" s="129"/>
      <c r="L761" s="262"/>
      <c r="M761" s="263"/>
      <c r="N761" s="264"/>
      <c r="O761" s="278"/>
      <c r="P761" s="92">
        <f>B761</f>
        <v>103</v>
      </c>
      <c r="Q761" s="279"/>
      <c r="R761" s="278"/>
    </row>
    <row r="762" spans="1:19" ht="15.75" customHeight="1" x14ac:dyDescent="0.25">
      <c r="A762" s="84">
        <v>1902</v>
      </c>
      <c r="B762" s="87"/>
      <c r="C762" s="87">
        <v>86</v>
      </c>
      <c r="D762" s="87"/>
      <c r="E762" s="87"/>
      <c r="F762" s="87"/>
      <c r="G762" s="87"/>
      <c r="H762" s="87"/>
      <c r="I762" s="87"/>
      <c r="J762" s="87"/>
      <c r="K762" s="129"/>
      <c r="L762" s="265"/>
      <c r="M762" s="101"/>
      <c r="N762" s="266"/>
      <c r="O762" s="96">
        <f>IF(C762=0,"",C762/B761)</f>
        <v>0.83495145631067957</v>
      </c>
      <c r="P762" s="97">
        <v>79</v>
      </c>
      <c r="Q762" s="280">
        <f t="shared" ref="Q762:Q769" si="96">IF(P762=0,"",P762/P761)</f>
        <v>0.76699029126213591</v>
      </c>
      <c r="R762" s="280">
        <f t="shared" ref="R762:R769" si="97">IF(P762=0,"",100%-Q762)</f>
        <v>0.23300970873786409</v>
      </c>
    </row>
    <row r="763" spans="1:19" ht="15.75" customHeight="1" x14ac:dyDescent="0.25">
      <c r="A763" s="84">
        <v>2001</v>
      </c>
      <c r="B763" s="87"/>
      <c r="C763" s="87"/>
      <c r="D763" s="87">
        <v>61</v>
      </c>
      <c r="E763" s="87"/>
      <c r="F763" s="87"/>
      <c r="G763" s="87"/>
      <c r="H763" s="87"/>
      <c r="I763" s="87"/>
      <c r="J763" s="87"/>
      <c r="K763" s="129"/>
      <c r="L763" s="265"/>
      <c r="M763" s="101"/>
      <c r="N763" s="266"/>
      <c r="O763" s="96">
        <f>IF(D763=0,"",D763/C762)</f>
        <v>0.70930232558139539</v>
      </c>
      <c r="P763" s="97">
        <v>73</v>
      </c>
      <c r="Q763" s="280">
        <f t="shared" si="96"/>
        <v>0.92405063291139244</v>
      </c>
      <c r="R763" s="280">
        <f t="shared" si="97"/>
        <v>7.5949367088607556E-2</v>
      </c>
      <c r="S763" s="128">
        <f>P763/P761</f>
        <v>0.70873786407766992</v>
      </c>
    </row>
    <row r="764" spans="1:19" ht="15.75" customHeight="1" x14ac:dyDescent="0.25">
      <c r="A764" s="84">
        <v>2002</v>
      </c>
      <c r="B764" s="87"/>
      <c r="C764" s="87"/>
      <c r="D764" s="87"/>
      <c r="E764" s="87">
        <v>58</v>
      </c>
      <c r="F764" s="87"/>
      <c r="G764" s="87"/>
      <c r="H764" s="87"/>
      <c r="I764" s="87"/>
      <c r="J764" s="87"/>
      <c r="K764" s="129"/>
      <c r="L764" s="265"/>
      <c r="M764" s="101"/>
      <c r="N764" s="266"/>
      <c r="O764" s="96">
        <f>IF(E764=0,"",E764/D763)</f>
        <v>0.95081967213114749</v>
      </c>
      <c r="P764" s="97">
        <v>72</v>
      </c>
      <c r="Q764" s="280">
        <f t="shared" si="96"/>
        <v>0.98630136986301364</v>
      </c>
      <c r="R764" s="280">
        <f t="shared" si="97"/>
        <v>1.3698630136986356E-2</v>
      </c>
    </row>
    <row r="765" spans="1:19" ht="15.75" customHeight="1" x14ac:dyDescent="0.25">
      <c r="A765" s="84">
        <v>2101</v>
      </c>
      <c r="B765" s="87"/>
      <c r="C765" s="87"/>
      <c r="D765" s="87"/>
      <c r="E765" s="87"/>
      <c r="F765" s="87">
        <v>57</v>
      </c>
      <c r="G765" s="87"/>
      <c r="H765" s="87"/>
      <c r="I765" s="87"/>
      <c r="J765" s="87"/>
      <c r="K765" s="129"/>
      <c r="L765" s="265"/>
      <c r="M765" s="101"/>
      <c r="N765" s="266"/>
      <c r="O765" s="96">
        <f>F765/E764</f>
        <v>0.98275862068965514</v>
      </c>
      <c r="P765" s="97">
        <v>71</v>
      </c>
      <c r="Q765" s="280">
        <f t="shared" si="96"/>
        <v>0.98611111111111116</v>
      </c>
      <c r="R765" s="280">
        <f t="shared" si="97"/>
        <v>1.388888888888884E-2</v>
      </c>
    </row>
    <row r="766" spans="1:19" ht="15.75" customHeight="1" x14ac:dyDescent="0.25">
      <c r="A766" s="84">
        <v>2102</v>
      </c>
      <c r="B766" s="87"/>
      <c r="C766" s="87"/>
      <c r="D766" s="87"/>
      <c r="E766" s="87"/>
      <c r="F766" s="87"/>
      <c r="G766" s="87">
        <v>54</v>
      </c>
      <c r="H766" s="87"/>
      <c r="I766" s="87"/>
      <c r="J766" s="87"/>
      <c r="K766" s="129"/>
      <c r="L766" s="265"/>
      <c r="M766" s="101"/>
      <c r="N766" s="266"/>
      <c r="O766" s="96">
        <f>IF(G766=0,"",G766/F765)</f>
        <v>0.94736842105263153</v>
      </c>
      <c r="P766" s="97">
        <v>67</v>
      </c>
      <c r="Q766" s="280">
        <f t="shared" si="96"/>
        <v>0.94366197183098588</v>
      </c>
      <c r="R766" s="280">
        <f t="shared" si="97"/>
        <v>5.633802816901412E-2</v>
      </c>
    </row>
    <row r="767" spans="1:19" ht="15.75" customHeight="1" x14ac:dyDescent="0.25">
      <c r="A767" s="84">
        <v>2201</v>
      </c>
      <c r="B767" s="87"/>
      <c r="C767" s="87"/>
      <c r="D767" s="87"/>
      <c r="E767" s="87"/>
      <c r="F767" s="87"/>
      <c r="G767" s="87"/>
      <c r="H767" s="87">
        <v>52</v>
      </c>
      <c r="I767" s="87"/>
      <c r="J767" s="87"/>
      <c r="K767" s="129"/>
      <c r="L767" s="265"/>
      <c r="M767" s="101"/>
      <c r="N767" s="266"/>
      <c r="O767" s="96">
        <f>IF(H767=0,"",H767/G766)</f>
        <v>0.96296296296296291</v>
      </c>
      <c r="P767" s="97">
        <v>67</v>
      </c>
      <c r="Q767" s="280">
        <f t="shared" si="96"/>
        <v>1</v>
      </c>
      <c r="R767" s="280">
        <f t="shared" si="97"/>
        <v>0</v>
      </c>
    </row>
    <row r="768" spans="1:19" ht="15.75" customHeight="1" x14ac:dyDescent="0.25">
      <c r="A768" s="84">
        <v>2202</v>
      </c>
      <c r="B768" s="87"/>
      <c r="C768" s="87"/>
      <c r="D768" s="87"/>
      <c r="E768" s="87"/>
      <c r="F768" s="87"/>
      <c r="G768" s="87"/>
      <c r="H768" s="87"/>
      <c r="I768" s="87">
        <v>50</v>
      </c>
      <c r="J768" s="87"/>
      <c r="K768" s="129">
        <v>1</v>
      </c>
      <c r="L768" s="265"/>
      <c r="M768" s="101"/>
      <c r="N768" s="266"/>
      <c r="O768" s="126">
        <f>IF(I768=0,"",I768/H767)</f>
        <v>0.96153846153846156</v>
      </c>
      <c r="P768" s="97">
        <v>62</v>
      </c>
      <c r="Q768" s="280">
        <f t="shared" si="96"/>
        <v>0.92537313432835822</v>
      </c>
      <c r="R768" s="126">
        <f t="shared" si="97"/>
        <v>7.4626865671641784E-2</v>
      </c>
    </row>
    <row r="769" spans="1:18" ht="15.75" customHeight="1" x14ac:dyDescent="0.25">
      <c r="A769" s="84">
        <v>2301</v>
      </c>
      <c r="B769" s="87"/>
      <c r="C769" s="87"/>
      <c r="D769" s="87"/>
      <c r="E769" s="87"/>
      <c r="F769" s="87"/>
      <c r="G769" s="87"/>
      <c r="H769" s="87"/>
      <c r="I769" s="87"/>
      <c r="J769" s="87">
        <v>50</v>
      </c>
      <c r="K769" s="129">
        <v>39</v>
      </c>
      <c r="L769" s="265"/>
      <c r="M769" s="101"/>
      <c r="N769" s="256"/>
      <c r="O769" s="126">
        <f>J769/I768</f>
        <v>1</v>
      </c>
      <c r="P769" s="97">
        <v>61</v>
      </c>
      <c r="Q769" s="280">
        <f t="shared" si="96"/>
        <v>0.9838709677419355</v>
      </c>
      <c r="R769" s="126">
        <f t="shared" si="97"/>
        <v>1.6129032258064502E-2</v>
      </c>
    </row>
    <row r="770" spans="1:18" ht="15.75" customHeight="1" x14ac:dyDescent="0.25">
      <c r="A770" s="84">
        <v>2302</v>
      </c>
      <c r="B770" s="87"/>
      <c r="C770" s="87"/>
      <c r="D770" s="87"/>
      <c r="E770" s="87"/>
      <c r="F770" s="87"/>
      <c r="G770" s="87"/>
      <c r="H770" s="87"/>
      <c r="I770" s="87"/>
      <c r="J770" s="87">
        <v>15</v>
      </c>
      <c r="K770" s="129">
        <v>12</v>
      </c>
      <c r="L770" s="265"/>
      <c r="M770" s="101"/>
      <c r="N770" s="256"/>
      <c r="O770" s="215"/>
      <c r="P770" s="106">
        <v>23</v>
      </c>
      <c r="Q770" s="285"/>
      <c r="R770" s="215"/>
    </row>
    <row r="771" spans="1:18" ht="15.75" customHeight="1" x14ac:dyDescent="0.25">
      <c r="A771" s="84">
        <v>2401</v>
      </c>
      <c r="B771" s="87"/>
      <c r="C771" s="87"/>
      <c r="D771" s="87"/>
      <c r="E771" s="87"/>
      <c r="F771" s="87"/>
      <c r="G771" s="87"/>
      <c r="H771" s="87"/>
      <c r="I771" s="87"/>
      <c r="J771" s="87">
        <v>8</v>
      </c>
      <c r="K771" s="129">
        <v>7</v>
      </c>
      <c r="L771" s="265"/>
      <c r="M771" s="101"/>
      <c r="N771" s="256"/>
      <c r="O771" s="215"/>
      <c r="P771" s="106">
        <v>10</v>
      </c>
      <c r="Q771" s="285"/>
      <c r="R771" s="215"/>
    </row>
    <row r="772" spans="1:18" ht="15.75" customHeight="1" x14ac:dyDescent="0.25">
      <c r="A772" s="84">
        <v>2402</v>
      </c>
      <c r="B772" s="87"/>
      <c r="C772" s="87"/>
      <c r="D772" s="87"/>
      <c r="E772" s="87"/>
      <c r="F772" s="87"/>
      <c r="G772" s="87"/>
      <c r="H772" s="87"/>
      <c r="I772" s="87"/>
      <c r="J772" s="87">
        <v>1</v>
      </c>
      <c r="K772" s="129">
        <v>1</v>
      </c>
      <c r="L772" s="265"/>
      <c r="M772" s="101"/>
      <c r="N772" s="256"/>
      <c r="O772" s="215"/>
      <c r="P772" s="252">
        <v>4</v>
      </c>
      <c r="Q772" s="285"/>
      <c r="R772" s="215"/>
    </row>
    <row r="773" spans="1:18" ht="15.75" customHeight="1" x14ac:dyDescent="0.25">
      <c r="A773" s="84">
        <v>2501</v>
      </c>
      <c r="B773" s="87"/>
      <c r="C773" s="87"/>
      <c r="D773" s="87"/>
      <c r="E773" s="87"/>
      <c r="F773" s="87"/>
      <c r="G773" s="87"/>
      <c r="H773" s="87"/>
      <c r="I773" s="87"/>
      <c r="J773" s="87">
        <v>2</v>
      </c>
      <c r="K773" s="129">
        <v>1</v>
      </c>
      <c r="L773" s="265"/>
      <c r="M773" s="101"/>
      <c r="N773" s="256"/>
      <c r="O773" s="101"/>
      <c r="P773" s="254">
        <v>2</v>
      </c>
      <c r="Q773" s="286"/>
      <c r="R773" s="215"/>
    </row>
    <row r="774" spans="1:18" ht="15.75" customHeight="1" x14ac:dyDescent="0.25">
      <c r="A774" s="84">
        <v>2502</v>
      </c>
      <c r="B774" s="87"/>
      <c r="C774" s="87"/>
      <c r="D774" s="87"/>
      <c r="E774" s="87"/>
      <c r="F774" s="87"/>
      <c r="G774" s="87"/>
      <c r="H774" s="87"/>
      <c r="I774" s="87"/>
      <c r="J774" s="87">
        <v>1</v>
      </c>
      <c r="K774" s="129">
        <v>2</v>
      </c>
      <c r="L774" s="265"/>
      <c r="M774" s="101"/>
      <c r="N774" s="256"/>
      <c r="O774" s="111" t="s">
        <v>91</v>
      </c>
      <c r="P774" s="303">
        <v>46</v>
      </c>
      <c r="Q774" s="113">
        <f>K777</f>
        <v>63</v>
      </c>
      <c r="R774" s="114" t="s">
        <v>19</v>
      </c>
    </row>
    <row r="775" spans="1:18" ht="15.75" customHeight="1" x14ac:dyDescent="0.25">
      <c r="A775" s="84">
        <v>2601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129"/>
      <c r="L775" s="265"/>
      <c r="M775" s="101"/>
      <c r="N775" s="256"/>
      <c r="O775" s="115" t="s">
        <v>92</v>
      </c>
      <c r="P775" s="165">
        <f>IF(P774/B761=0,"",P774/B761)</f>
        <v>0.44660194174757284</v>
      </c>
      <c r="Q775" s="117">
        <f>IF(P774/Q774=0,"",P774/Q774)</f>
        <v>0.73015873015873012</v>
      </c>
      <c r="R775" s="118" t="s">
        <v>93</v>
      </c>
    </row>
    <row r="776" spans="1:18" ht="15.75" customHeight="1" x14ac:dyDescent="0.25">
      <c r="A776" s="84">
        <v>2602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129"/>
      <c r="L776" s="267"/>
      <c r="M776" s="268"/>
      <c r="N776" s="269"/>
      <c r="O776" s="120"/>
      <c r="P776" s="121"/>
      <c r="Q776" s="121"/>
      <c r="R776" s="122"/>
    </row>
    <row r="777" spans="1:18" ht="18" customHeight="1" x14ac:dyDescent="0.25">
      <c r="A777" s="46"/>
      <c r="B777" s="340" t="s">
        <v>111</v>
      </c>
      <c r="C777" s="340"/>
      <c r="D777" s="340"/>
      <c r="E777" s="340"/>
      <c r="F777" s="340"/>
      <c r="G777" s="340"/>
      <c r="H777" s="340"/>
      <c r="I777" s="340"/>
      <c r="J777" s="340"/>
      <c r="K777" s="123">
        <f>SUM(K761:K774)</f>
        <v>63</v>
      </c>
      <c r="L777" s="124">
        <f>(SUM(K768:K769))/B761</f>
        <v>0.38834951456310679</v>
      </c>
      <c r="M777" s="124">
        <f>IF(K777=0,"",K777/B761)</f>
        <v>0.61165048543689315</v>
      </c>
      <c r="N777" s="124">
        <f>IF(K768=0,"",M777-L777)</f>
        <v>0.22330097087378636</v>
      </c>
      <c r="O777" s="1"/>
      <c r="P777" s="2"/>
      <c r="Q777" s="36"/>
      <c r="R777" s="1"/>
    </row>
    <row r="778" spans="1:18" ht="12.75" customHeight="1" x14ac:dyDescent="0.2">
      <c r="L778" s="1"/>
      <c r="M778" s="1"/>
      <c r="O778" s="1"/>
    </row>
    <row r="779" spans="1:18" ht="12.75" customHeight="1" x14ac:dyDescent="0.2">
      <c r="L779" s="1"/>
      <c r="M779" s="1"/>
      <c r="O779" s="1"/>
    </row>
    <row r="780" spans="1:18" ht="26.25" customHeight="1" x14ac:dyDescent="0.4">
      <c r="B780" s="382" t="s">
        <v>101</v>
      </c>
      <c r="C780" s="367"/>
      <c r="D780" s="367"/>
      <c r="E780" s="367"/>
      <c r="F780" s="367"/>
      <c r="G780" s="367"/>
      <c r="H780" s="367"/>
      <c r="I780" s="367"/>
      <c r="J780" s="367"/>
      <c r="K780" s="225" t="s">
        <v>120</v>
      </c>
      <c r="L780" s="1"/>
      <c r="M780" s="1"/>
      <c r="N780" s="2"/>
      <c r="O780" s="1"/>
      <c r="P780" s="2"/>
      <c r="Q780" s="2"/>
      <c r="R780" s="2"/>
    </row>
    <row r="781" spans="1:18" ht="20.25" customHeight="1" x14ac:dyDescent="0.2">
      <c r="A781" s="342" t="s">
        <v>18</v>
      </c>
      <c r="B781" s="344" t="s">
        <v>102</v>
      </c>
      <c r="C781" s="345"/>
      <c r="D781" s="345"/>
      <c r="E781" s="345"/>
      <c r="F781" s="345"/>
      <c r="G781" s="345"/>
      <c r="H781" s="345"/>
      <c r="I781" s="345"/>
      <c r="J781" s="377"/>
      <c r="K781" s="348" t="s">
        <v>19</v>
      </c>
      <c r="L781" s="339" t="s">
        <v>11</v>
      </c>
      <c r="M781" s="339" t="s">
        <v>12</v>
      </c>
      <c r="N781" s="350" t="s">
        <v>13</v>
      </c>
      <c r="O781" s="339" t="s">
        <v>14</v>
      </c>
      <c r="P781" s="337" t="s">
        <v>15</v>
      </c>
      <c r="Q781" s="337" t="s">
        <v>16</v>
      </c>
      <c r="R781" s="339" t="s">
        <v>103</v>
      </c>
    </row>
    <row r="782" spans="1:18" ht="15.75" customHeight="1" x14ac:dyDescent="0.25">
      <c r="A782" s="343"/>
      <c r="B782" s="84" t="s">
        <v>104</v>
      </c>
      <c r="C782" s="84" t="s">
        <v>105</v>
      </c>
      <c r="D782" s="84" t="s">
        <v>106</v>
      </c>
      <c r="E782" s="84" t="s">
        <v>107</v>
      </c>
      <c r="F782" s="84" t="s">
        <v>108</v>
      </c>
      <c r="G782" s="84" t="s">
        <v>109</v>
      </c>
      <c r="H782" s="84" t="s">
        <v>110</v>
      </c>
      <c r="I782" s="84" t="s">
        <v>73</v>
      </c>
      <c r="J782" s="84" t="s">
        <v>74</v>
      </c>
      <c r="K782" s="349"/>
      <c r="L782" s="338"/>
      <c r="M782" s="338"/>
      <c r="N782" s="338"/>
      <c r="O782" s="338"/>
      <c r="P782" s="338"/>
      <c r="Q782" s="338"/>
      <c r="R782" s="338"/>
    </row>
    <row r="783" spans="1:18" ht="15.75" customHeight="1" x14ac:dyDescent="0.25">
      <c r="A783" s="84">
        <v>1902</v>
      </c>
      <c r="B783" s="87">
        <v>105</v>
      </c>
      <c r="C783" s="87"/>
      <c r="D783" s="87"/>
      <c r="E783" s="87"/>
      <c r="F783" s="87"/>
      <c r="G783" s="87"/>
      <c r="H783" s="87"/>
      <c r="I783" s="87"/>
      <c r="J783" s="87"/>
      <c r="K783" s="129"/>
      <c r="L783" s="262"/>
      <c r="M783" s="263"/>
      <c r="N783" s="264"/>
      <c r="O783" s="278"/>
      <c r="P783" s="92">
        <f>B783</f>
        <v>105</v>
      </c>
      <c r="Q783" s="279"/>
      <c r="R783" s="278"/>
    </row>
    <row r="784" spans="1:18" ht="15.75" customHeight="1" x14ac:dyDescent="0.25">
      <c r="A784" s="84">
        <v>2001</v>
      </c>
      <c r="B784" s="87"/>
      <c r="C784" s="87">
        <v>90</v>
      </c>
      <c r="D784" s="87"/>
      <c r="E784" s="87"/>
      <c r="F784" s="87"/>
      <c r="G784" s="87"/>
      <c r="H784" s="87"/>
      <c r="I784" s="87"/>
      <c r="J784" s="87"/>
      <c r="K784" s="129"/>
      <c r="L784" s="265"/>
      <c r="M784" s="101"/>
      <c r="N784" s="266"/>
      <c r="O784" s="96">
        <f>IF(C784=0,"",C784/B783)</f>
        <v>0.8571428571428571</v>
      </c>
      <c r="P784" s="97">
        <v>94</v>
      </c>
      <c r="Q784" s="280">
        <f t="shared" ref="Q784:Q790" si="98">IF(P784=0,"",P784/P783)</f>
        <v>0.89523809523809528</v>
      </c>
      <c r="R784" s="280">
        <f t="shared" ref="R784:R790" si="99">IF(P784=0,"",100%-Q784)</f>
        <v>0.10476190476190472</v>
      </c>
    </row>
    <row r="785" spans="1:19" ht="15.75" customHeight="1" x14ac:dyDescent="0.25">
      <c r="A785" s="84">
        <v>2002</v>
      </c>
      <c r="B785" s="87"/>
      <c r="C785" s="87"/>
      <c r="D785" s="87">
        <v>82</v>
      </c>
      <c r="E785" s="87"/>
      <c r="F785" s="87"/>
      <c r="G785" s="87"/>
      <c r="H785" s="87"/>
      <c r="I785" s="87"/>
      <c r="J785" s="87"/>
      <c r="K785" s="129"/>
      <c r="L785" s="265"/>
      <c r="M785" s="101"/>
      <c r="N785" s="266"/>
      <c r="O785" s="96">
        <f>IF(D785=0,"",D785/C784)</f>
        <v>0.91111111111111109</v>
      </c>
      <c r="P785" s="97">
        <v>88</v>
      </c>
      <c r="Q785" s="280">
        <f t="shared" si="98"/>
        <v>0.93617021276595747</v>
      </c>
      <c r="R785" s="280">
        <f t="shared" si="99"/>
        <v>6.3829787234042534E-2</v>
      </c>
      <c r="S785" s="128">
        <f>P785/P783</f>
        <v>0.83809523809523812</v>
      </c>
    </row>
    <row r="786" spans="1:19" ht="15.75" customHeight="1" x14ac:dyDescent="0.25">
      <c r="A786" s="84">
        <v>2101</v>
      </c>
      <c r="B786" s="87"/>
      <c r="C786" s="87"/>
      <c r="D786" s="87"/>
      <c r="E786" s="87">
        <v>76</v>
      </c>
      <c r="F786" s="87"/>
      <c r="G786" s="87"/>
      <c r="H786" s="87"/>
      <c r="I786" s="87"/>
      <c r="J786" s="87"/>
      <c r="K786" s="129"/>
      <c r="L786" s="265"/>
      <c r="M786" s="101"/>
      <c r="N786" s="266"/>
      <c r="O786" s="96">
        <f>IF(E786=0,"",E786/D785)</f>
        <v>0.92682926829268297</v>
      </c>
      <c r="P786" s="97">
        <v>82</v>
      </c>
      <c r="Q786" s="280">
        <f t="shared" si="98"/>
        <v>0.93181818181818177</v>
      </c>
      <c r="R786" s="280">
        <f t="shared" si="99"/>
        <v>6.8181818181818232E-2</v>
      </c>
    </row>
    <row r="787" spans="1:19" ht="15.75" customHeight="1" x14ac:dyDescent="0.25">
      <c r="A787" s="84">
        <v>2102</v>
      </c>
      <c r="B787" s="87"/>
      <c r="C787" s="87"/>
      <c r="D787" s="87"/>
      <c r="E787" s="87"/>
      <c r="F787" s="87">
        <v>75</v>
      </c>
      <c r="G787" s="87"/>
      <c r="H787" s="87"/>
      <c r="I787" s="87"/>
      <c r="J787" s="87"/>
      <c r="K787" s="129"/>
      <c r="L787" s="265"/>
      <c r="M787" s="101"/>
      <c r="N787" s="266"/>
      <c r="O787" s="96">
        <f>F787/E786</f>
        <v>0.98684210526315785</v>
      </c>
      <c r="P787" s="97">
        <v>79</v>
      </c>
      <c r="Q787" s="280">
        <f t="shared" si="98"/>
        <v>0.96341463414634143</v>
      </c>
      <c r="R787" s="280">
        <f t="shared" si="99"/>
        <v>3.6585365853658569E-2</v>
      </c>
    </row>
    <row r="788" spans="1:19" ht="15.75" customHeight="1" x14ac:dyDescent="0.25">
      <c r="A788" s="84">
        <v>2201</v>
      </c>
      <c r="B788" s="87"/>
      <c r="C788" s="87"/>
      <c r="D788" s="87"/>
      <c r="E788" s="87"/>
      <c r="F788" s="87"/>
      <c r="G788" s="87">
        <v>75</v>
      </c>
      <c r="H788" s="87"/>
      <c r="I788" s="87"/>
      <c r="J788" s="87"/>
      <c r="K788" s="129"/>
      <c r="L788" s="265"/>
      <c r="M788" s="101"/>
      <c r="N788" s="266"/>
      <c r="O788" s="96">
        <f>IF(G788=0,"",G788/F787)</f>
        <v>1</v>
      </c>
      <c r="P788" s="97">
        <v>78</v>
      </c>
      <c r="Q788" s="280">
        <f t="shared" si="98"/>
        <v>0.98734177215189878</v>
      </c>
      <c r="R788" s="280">
        <f t="shared" si="99"/>
        <v>1.2658227848101222E-2</v>
      </c>
    </row>
    <row r="789" spans="1:19" ht="15.75" customHeight="1" x14ac:dyDescent="0.25">
      <c r="A789" s="84">
        <v>2202</v>
      </c>
      <c r="B789" s="87"/>
      <c r="C789" s="87"/>
      <c r="D789" s="87"/>
      <c r="E789" s="87"/>
      <c r="F789" s="87"/>
      <c r="G789" s="87"/>
      <c r="H789" s="87">
        <v>74</v>
      </c>
      <c r="I789" s="87"/>
      <c r="J789" s="87"/>
      <c r="K789" s="129"/>
      <c r="L789" s="265"/>
      <c r="M789" s="101"/>
      <c r="N789" s="266"/>
      <c r="O789" s="96">
        <f>IF(H789=0,"",H789/G788)</f>
        <v>0.98666666666666669</v>
      </c>
      <c r="P789" s="97">
        <v>78</v>
      </c>
      <c r="Q789" s="280">
        <f t="shared" si="98"/>
        <v>1</v>
      </c>
      <c r="R789" s="280">
        <f t="shared" si="99"/>
        <v>0</v>
      </c>
    </row>
    <row r="790" spans="1:19" ht="15.75" customHeight="1" x14ac:dyDescent="0.25">
      <c r="A790" s="84">
        <v>2301</v>
      </c>
      <c r="B790" s="87"/>
      <c r="C790" s="87"/>
      <c r="D790" s="87"/>
      <c r="E790" s="87"/>
      <c r="F790" s="87"/>
      <c r="G790" s="87"/>
      <c r="H790" s="87"/>
      <c r="I790" s="87">
        <v>74</v>
      </c>
      <c r="J790" s="87"/>
      <c r="K790" s="129"/>
      <c r="L790" s="265"/>
      <c r="M790" s="101"/>
      <c r="N790" s="266"/>
      <c r="O790" s="126">
        <f>IF(I790=0,"",I790/H789)</f>
        <v>1</v>
      </c>
      <c r="P790" s="97">
        <v>77</v>
      </c>
      <c r="Q790" s="280">
        <f t="shared" si="98"/>
        <v>0.98717948717948723</v>
      </c>
      <c r="R790" s="126">
        <f t="shared" si="99"/>
        <v>1.2820512820512775E-2</v>
      </c>
    </row>
    <row r="791" spans="1:19" ht="15.75" customHeight="1" x14ac:dyDescent="0.25">
      <c r="A791" s="84">
        <v>2302</v>
      </c>
      <c r="B791" s="87"/>
      <c r="C791" s="87"/>
      <c r="D791" s="87"/>
      <c r="E791" s="87"/>
      <c r="F791" s="87"/>
      <c r="G791" s="87"/>
      <c r="H791" s="87"/>
      <c r="I791" s="87"/>
      <c r="J791" s="87">
        <v>70</v>
      </c>
      <c r="K791" s="129">
        <v>59</v>
      </c>
      <c r="L791" s="265"/>
      <c r="M791" s="101"/>
      <c r="N791" s="256"/>
      <c r="O791" s="126">
        <f>IF(J791=0,"",J791/I790)</f>
        <v>0.94594594594594594</v>
      </c>
      <c r="P791" s="97">
        <v>75</v>
      </c>
      <c r="Q791" s="280">
        <f t="shared" ref="Q791" si="100">IF(P791=0,"",P791/P790)</f>
        <v>0.97402597402597402</v>
      </c>
      <c r="R791" s="126">
        <f t="shared" ref="R791" si="101">IF(P791=0,"",100%-Q791)</f>
        <v>2.5974025974025983E-2</v>
      </c>
    </row>
    <row r="792" spans="1:19" ht="15.75" customHeight="1" x14ac:dyDescent="0.25">
      <c r="A792" s="84">
        <v>2401</v>
      </c>
      <c r="B792" s="87"/>
      <c r="C792" s="87"/>
      <c r="D792" s="87"/>
      <c r="E792" s="87"/>
      <c r="F792" s="87"/>
      <c r="G792" s="87"/>
      <c r="H792" s="87"/>
      <c r="I792" s="87"/>
      <c r="J792" s="87">
        <v>12</v>
      </c>
      <c r="K792" s="129">
        <v>11</v>
      </c>
      <c r="L792" s="265"/>
      <c r="M792" s="101"/>
      <c r="N792" s="256"/>
      <c r="O792" s="215"/>
      <c r="P792" s="106">
        <v>14</v>
      </c>
      <c r="Q792" s="285"/>
      <c r="R792" s="215"/>
    </row>
    <row r="793" spans="1:19" ht="15.75" customHeight="1" x14ac:dyDescent="0.25">
      <c r="A793" s="84">
        <v>2402</v>
      </c>
      <c r="B793" s="87"/>
      <c r="C793" s="87"/>
      <c r="D793" s="87"/>
      <c r="E793" s="87"/>
      <c r="F793" s="87"/>
      <c r="G793" s="87"/>
      <c r="H793" s="87"/>
      <c r="I793" s="87"/>
      <c r="J793" s="87">
        <v>2</v>
      </c>
      <c r="K793" s="129">
        <v>1</v>
      </c>
      <c r="L793" s="265"/>
      <c r="M793" s="101"/>
      <c r="N793" s="256"/>
      <c r="O793" s="215"/>
      <c r="P793" s="106">
        <v>2</v>
      </c>
      <c r="Q793" s="285"/>
      <c r="R793" s="215"/>
    </row>
    <row r="794" spans="1:19" ht="15.75" customHeight="1" x14ac:dyDescent="0.25">
      <c r="A794" s="84">
        <v>2501</v>
      </c>
      <c r="B794" s="87"/>
      <c r="C794" s="87"/>
      <c r="D794" s="87"/>
      <c r="E794" s="87"/>
      <c r="F794" s="87"/>
      <c r="G794" s="87"/>
      <c r="H794" s="87"/>
      <c r="I794" s="87"/>
      <c r="J794" s="87">
        <v>1</v>
      </c>
      <c r="K794" s="129">
        <v>2</v>
      </c>
      <c r="L794" s="265"/>
      <c r="M794" s="101"/>
      <c r="N794" s="256"/>
      <c r="O794" s="215"/>
      <c r="P794" s="106">
        <v>3</v>
      </c>
      <c r="Q794" s="285"/>
      <c r="R794" s="215"/>
    </row>
    <row r="795" spans="1:19" ht="15.75" customHeight="1" x14ac:dyDescent="0.25">
      <c r="A795" s="84">
        <v>2502</v>
      </c>
      <c r="B795" s="87"/>
      <c r="C795" s="87"/>
      <c r="D795" s="87"/>
      <c r="E795" s="87"/>
      <c r="F795" s="87"/>
      <c r="G795" s="87"/>
      <c r="H795" s="87"/>
      <c r="I795" s="87"/>
      <c r="J795" s="87">
        <v>1</v>
      </c>
      <c r="K795" s="129">
        <v>1</v>
      </c>
      <c r="L795" s="265"/>
      <c r="M795" s="101"/>
      <c r="N795" s="256"/>
      <c r="O795" s="101"/>
      <c r="P795" s="256"/>
      <c r="Q795" s="286"/>
      <c r="R795" s="215"/>
    </row>
    <row r="796" spans="1:19" ht="15.75" customHeight="1" x14ac:dyDescent="0.25">
      <c r="A796" s="84">
        <v>2601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129"/>
      <c r="L796" s="265"/>
      <c r="M796" s="101"/>
      <c r="N796" s="256"/>
      <c r="O796" s="111" t="s">
        <v>91</v>
      </c>
      <c r="P796" s="164">
        <v>33</v>
      </c>
      <c r="Q796" s="113">
        <f>K799</f>
        <v>74</v>
      </c>
      <c r="R796" s="114" t="s">
        <v>19</v>
      </c>
    </row>
    <row r="797" spans="1:19" ht="15.75" customHeight="1" x14ac:dyDescent="0.25">
      <c r="A797" s="84">
        <v>2602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129"/>
      <c r="L797" s="265"/>
      <c r="M797" s="101"/>
      <c r="N797" s="256"/>
      <c r="O797" s="115" t="s">
        <v>92</v>
      </c>
      <c r="P797" s="165">
        <f>IF(P796/B783=0,"",P796/B783)</f>
        <v>0.31428571428571428</v>
      </c>
      <c r="Q797" s="117">
        <f>IF(P796/Q796=0,"",P796/Q796)</f>
        <v>0.44594594594594594</v>
      </c>
      <c r="R797" s="118" t="s">
        <v>93</v>
      </c>
    </row>
    <row r="798" spans="1:19" ht="15.75" customHeight="1" x14ac:dyDescent="0.25">
      <c r="A798" s="84">
        <v>2701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129"/>
      <c r="L798" s="267"/>
      <c r="M798" s="268"/>
      <c r="N798" s="269"/>
      <c r="O798" s="120"/>
      <c r="P798" s="121"/>
      <c r="Q798" s="121"/>
      <c r="R798" s="122"/>
    </row>
    <row r="799" spans="1:19" ht="18" customHeight="1" x14ac:dyDescent="0.25">
      <c r="A799" s="46"/>
      <c r="B799" s="340" t="s">
        <v>111</v>
      </c>
      <c r="C799" s="340"/>
      <c r="D799" s="340"/>
      <c r="E799" s="340"/>
      <c r="F799" s="340"/>
      <c r="G799" s="340"/>
      <c r="H799" s="340"/>
      <c r="I799" s="340"/>
      <c r="J799" s="340"/>
      <c r="K799" s="123">
        <f>SUM(K783:K795)</f>
        <v>74</v>
      </c>
      <c r="L799" s="124">
        <f>IF(K791=0,"",K791/B783)</f>
        <v>0.56190476190476191</v>
      </c>
      <c r="M799" s="124">
        <f>IF(K799=0,"",K799/B783)</f>
        <v>0.70476190476190481</v>
      </c>
      <c r="N799" s="124">
        <f>IF(K791=0,"",M799-L799)</f>
        <v>0.1428571428571429</v>
      </c>
      <c r="O799" s="1"/>
      <c r="P799" s="2"/>
      <c r="Q799" s="36"/>
      <c r="R799" s="1"/>
    </row>
    <row r="800" spans="1:19" ht="12.75" customHeight="1" x14ac:dyDescent="0.2">
      <c r="L800" s="1"/>
      <c r="M800" s="1"/>
      <c r="O800" s="1"/>
    </row>
    <row r="801" spans="1:19" ht="12.75" customHeight="1" x14ac:dyDescent="0.2">
      <c r="L801" s="1"/>
      <c r="M801" s="1"/>
      <c r="O801" s="1"/>
    </row>
    <row r="802" spans="1:19" ht="26.25" customHeight="1" x14ac:dyDescent="0.4">
      <c r="B802" s="382" t="s">
        <v>101</v>
      </c>
      <c r="C802" s="367"/>
      <c r="D802" s="367"/>
      <c r="E802" s="367"/>
      <c r="F802" s="367"/>
      <c r="G802" s="367"/>
      <c r="H802" s="367"/>
      <c r="I802" s="367"/>
      <c r="J802" s="367"/>
      <c r="K802" s="225" t="s">
        <v>121</v>
      </c>
      <c r="L802" s="1"/>
      <c r="M802" s="1"/>
      <c r="N802" s="2"/>
      <c r="O802" s="1"/>
      <c r="P802" s="2"/>
      <c r="Q802" s="2"/>
      <c r="R802" s="2"/>
    </row>
    <row r="803" spans="1:19" ht="20.25" customHeight="1" x14ac:dyDescent="0.2">
      <c r="A803" s="342" t="s">
        <v>18</v>
      </c>
      <c r="B803" s="344" t="s">
        <v>102</v>
      </c>
      <c r="C803" s="345"/>
      <c r="D803" s="345"/>
      <c r="E803" s="345"/>
      <c r="F803" s="345"/>
      <c r="G803" s="345"/>
      <c r="H803" s="345"/>
      <c r="I803" s="345"/>
      <c r="J803" s="377"/>
      <c r="K803" s="348" t="s">
        <v>19</v>
      </c>
      <c r="L803" s="339" t="s">
        <v>11</v>
      </c>
      <c r="M803" s="339" t="s">
        <v>12</v>
      </c>
      <c r="N803" s="350" t="s">
        <v>13</v>
      </c>
      <c r="O803" s="339" t="s">
        <v>14</v>
      </c>
      <c r="P803" s="337" t="s">
        <v>15</v>
      </c>
      <c r="Q803" s="337" t="s">
        <v>16</v>
      </c>
      <c r="R803" s="339" t="s">
        <v>103</v>
      </c>
    </row>
    <row r="804" spans="1:19" ht="15.75" customHeight="1" x14ac:dyDescent="0.25">
      <c r="A804" s="343"/>
      <c r="B804" s="84" t="s">
        <v>104</v>
      </c>
      <c r="C804" s="84" t="s">
        <v>105</v>
      </c>
      <c r="D804" s="84" t="s">
        <v>106</v>
      </c>
      <c r="E804" s="84" t="s">
        <v>107</v>
      </c>
      <c r="F804" s="84" t="s">
        <v>108</v>
      </c>
      <c r="G804" s="84" t="s">
        <v>109</v>
      </c>
      <c r="H804" s="84" t="s">
        <v>110</v>
      </c>
      <c r="I804" s="84" t="s">
        <v>73</v>
      </c>
      <c r="J804" s="84" t="s">
        <v>74</v>
      </c>
      <c r="K804" s="349"/>
      <c r="L804" s="338"/>
      <c r="M804" s="338"/>
      <c r="N804" s="338"/>
      <c r="O804" s="338"/>
      <c r="P804" s="338"/>
      <c r="Q804" s="338"/>
      <c r="R804" s="338"/>
    </row>
    <row r="805" spans="1:19" ht="15.75" customHeight="1" x14ac:dyDescent="0.25">
      <c r="A805" s="84">
        <v>2001</v>
      </c>
      <c r="B805" s="87">
        <v>100</v>
      </c>
      <c r="C805" s="87"/>
      <c r="D805" s="87"/>
      <c r="E805" s="87"/>
      <c r="F805" s="87"/>
      <c r="G805" s="87"/>
      <c r="H805" s="87"/>
      <c r="I805" s="87"/>
      <c r="J805" s="87"/>
      <c r="K805" s="129"/>
      <c r="L805" s="262"/>
      <c r="M805" s="263"/>
      <c r="N805" s="264"/>
      <c r="O805" s="278"/>
      <c r="P805" s="92">
        <f>B805</f>
        <v>100</v>
      </c>
      <c r="Q805" s="279"/>
      <c r="R805" s="278"/>
    </row>
    <row r="806" spans="1:19" ht="15.75" customHeight="1" x14ac:dyDescent="0.25">
      <c r="A806" s="84">
        <v>2002</v>
      </c>
      <c r="B806" s="87"/>
      <c r="C806" s="87">
        <v>73</v>
      </c>
      <c r="D806" s="87"/>
      <c r="E806" s="87"/>
      <c r="F806" s="87"/>
      <c r="G806" s="87"/>
      <c r="H806" s="87"/>
      <c r="I806" s="87"/>
      <c r="J806" s="87"/>
      <c r="K806" s="129"/>
      <c r="L806" s="265"/>
      <c r="M806" s="101"/>
      <c r="N806" s="266"/>
      <c r="O806" s="96">
        <f>IF(C806=0,"",C806/B805)</f>
        <v>0.73</v>
      </c>
      <c r="P806" s="97">
        <v>73</v>
      </c>
      <c r="Q806" s="280">
        <f t="shared" ref="Q806:Q812" si="102">IF(P806=0,"",P806/P805)</f>
        <v>0.73</v>
      </c>
      <c r="R806" s="280">
        <f t="shared" ref="R806:R812" si="103">IF(P806=0,"",100%-Q806)</f>
        <v>0.27</v>
      </c>
    </row>
    <row r="807" spans="1:19" ht="15.75" customHeight="1" x14ac:dyDescent="0.25">
      <c r="A807" s="84">
        <v>2101</v>
      </c>
      <c r="B807" s="87"/>
      <c r="C807" s="87"/>
      <c r="D807" s="87">
        <v>64</v>
      </c>
      <c r="E807" s="87"/>
      <c r="F807" s="87"/>
      <c r="G807" s="87"/>
      <c r="H807" s="87"/>
      <c r="I807" s="87"/>
      <c r="J807" s="87"/>
      <c r="K807" s="129"/>
      <c r="L807" s="265"/>
      <c r="M807" s="101"/>
      <c r="N807" s="266"/>
      <c r="O807" s="96">
        <f>IF(D807=0,"",D807/C806)</f>
        <v>0.87671232876712324</v>
      </c>
      <c r="P807" s="97">
        <v>67</v>
      </c>
      <c r="Q807" s="280">
        <f t="shared" si="102"/>
        <v>0.9178082191780822</v>
      </c>
      <c r="R807" s="280">
        <f t="shared" si="103"/>
        <v>8.2191780821917804E-2</v>
      </c>
      <c r="S807" s="128">
        <f>P807/P805</f>
        <v>0.67</v>
      </c>
    </row>
    <row r="808" spans="1:19" ht="15.75" customHeight="1" x14ac:dyDescent="0.25">
      <c r="A808" s="84">
        <v>2102</v>
      </c>
      <c r="B808" s="87"/>
      <c r="C808" s="87"/>
      <c r="D808" s="87"/>
      <c r="E808" s="87">
        <v>62</v>
      </c>
      <c r="F808" s="87"/>
      <c r="G808" s="87"/>
      <c r="H808" s="87"/>
      <c r="I808" s="87"/>
      <c r="J808" s="87"/>
      <c r="K808" s="129"/>
      <c r="L808" s="265"/>
      <c r="M808" s="101"/>
      <c r="N808" s="266"/>
      <c r="O808" s="96">
        <f>IF(E808=0,"",E808/D807)</f>
        <v>0.96875</v>
      </c>
      <c r="P808" s="97">
        <v>65</v>
      </c>
      <c r="Q808" s="280">
        <f t="shared" si="102"/>
        <v>0.97014925373134331</v>
      </c>
      <c r="R808" s="280">
        <f t="shared" si="103"/>
        <v>2.9850746268656692E-2</v>
      </c>
    </row>
    <row r="809" spans="1:19" ht="15.75" customHeight="1" x14ac:dyDescent="0.25">
      <c r="A809" s="84">
        <v>2201</v>
      </c>
      <c r="B809" s="87"/>
      <c r="C809" s="87"/>
      <c r="D809" s="87"/>
      <c r="E809" s="87"/>
      <c r="F809" s="87">
        <v>59</v>
      </c>
      <c r="G809" s="87"/>
      <c r="H809" s="87"/>
      <c r="I809" s="87"/>
      <c r="J809" s="87"/>
      <c r="K809" s="129"/>
      <c r="L809" s="265"/>
      <c r="M809" s="101"/>
      <c r="N809" s="266"/>
      <c r="O809" s="96">
        <f>F809/E808</f>
        <v>0.95161290322580649</v>
      </c>
      <c r="P809" s="97">
        <v>63</v>
      </c>
      <c r="Q809" s="280">
        <f t="shared" si="102"/>
        <v>0.96923076923076923</v>
      </c>
      <c r="R809" s="280">
        <f t="shared" si="103"/>
        <v>3.0769230769230771E-2</v>
      </c>
    </row>
    <row r="810" spans="1:19" ht="15.75" customHeight="1" x14ac:dyDescent="0.25">
      <c r="A810" s="84">
        <v>2202</v>
      </c>
      <c r="B810" s="87"/>
      <c r="C810" s="87"/>
      <c r="D810" s="87"/>
      <c r="E810" s="87"/>
      <c r="F810" s="87"/>
      <c r="G810" s="87">
        <v>55</v>
      </c>
      <c r="H810" s="87"/>
      <c r="I810" s="87"/>
      <c r="J810" s="87"/>
      <c r="K810" s="129"/>
      <c r="L810" s="265"/>
      <c r="M810" s="101"/>
      <c r="N810" s="266"/>
      <c r="O810" s="96">
        <f>IF(G810=0,"",G810/F809)</f>
        <v>0.93220338983050843</v>
      </c>
      <c r="P810" s="97">
        <v>62</v>
      </c>
      <c r="Q810" s="280">
        <f t="shared" si="102"/>
        <v>0.98412698412698407</v>
      </c>
      <c r="R810" s="280">
        <f t="shared" si="103"/>
        <v>1.5873015873015928E-2</v>
      </c>
    </row>
    <row r="811" spans="1:19" ht="15.75" customHeight="1" x14ac:dyDescent="0.25">
      <c r="A811" s="84">
        <v>2301</v>
      </c>
      <c r="B811" s="87"/>
      <c r="C811" s="87"/>
      <c r="D811" s="87"/>
      <c r="E811" s="87"/>
      <c r="F811" s="87"/>
      <c r="G811" s="87"/>
      <c r="H811" s="87">
        <v>55</v>
      </c>
      <c r="I811" s="87"/>
      <c r="J811" s="87"/>
      <c r="K811" s="129"/>
      <c r="L811" s="265"/>
      <c r="M811" s="101"/>
      <c r="N811" s="266"/>
      <c r="O811" s="96">
        <f>IF(H811=0,"",H811/G810)</f>
        <v>1</v>
      </c>
      <c r="P811" s="97">
        <v>62</v>
      </c>
      <c r="Q811" s="280">
        <f t="shared" si="102"/>
        <v>1</v>
      </c>
      <c r="R811" s="280">
        <f t="shared" si="103"/>
        <v>0</v>
      </c>
    </row>
    <row r="812" spans="1:19" ht="15.75" customHeight="1" x14ac:dyDescent="0.25">
      <c r="A812" s="84">
        <v>2302</v>
      </c>
      <c r="B812" s="87"/>
      <c r="C812" s="87"/>
      <c r="D812" s="87"/>
      <c r="E812" s="87"/>
      <c r="F812" s="87"/>
      <c r="G812" s="87"/>
      <c r="H812" s="87"/>
      <c r="I812" s="87">
        <v>52</v>
      </c>
      <c r="J812" s="87"/>
      <c r="K812" s="129"/>
      <c r="L812" s="265"/>
      <c r="M812" s="101"/>
      <c r="N812" s="266"/>
      <c r="O812" s="126">
        <f>IF(I812=0,"",I812/H811)</f>
        <v>0.94545454545454544</v>
      </c>
      <c r="P812" s="97">
        <v>59</v>
      </c>
      <c r="Q812" s="280">
        <f t="shared" si="102"/>
        <v>0.95161290322580649</v>
      </c>
      <c r="R812" s="126">
        <f t="shared" si="103"/>
        <v>4.8387096774193505E-2</v>
      </c>
    </row>
    <row r="813" spans="1:19" ht="15.75" customHeight="1" x14ac:dyDescent="0.25">
      <c r="A813" s="84">
        <v>2401</v>
      </c>
      <c r="B813" s="87"/>
      <c r="C813" s="87"/>
      <c r="D813" s="87"/>
      <c r="E813" s="87"/>
      <c r="F813" s="87"/>
      <c r="G813" s="87"/>
      <c r="H813" s="87"/>
      <c r="I813" s="87"/>
      <c r="J813" s="87">
        <v>52</v>
      </c>
      <c r="K813" s="129">
        <v>37</v>
      </c>
      <c r="L813" s="265"/>
      <c r="M813" s="101"/>
      <c r="N813" s="256"/>
      <c r="O813" s="126">
        <f>IF(J813=0,"",J813/I812)</f>
        <v>1</v>
      </c>
      <c r="P813" s="97">
        <v>57</v>
      </c>
      <c r="Q813" s="280">
        <f t="shared" ref="Q813" si="104">IF(P813=0,"",P813/P812)</f>
        <v>0.96610169491525422</v>
      </c>
      <c r="R813" s="126">
        <f t="shared" ref="R813" si="105">IF(P813=0,"",100%-Q813)</f>
        <v>3.3898305084745783E-2</v>
      </c>
    </row>
    <row r="814" spans="1:19" ht="15.75" customHeight="1" x14ac:dyDescent="0.25">
      <c r="A814" s="84">
        <v>2402</v>
      </c>
      <c r="B814" s="87"/>
      <c r="C814" s="87"/>
      <c r="D814" s="87"/>
      <c r="E814" s="87"/>
      <c r="F814" s="87"/>
      <c r="G814" s="87"/>
      <c r="H814" s="87"/>
      <c r="I814" s="87"/>
      <c r="J814" s="87">
        <v>11</v>
      </c>
      <c r="K814" s="129">
        <v>11</v>
      </c>
      <c r="L814" s="265"/>
      <c r="M814" s="101"/>
      <c r="N814" s="256"/>
      <c r="O814" s="215"/>
      <c r="P814" s="106">
        <v>19</v>
      </c>
      <c r="Q814" s="285"/>
      <c r="R814" s="215"/>
    </row>
    <row r="815" spans="1:19" ht="15.75" customHeight="1" x14ac:dyDescent="0.25">
      <c r="A815" s="84">
        <v>2501</v>
      </c>
      <c r="B815" s="87"/>
      <c r="C815" s="87"/>
      <c r="D815" s="87"/>
      <c r="E815" s="87"/>
      <c r="F815" s="87"/>
      <c r="G815" s="87"/>
      <c r="H815" s="87"/>
      <c r="I815" s="87"/>
      <c r="J815" s="87">
        <v>5</v>
      </c>
      <c r="K815" s="129">
        <v>8</v>
      </c>
      <c r="L815" s="265"/>
      <c r="M815" s="101"/>
      <c r="N815" s="256"/>
      <c r="O815" s="215"/>
      <c r="P815" s="106">
        <v>7</v>
      </c>
      <c r="Q815" s="285"/>
      <c r="R815" s="215"/>
    </row>
    <row r="816" spans="1:19" ht="15.75" customHeight="1" x14ac:dyDescent="0.25">
      <c r="A816" s="84">
        <v>2502</v>
      </c>
      <c r="B816" s="87"/>
      <c r="C816" s="87"/>
      <c r="D816" s="87"/>
      <c r="E816" s="87"/>
      <c r="F816" s="87"/>
      <c r="G816" s="87"/>
      <c r="H816" s="87"/>
      <c r="I816" s="87"/>
      <c r="J816" s="87">
        <v>1</v>
      </c>
      <c r="K816" s="129"/>
      <c r="L816" s="265"/>
      <c r="M816" s="101"/>
      <c r="N816" s="256"/>
      <c r="O816" s="215"/>
      <c r="P816" s="106">
        <v>1</v>
      </c>
      <c r="Q816" s="285"/>
      <c r="R816" s="215"/>
    </row>
    <row r="817" spans="1:19" ht="15.75" customHeight="1" x14ac:dyDescent="0.25">
      <c r="A817" s="84">
        <v>2601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129"/>
      <c r="L817" s="265"/>
      <c r="M817" s="101"/>
      <c r="N817" s="256"/>
      <c r="O817" s="101"/>
      <c r="P817" s="256"/>
      <c r="Q817" s="286"/>
      <c r="R817" s="215"/>
    </row>
    <row r="818" spans="1:19" ht="15.75" customHeight="1" x14ac:dyDescent="0.25">
      <c r="A818" s="84">
        <v>2602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129"/>
      <c r="L818" s="265"/>
      <c r="M818" s="101"/>
      <c r="N818" s="256"/>
      <c r="O818" s="111" t="s">
        <v>91</v>
      </c>
      <c r="P818" s="164">
        <v>4</v>
      </c>
      <c r="Q818" s="113">
        <f>K821</f>
        <v>56</v>
      </c>
      <c r="R818" s="114" t="s">
        <v>19</v>
      </c>
    </row>
    <row r="819" spans="1:19" ht="15.75" customHeight="1" x14ac:dyDescent="0.25">
      <c r="A819" s="84">
        <v>2701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129"/>
      <c r="L819" s="265"/>
      <c r="M819" s="101"/>
      <c r="N819" s="256"/>
      <c r="O819" s="115" t="s">
        <v>92</v>
      </c>
      <c r="P819" s="165">
        <f>IF(P818/B805=0,"",P818/B805)</f>
        <v>0.04</v>
      </c>
      <c r="Q819" s="117">
        <f>IF(P818/Q818=0,"",P818/Q818)</f>
        <v>7.1428571428571425E-2</v>
      </c>
      <c r="R819" s="118" t="s">
        <v>93</v>
      </c>
    </row>
    <row r="820" spans="1:19" ht="15.75" customHeight="1" x14ac:dyDescent="0.25">
      <c r="A820" s="84">
        <v>2702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129"/>
      <c r="L820" s="267"/>
      <c r="M820" s="268"/>
      <c r="N820" s="269"/>
      <c r="O820" s="120"/>
      <c r="P820" s="121"/>
      <c r="Q820" s="121"/>
      <c r="R820" s="122"/>
    </row>
    <row r="821" spans="1:19" ht="18" customHeight="1" x14ac:dyDescent="0.25">
      <c r="A821" s="46"/>
      <c r="B821" s="340" t="s">
        <v>111</v>
      </c>
      <c r="C821" s="340"/>
      <c r="D821" s="340"/>
      <c r="E821" s="340"/>
      <c r="F821" s="340"/>
      <c r="G821" s="340"/>
      <c r="H821" s="340"/>
      <c r="I821" s="340"/>
      <c r="J821" s="340"/>
      <c r="K821" s="123">
        <f>SUM(K805:K817)</f>
        <v>56</v>
      </c>
      <c r="L821" s="124">
        <f>IF(K813=0,"",K813/B805)</f>
        <v>0.37</v>
      </c>
      <c r="M821" s="124">
        <f>IF(K821=0,"",K821/B805)</f>
        <v>0.56000000000000005</v>
      </c>
      <c r="N821" s="124">
        <f>IF(K813=0,"",M821-L821)</f>
        <v>0.19000000000000006</v>
      </c>
      <c r="O821" s="1"/>
      <c r="P821" s="2"/>
      <c r="Q821" s="36"/>
      <c r="R821" s="1"/>
    </row>
    <row r="822" spans="1:19" ht="12.75" customHeight="1" x14ac:dyDescent="0.2">
      <c r="L822" s="1"/>
      <c r="M822" s="1"/>
      <c r="O822" s="1"/>
    </row>
    <row r="823" spans="1:19" ht="12.75" customHeight="1" x14ac:dyDescent="0.2">
      <c r="L823" s="1"/>
      <c r="M823" s="1"/>
      <c r="O823" s="1"/>
    </row>
    <row r="824" spans="1:19" ht="26.25" customHeight="1" x14ac:dyDescent="0.4">
      <c r="B824" s="382" t="s">
        <v>101</v>
      </c>
      <c r="C824" s="367"/>
      <c r="D824" s="367"/>
      <c r="E824" s="367"/>
      <c r="F824" s="367"/>
      <c r="G824" s="367"/>
      <c r="H824" s="367"/>
      <c r="I824" s="367"/>
      <c r="J824" s="367"/>
      <c r="K824" s="225" t="s">
        <v>122</v>
      </c>
      <c r="L824" s="1"/>
      <c r="M824" s="1"/>
      <c r="N824" s="2"/>
      <c r="O824" s="1"/>
      <c r="P824" s="2"/>
      <c r="Q824" s="2"/>
      <c r="R824" s="2"/>
    </row>
    <row r="825" spans="1:19" ht="20.25" customHeight="1" x14ac:dyDescent="0.2">
      <c r="A825" s="342" t="s">
        <v>18</v>
      </c>
      <c r="B825" s="344" t="s">
        <v>102</v>
      </c>
      <c r="C825" s="345"/>
      <c r="D825" s="345"/>
      <c r="E825" s="345"/>
      <c r="F825" s="345"/>
      <c r="G825" s="345"/>
      <c r="H825" s="345"/>
      <c r="I825" s="345"/>
      <c r="J825" s="377"/>
      <c r="K825" s="348" t="s">
        <v>19</v>
      </c>
      <c r="L825" s="339" t="s">
        <v>11</v>
      </c>
      <c r="M825" s="339" t="s">
        <v>12</v>
      </c>
      <c r="N825" s="350" t="s">
        <v>13</v>
      </c>
      <c r="O825" s="339" t="s">
        <v>14</v>
      </c>
      <c r="P825" s="337" t="s">
        <v>15</v>
      </c>
      <c r="Q825" s="337" t="s">
        <v>16</v>
      </c>
      <c r="R825" s="339" t="s">
        <v>103</v>
      </c>
    </row>
    <row r="826" spans="1:19" ht="15.75" customHeight="1" x14ac:dyDescent="0.25">
      <c r="A826" s="343"/>
      <c r="B826" s="84" t="s">
        <v>104</v>
      </c>
      <c r="C826" s="84" t="s">
        <v>105</v>
      </c>
      <c r="D826" s="84" t="s">
        <v>106</v>
      </c>
      <c r="E826" s="84" t="s">
        <v>107</v>
      </c>
      <c r="F826" s="84" t="s">
        <v>108</v>
      </c>
      <c r="G826" s="84" t="s">
        <v>109</v>
      </c>
      <c r="H826" s="84" t="s">
        <v>110</v>
      </c>
      <c r="I826" s="84" t="s">
        <v>73</v>
      </c>
      <c r="J826" s="84" t="s">
        <v>74</v>
      </c>
      <c r="K826" s="349"/>
      <c r="L826" s="338"/>
      <c r="M826" s="338"/>
      <c r="N826" s="338"/>
      <c r="O826" s="338"/>
      <c r="P826" s="338"/>
      <c r="Q826" s="338"/>
      <c r="R826" s="338"/>
    </row>
    <row r="827" spans="1:19" ht="15.75" customHeight="1" x14ac:dyDescent="0.25">
      <c r="A827" s="84">
        <v>2002</v>
      </c>
      <c r="B827" s="87">
        <v>115</v>
      </c>
      <c r="C827" s="87"/>
      <c r="D827" s="87"/>
      <c r="E827" s="87"/>
      <c r="F827" s="87"/>
      <c r="G827" s="87"/>
      <c r="H827" s="87"/>
      <c r="I827" s="87"/>
      <c r="J827" s="87"/>
      <c r="K827" s="129"/>
      <c r="L827" s="262"/>
      <c r="M827" s="263"/>
      <c r="N827" s="264"/>
      <c r="O827" s="278"/>
      <c r="P827" s="92">
        <f>B827</f>
        <v>115</v>
      </c>
      <c r="Q827" s="279"/>
      <c r="R827" s="278"/>
    </row>
    <row r="828" spans="1:19" ht="15.75" customHeight="1" x14ac:dyDescent="0.25">
      <c r="A828" s="84">
        <v>2101</v>
      </c>
      <c r="B828" s="87"/>
      <c r="C828" s="87">
        <v>83</v>
      </c>
      <c r="D828" s="87"/>
      <c r="E828" s="87"/>
      <c r="F828" s="87"/>
      <c r="G828" s="87"/>
      <c r="H828" s="87"/>
      <c r="I828" s="87"/>
      <c r="J828" s="87"/>
      <c r="K828" s="129"/>
      <c r="L828" s="265"/>
      <c r="M828" s="101"/>
      <c r="N828" s="266"/>
      <c r="O828" s="96">
        <f>IF(C828=0,"",C828/B827)</f>
        <v>0.72173913043478266</v>
      </c>
      <c r="P828" s="97">
        <v>83</v>
      </c>
      <c r="Q828" s="280">
        <f t="shared" ref="Q828:Q834" si="106">IF(P828=0,"",P828/P827)</f>
        <v>0.72173913043478266</v>
      </c>
      <c r="R828" s="280">
        <f t="shared" ref="R828:R834" si="107">IF(P828=0,"",100%-Q828)</f>
        <v>0.27826086956521734</v>
      </c>
    </row>
    <row r="829" spans="1:19" ht="15.75" customHeight="1" x14ac:dyDescent="0.25">
      <c r="A829" s="84">
        <v>2102</v>
      </c>
      <c r="B829" s="87"/>
      <c r="C829" s="87"/>
      <c r="D829" s="87">
        <v>74</v>
      </c>
      <c r="E829" s="87"/>
      <c r="F829" s="87"/>
      <c r="G829" s="87"/>
      <c r="H829" s="87"/>
      <c r="I829" s="87"/>
      <c r="J829" s="87"/>
      <c r="K829" s="129"/>
      <c r="L829" s="265"/>
      <c r="M829" s="101"/>
      <c r="N829" s="266"/>
      <c r="O829" s="96">
        <f>IF(D829=0,"",D829/C828)</f>
        <v>0.89156626506024095</v>
      </c>
      <c r="P829" s="97">
        <v>77</v>
      </c>
      <c r="Q829" s="280">
        <f t="shared" si="106"/>
        <v>0.92771084337349397</v>
      </c>
      <c r="R829" s="280">
        <f t="shared" si="107"/>
        <v>7.2289156626506035E-2</v>
      </c>
      <c r="S829" s="128">
        <f>P829/P827</f>
        <v>0.66956521739130437</v>
      </c>
    </row>
    <row r="830" spans="1:19" ht="15.75" customHeight="1" x14ac:dyDescent="0.25">
      <c r="A830" s="84">
        <v>2201</v>
      </c>
      <c r="B830" s="87"/>
      <c r="C830" s="87"/>
      <c r="D830" s="87"/>
      <c r="E830" s="87">
        <v>68</v>
      </c>
      <c r="F830" s="87"/>
      <c r="G830" s="87"/>
      <c r="H830" s="87"/>
      <c r="I830" s="87"/>
      <c r="J830" s="87"/>
      <c r="K830" s="129"/>
      <c r="L830" s="265"/>
      <c r="M830" s="101"/>
      <c r="N830" s="266"/>
      <c r="O830" s="96">
        <f>IF(E830=0,"",E830/D829)</f>
        <v>0.91891891891891897</v>
      </c>
      <c r="P830" s="97">
        <v>71</v>
      </c>
      <c r="Q830" s="280">
        <f t="shared" si="106"/>
        <v>0.92207792207792205</v>
      </c>
      <c r="R830" s="280">
        <f t="shared" si="107"/>
        <v>7.7922077922077948E-2</v>
      </c>
    </row>
    <row r="831" spans="1:19" ht="15.75" customHeight="1" x14ac:dyDescent="0.25">
      <c r="A831" s="84">
        <v>2202</v>
      </c>
      <c r="B831" s="87"/>
      <c r="C831" s="87"/>
      <c r="D831" s="87"/>
      <c r="E831" s="87"/>
      <c r="F831" s="87">
        <v>66</v>
      </c>
      <c r="G831" s="87"/>
      <c r="H831" s="87"/>
      <c r="I831" s="87"/>
      <c r="J831" s="87"/>
      <c r="K831" s="129"/>
      <c r="L831" s="265"/>
      <c r="M831" s="101"/>
      <c r="N831" s="266"/>
      <c r="O831" s="96">
        <f>F831/E830</f>
        <v>0.97058823529411764</v>
      </c>
      <c r="P831" s="97">
        <v>70</v>
      </c>
      <c r="Q831" s="280">
        <f t="shared" si="106"/>
        <v>0.9859154929577465</v>
      </c>
      <c r="R831" s="280">
        <f t="shared" si="107"/>
        <v>1.4084507042253502E-2</v>
      </c>
    </row>
    <row r="832" spans="1:19" ht="15.75" customHeight="1" x14ac:dyDescent="0.25">
      <c r="A832" s="84">
        <v>2301</v>
      </c>
      <c r="B832" s="87"/>
      <c r="C832" s="87"/>
      <c r="D832" s="87"/>
      <c r="E832" s="87"/>
      <c r="F832" s="87"/>
      <c r="G832" s="87">
        <v>63</v>
      </c>
      <c r="H832" s="87"/>
      <c r="I832" s="87"/>
      <c r="J832" s="87"/>
      <c r="K832" s="129"/>
      <c r="L832" s="265"/>
      <c r="M832" s="101"/>
      <c r="N832" s="266"/>
      <c r="O832" s="96">
        <f>G832/F831</f>
        <v>0.95454545454545459</v>
      </c>
      <c r="P832" s="97">
        <v>68</v>
      </c>
      <c r="Q832" s="280">
        <f t="shared" si="106"/>
        <v>0.97142857142857142</v>
      </c>
      <c r="R832" s="280">
        <f t="shared" si="107"/>
        <v>2.8571428571428581E-2</v>
      </c>
    </row>
    <row r="833" spans="1:18" ht="15.75" customHeight="1" x14ac:dyDescent="0.25">
      <c r="A833" s="84">
        <v>2302</v>
      </c>
      <c r="B833" s="87"/>
      <c r="C833" s="87"/>
      <c r="D833" s="87"/>
      <c r="E833" s="87"/>
      <c r="F833" s="87"/>
      <c r="G833" s="87"/>
      <c r="H833" s="87">
        <v>57</v>
      </c>
      <c r="I833" s="87"/>
      <c r="J833" s="87"/>
      <c r="K833" s="129"/>
      <c r="L833" s="265"/>
      <c r="M833" s="101"/>
      <c r="N833" s="266"/>
      <c r="O833" s="96">
        <f t="shared" ref="O833" si="108">H833/G832</f>
        <v>0.90476190476190477</v>
      </c>
      <c r="P833" s="97">
        <v>66</v>
      </c>
      <c r="Q833" s="280">
        <f t="shared" si="106"/>
        <v>0.97058823529411764</v>
      </c>
      <c r="R833" s="280">
        <f t="shared" si="107"/>
        <v>2.9411764705882359E-2</v>
      </c>
    </row>
    <row r="834" spans="1:18" ht="15.75" customHeight="1" x14ac:dyDescent="0.25">
      <c r="A834" s="84">
        <v>2401</v>
      </c>
      <c r="B834" s="87"/>
      <c r="C834" s="87"/>
      <c r="D834" s="87"/>
      <c r="E834" s="87"/>
      <c r="F834" s="87"/>
      <c r="G834" s="87"/>
      <c r="H834" s="87"/>
      <c r="I834" s="87">
        <v>55</v>
      </c>
      <c r="J834" s="87"/>
      <c r="K834" s="129"/>
      <c r="L834" s="265"/>
      <c r="M834" s="101"/>
      <c r="N834" s="266"/>
      <c r="O834" s="215">
        <f>I834/H833</f>
        <v>0.96491228070175439</v>
      </c>
      <c r="P834" s="97">
        <v>65</v>
      </c>
      <c r="Q834" s="280">
        <f t="shared" si="106"/>
        <v>0.98484848484848486</v>
      </c>
      <c r="R834" s="126">
        <f t="shared" si="107"/>
        <v>1.5151515151515138E-2</v>
      </c>
    </row>
    <row r="835" spans="1:18" ht="15.75" customHeight="1" x14ac:dyDescent="0.25">
      <c r="A835" s="84">
        <v>2402</v>
      </c>
      <c r="B835" s="87"/>
      <c r="C835" s="87"/>
      <c r="D835" s="87"/>
      <c r="E835" s="87"/>
      <c r="F835" s="87"/>
      <c r="G835" s="87"/>
      <c r="H835" s="87"/>
      <c r="I835" s="87"/>
      <c r="J835" s="87">
        <v>54</v>
      </c>
      <c r="K835" s="129">
        <v>36</v>
      </c>
      <c r="L835" s="265"/>
      <c r="M835" s="101"/>
      <c r="N835" s="256"/>
      <c r="O835" s="216">
        <f>J835/I834</f>
        <v>0.98181818181818181</v>
      </c>
      <c r="P835" s="214">
        <v>62</v>
      </c>
      <c r="Q835" s="280">
        <f t="shared" ref="Q835" si="109">IF(P835=0,"",P835/P834)</f>
        <v>0.9538461538461539</v>
      </c>
      <c r="R835" s="126">
        <f t="shared" ref="R835" si="110">IF(P835=0,"",100%-Q835)</f>
        <v>4.6153846153846101E-2</v>
      </c>
    </row>
    <row r="836" spans="1:18" ht="15.75" customHeight="1" x14ac:dyDescent="0.25">
      <c r="A836" s="84">
        <v>2501</v>
      </c>
      <c r="B836" s="87"/>
      <c r="C836" s="87"/>
      <c r="D836" s="87"/>
      <c r="E836" s="87"/>
      <c r="F836" s="87"/>
      <c r="G836" s="87"/>
      <c r="H836" s="87"/>
      <c r="I836" s="87"/>
      <c r="J836" s="87">
        <v>13</v>
      </c>
      <c r="K836" s="129">
        <v>23</v>
      </c>
      <c r="L836" s="265"/>
      <c r="M836" s="101"/>
      <c r="N836" s="256"/>
      <c r="O836" s="215"/>
      <c r="P836" s="106">
        <v>25</v>
      </c>
      <c r="Q836" s="285"/>
      <c r="R836" s="215"/>
    </row>
    <row r="837" spans="1:18" ht="15.75" customHeight="1" x14ac:dyDescent="0.25">
      <c r="A837" s="84">
        <v>2502</v>
      </c>
      <c r="B837" s="87"/>
      <c r="C837" s="87"/>
      <c r="D837" s="87"/>
      <c r="E837" s="87"/>
      <c r="F837" s="87"/>
      <c r="G837" s="87"/>
      <c r="H837" s="87"/>
      <c r="I837" s="87"/>
      <c r="J837" s="87">
        <v>4</v>
      </c>
      <c r="K837" s="129">
        <v>2</v>
      </c>
      <c r="L837" s="265"/>
      <c r="M837" s="101"/>
      <c r="N837" s="256"/>
      <c r="O837" s="215"/>
      <c r="P837" s="106">
        <v>9</v>
      </c>
      <c r="Q837" s="285"/>
      <c r="R837" s="215"/>
    </row>
    <row r="838" spans="1:18" ht="15.75" customHeight="1" x14ac:dyDescent="0.25">
      <c r="A838" s="84">
        <v>2601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129"/>
      <c r="L838" s="265"/>
      <c r="M838" s="101"/>
      <c r="N838" s="256"/>
      <c r="O838" s="215"/>
      <c r="P838" s="106"/>
      <c r="Q838" s="285"/>
      <c r="R838" s="215"/>
    </row>
    <row r="839" spans="1:18" ht="15.75" customHeight="1" x14ac:dyDescent="0.25">
      <c r="A839" s="84">
        <v>2602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129"/>
      <c r="L839" s="265"/>
      <c r="M839" s="101"/>
      <c r="N839" s="256"/>
      <c r="O839" s="101"/>
      <c r="P839" s="256"/>
      <c r="Q839" s="286"/>
      <c r="R839" s="215"/>
    </row>
    <row r="840" spans="1:18" ht="15.75" customHeight="1" x14ac:dyDescent="0.25">
      <c r="A840" s="84">
        <v>2701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129"/>
      <c r="L840" s="265"/>
      <c r="M840" s="101"/>
      <c r="N840" s="256"/>
      <c r="O840" s="111" t="s">
        <v>91</v>
      </c>
      <c r="P840" s="164">
        <v>1</v>
      </c>
      <c r="Q840" s="113">
        <f>K843</f>
        <v>61</v>
      </c>
      <c r="R840" s="114" t="s">
        <v>19</v>
      </c>
    </row>
    <row r="841" spans="1:18" ht="15.75" customHeight="1" x14ac:dyDescent="0.25">
      <c r="A841" s="84">
        <v>2702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129"/>
      <c r="L841" s="265"/>
      <c r="M841" s="101"/>
      <c r="N841" s="256"/>
      <c r="O841" s="115" t="s">
        <v>92</v>
      </c>
      <c r="P841" s="165">
        <f>IF(P840/B827=0,"",P840/B827)</f>
        <v>8.6956521739130436E-3</v>
      </c>
      <c r="Q841" s="117">
        <f>IF(P840/Q840=0,"",P840/Q840)</f>
        <v>1.6393442622950821E-2</v>
      </c>
      <c r="R841" s="118" t="s">
        <v>93</v>
      </c>
    </row>
    <row r="842" spans="1:18" ht="15.75" customHeight="1" x14ac:dyDescent="0.25">
      <c r="A842" s="84">
        <v>2801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129"/>
      <c r="L842" s="267"/>
      <c r="M842" s="268"/>
      <c r="N842" s="269"/>
      <c r="O842" s="120"/>
      <c r="P842" s="121"/>
      <c r="Q842" s="121"/>
      <c r="R842" s="122"/>
    </row>
    <row r="843" spans="1:18" ht="18" customHeight="1" x14ac:dyDescent="0.25">
      <c r="A843" s="46"/>
      <c r="B843" s="340" t="s">
        <v>111</v>
      </c>
      <c r="C843" s="340"/>
      <c r="D843" s="340"/>
      <c r="E843" s="340"/>
      <c r="F843" s="340"/>
      <c r="G843" s="340"/>
      <c r="H843" s="340"/>
      <c r="I843" s="340"/>
      <c r="J843" s="340"/>
      <c r="K843" s="123">
        <f>SUM(K827:K839)</f>
        <v>61</v>
      </c>
      <c r="L843" s="124">
        <f>IF(K835=0,"",K835/B827)</f>
        <v>0.31304347826086959</v>
      </c>
      <c r="M843" s="124">
        <f>IF(K843=0,"",K843/B827)</f>
        <v>0.5304347826086957</v>
      </c>
      <c r="N843" s="124">
        <f>M843-L843</f>
        <v>0.21739130434782611</v>
      </c>
      <c r="O843" s="1"/>
      <c r="P843" s="2"/>
      <c r="Q843" s="36"/>
      <c r="R843" s="1"/>
    </row>
    <row r="844" spans="1:18" ht="12.75" customHeight="1" x14ac:dyDescent="0.2">
      <c r="L844" s="1"/>
      <c r="M844" s="1"/>
      <c r="O844" s="1"/>
    </row>
    <row r="845" spans="1:18" ht="12.75" customHeight="1" x14ac:dyDescent="0.2">
      <c r="L845" s="1"/>
      <c r="M845" s="1"/>
      <c r="O845" s="1"/>
    </row>
    <row r="846" spans="1:18" ht="26.25" customHeight="1" x14ac:dyDescent="0.4">
      <c r="B846" s="382" t="s">
        <v>101</v>
      </c>
      <c r="C846" s="367"/>
      <c r="D846" s="367"/>
      <c r="E846" s="367"/>
      <c r="F846" s="367"/>
      <c r="G846" s="367"/>
      <c r="H846" s="367"/>
      <c r="I846" s="367"/>
      <c r="J846" s="367"/>
      <c r="K846" s="225" t="s">
        <v>123</v>
      </c>
      <c r="L846" s="1"/>
      <c r="M846" s="1"/>
      <c r="N846" s="2"/>
      <c r="O846" s="1"/>
      <c r="P846" s="2"/>
      <c r="Q846" s="2"/>
      <c r="R846" s="2"/>
    </row>
    <row r="847" spans="1:18" ht="20.25" customHeight="1" x14ac:dyDescent="0.2">
      <c r="A847" s="342" t="s">
        <v>18</v>
      </c>
      <c r="B847" s="344" t="s">
        <v>102</v>
      </c>
      <c r="C847" s="345"/>
      <c r="D847" s="345"/>
      <c r="E847" s="345"/>
      <c r="F847" s="345"/>
      <c r="G847" s="345"/>
      <c r="H847" s="345"/>
      <c r="I847" s="345"/>
      <c r="J847" s="377"/>
      <c r="K847" s="348" t="s">
        <v>19</v>
      </c>
      <c r="L847" s="339" t="s">
        <v>11</v>
      </c>
      <c r="M847" s="339" t="s">
        <v>12</v>
      </c>
      <c r="N847" s="350" t="s">
        <v>13</v>
      </c>
      <c r="O847" s="339" t="s">
        <v>14</v>
      </c>
      <c r="P847" s="337" t="s">
        <v>15</v>
      </c>
      <c r="Q847" s="337" t="s">
        <v>16</v>
      </c>
      <c r="R847" s="339" t="s">
        <v>103</v>
      </c>
    </row>
    <row r="848" spans="1:18" ht="15.75" customHeight="1" x14ac:dyDescent="0.25">
      <c r="A848" s="343"/>
      <c r="B848" s="84" t="s">
        <v>104</v>
      </c>
      <c r="C848" s="84" t="s">
        <v>105</v>
      </c>
      <c r="D848" s="84" t="s">
        <v>106</v>
      </c>
      <c r="E848" s="84" t="s">
        <v>107</v>
      </c>
      <c r="F848" s="84" t="s">
        <v>108</v>
      </c>
      <c r="G848" s="84" t="s">
        <v>109</v>
      </c>
      <c r="H848" s="84" t="s">
        <v>110</v>
      </c>
      <c r="I848" s="84" t="s">
        <v>73</v>
      </c>
      <c r="J848" s="84" t="s">
        <v>74</v>
      </c>
      <c r="K848" s="349"/>
      <c r="L848" s="338"/>
      <c r="M848" s="338"/>
      <c r="N848" s="338"/>
      <c r="O848" s="338"/>
      <c r="P848" s="338"/>
      <c r="Q848" s="338"/>
      <c r="R848" s="338"/>
    </row>
    <row r="849" spans="1:19" ht="15.75" customHeight="1" x14ac:dyDescent="0.25">
      <c r="A849" s="84">
        <v>2101</v>
      </c>
      <c r="B849" s="87">
        <v>74</v>
      </c>
      <c r="C849" s="87"/>
      <c r="D849" s="87"/>
      <c r="E849" s="87"/>
      <c r="F849" s="87"/>
      <c r="G849" s="87"/>
      <c r="H849" s="87"/>
      <c r="I849" s="87"/>
      <c r="J849" s="87"/>
      <c r="K849" s="129"/>
      <c r="L849" s="262"/>
      <c r="M849" s="263"/>
      <c r="N849" s="264"/>
      <c r="O849" s="278"/>
      <c r="P849" s="92">
        <f>B849</f>
        <v>74</v>
      </c>
      <c r="Q849" s="279"/>
      <c r="R849" s="278"/>
    </row>
    <row r="850" spans="1:19" ht="15.75" customHeight="1" x14ac:dyDescent="0.25">
      <c r="A850" s="84">
        <v>2102</v>
      </c>
      <c r="B850" s="87"/>
      <c r="C850" s="87">
        <v>55</v>
      </c>
      <c r="D850" s="87"/>
      <c r="E850" s="87"/>
      <c r="F850" s="87"/>
      <c r="G850" s="87"/>
      <c r="H850" s="87"/>
      <c r="I850" s="87"/>
      <c r="J850" s="87"/>
      <c r="K850" s="129"/>
      <c r="L850" s="265"/>
      <c r="M850" s="101"/>
      <c r="N850" s="266"/>
      <c r="O850" s="96">
        <f>IF(C850=0,"",C850/B849)</f>
        <v>0.7432432432432432</v>
      </c>
      <c r="P850" s="97">
        <v>56</v>
      </c>
      <c r="Q850" s="280">
        <f t="shared" ref="Q850:Q856" si="111">IF(P850=0,"",P850/P849)</f>
        <v>0.7567567567567568</v>
      </c>
      <c r="R850" s="280">
        <f t="shared" ref="R850:R856" si="112">IF(P850=0,"",100%-Q850)</f>
        <v>0.2432432432432432</v>
      </c>
    </row>
    <row r="851" spans="1:19" ht="15.75" customHeight="1" x14ac:dyDescent="0.25">
      <c r="A851" s="84">
        <v>2201</v>
      </c>
      <c r="B851" s="87"/>
      <c r="C851" s="87"/>
      <c r="D851" s="87">
        <v>46</v>
      </c>
      <c r="E851" s="87"/>
      <c r="F851" s="87"/>
      <c r="G851" s="87"/>
      <c r="H851" s="87"/>
      <c r="I851" s="87"/>
      <c r="J851" s="87"/>
      <c r="K851" s="129"/>
      <c r="L851" s="265"/>
      <c r="M851" s="101"/>
      <c r="N851" s="266"/>
      <c r="O851" s="96">
        <f>IF(D851=0,"",D851/C850)</f>
        <v>0.83636363636363631</v>
      </c>
      <c r="P851" s="97">
        <v>49</v>
      </c>
      <c r="Q851" s="280">
        <f t="shared" si="111"/>
        <v>0.875</v>
      </c>
      <c r="R851" s="280">
        <f t="shared" si="112"/>
        <v>0.125</v>
      </c>
      <c r="S851" s="128">
        <f>P851/P849</f>
        <v>0.66216216216216217</v>
      </c>
    </row>
    <row r="852" spans="1:19" ht="15.75" customHeight="1" x14ac:dyDescent="0.25">
      <c r="A852" s="84">
        <v>2202</v>
      </c>
      <c r="B852" s="87"/>
      <c r="C852" s="87"/>
      <c r="D852" s="87"/>
      <c r="E852" s="87">
        <v>42</v>
      </c>
      <c r="F852" s="87"/>
      <c r="G852" s="87"/>
      <c r="H852" s="87"/>
      <c r="I852" s="87"/>
      <c r="J852" s="87"/>
      <c r="K852" s="129"/>
      <c r="L852" s="265"/>
      <c r="M852" s="101"/>
      <c r="N852" s="266"/>
      <c r="O852" s="96">
        <f>IF(E852=0,"",E852/D851)</f>
        <v>0.91304347826086951</v>
      </c>
      <c r="P852" s="97">
        <v>44</v>
      </c>
      <c r="Q852" s="280">
        <f t="shared" si="111"/>
        <v>0.89795918367346939</v>
      </c>
      <c r="R852" s="280">
        <f t="shared" si="112"/>
        <v>0.10204081632653061</v>
      </c>
    </row>
    <row r="853" spans="1:19" ht="15.75" customHeight="1" x14ac:dyDescent="0.25">
      <c r="A853" s="84">
        <v>2301</v>
      </c>
      <c r="B853" s="87"/>
      <c r="C853" s="87"/>
      <c r="D853" s="87"/>
      <c r="E853" s="87"/>
      <c r="F853" s="87">
        <v>37</v>
      </c>
      <c r="G853" s="87"/>
      <c r="H853" s="87"/>
      <c r="I853" s="87"/>
      <c r="J853" s="87"/>
      <c r="K853" s="129"/>
      <c r="L853" s="265"/>
      <c r="M853" s="101"/>
      <c r="N853" s="266"/>
      <c r="O853" s="96">
        <f>F853/E852</f>
        <v>0.88095238095238093</v>
      </c>
      <c r="P853" s="97">
        <v>40</v>
      </c>
      <c r="Q853" s="280">
        <f t="shared" si="111"/>
        <v>0.90909090909090906</v>
      </c>
      <c r="R853" s="280">
        <f t="shared" si="112"/>
        <v>9.0909090909090939E-2</v>
      </c>
    </row>
    <row r="854" spans="1:19" ht="15.75" customHeight="1" x14ac:dyDescent="0.25">
      <c r="A854" s="84">
        <v>2302</v>
      </c>
      <c r="B854" s="87"/>
      <c r="C854" s="87"/>
      <c r="D854" s="87"/>
      <c r="E854" s="87"/>
      <c r="F854" s="87"/>
      <c r="G854" s="87">
        <v>35</v>
      </c>
      <c r="H854" s="87"/>
      <c r="I854" s="87"/>
      <c r="J854" s="87"/>
      <c r="K854" s="129"/>
      <c r="L854" s="265"/>
      <c r="M854" s="101"/>
      <c r="N854" s="266"/>
      <c r="O854" s="96">
        <f>IF(G854=0,"",G854/F853)</f>
        <v>0.94594594594594594</v>
      </c>
      <c r="P854" s="97">
        <v>39</v>
      </c>
      <c r="Q854" s="280">
        <f t="shared" si="111"/>
        <v>0.97499999999999998</v>
      </c>
      <c r="R854" s="280">
        <f t="shared" si="112"/>
        <v>2.5000000000000022E-2</v>
      </c>
    </row>
    <row r="855" spans="1:19" ht="15.75" customHeight="1" x14ac:dyDescent="0.25">
      <c r="A855" s="84">
        <v>2401</v>
      </c>
      <c r="B855" s="87"/>
      <c r="C855" s="87"/>
      <c r="D855" s="87"/>
      <c r="E855" s="87"/>
      <c r="F855" s="87"/>
      <c r="G855" s="87"/>
      <c r="H855" s="87">
        <v>34</v>
      </c>
      <c r="I855" s="87"/>
      <c r="J855" s="87"/>
      <c r="K855" s="129"/>
      <c r="L855" s="265"/>
      <c r="M855" s="101"/>
      <c r="N855" s="266"/>
      <c r="O855" s="96">
        <f>IF(H855=0,"",H855/G854)</f>
        <v>0.97142857142857142</v>
      </c>
      <c r="P855" s="97">
        <v>36</v>
      </c>
      <c r="Q855" s="280">
        <f t="shared" si="111"/>
        <v>0.92307692307692313</v>
      </c>
      <c r="R855" s="280">
        <f t="shared" si="112"/>
        <v>7.6923076923076872E-2</v>
      </c>
    </row>
    <row r="856" spans="1:19" ht="15.75" customHeight="1" x14ac:dyDescent="0.25">
      <c r="A856" s="84">
        <v>2402</v>
      </c>
      <c r="B856" s="87"/>
      <c r="C856" s="87"/>
      <c r="D856" s="87"/>
      <c r="E856" s="87"/>
      <c r="F856" s="87"/>
      <c r="G856" s="87"/>
      <c r="H856" s="87"/>
      <c r="I856" s="87">
        <v>34</v>
      </c>
      <c r="J856" s="87"/>
      <c r="K856" s="129"/>
      <c r="L856" s="265"/>
      <c r="M856" s="101"/>
      <c r="N856" s="266"/>
      <c r="O856" s="215">
        <f>IF(I856=0,"",I856/H855)</f>
        <v>1</v>
      </c>
      <c r="P856" s="97">
        <v>36</v>
      </c>
      <c r="Q856" s="280">
        <f t="shared" si="111"/>
        <v>1</v>
      </c>
      <c r="R856" s="126">
        <f t="shared" si="112"/>
        <v>0</v>
      </c>
    </row>
    <row r="857" spans="1:19" ht="15.75" customHeight="1" x14ac:dyDescent="0.25">
      <c r="A857" s="84">
        <v>2501</v>
      </c>
      <c r="B857" s="87"/>
      <c r="C857" s="87"/>
      <c r="D857" s="87"/>
      <c r="E857" s="87"/>
      <c r="F857" s="87"/>
      <c r="G857" s="87"/>
      <c r="H857" s="87"/>
      <c r="I857" s="87"/>
      <c r="J857" s="87">
        <v>30</v>
      </c>
      <c r="K857" s="129">
        <v>25</v>
      </c>
      <c r="L857" s="265"/>
      <c r="M857" s="101"/>
      <c r="N857" s="256"/>
      <c r="O857" s="216">
        <f>IF(J857=0,"",J857/I856)</f>
        <v>0.88235294117647056</v>
      </c>
      <c r="P857" s="214">
        <v>33</v>
      </c>
      <c r="Q857" s="280">
        <f t="shared" ref="Q857" si="113">IF(P857=0,"",P857/P856)</f>
        <v>0.91666666666666663</v>
      </c>
      <c r="R857" s="126">
        <f t="shared" ref="R857" si="114">IF(P857=0,"",100%-Q857)</f>
        <v>8.333333333333337E-2</v>
      </c>
    </row>
    <row r="858" spans="1:19" ht="15.75" customHeight="1" x14ac:dyDescent="0.25">
      <c r="A858" s="84">
        <v>2502</v>
      </c>
      <c r="B858" s="87"/>
      <c r="C858" s="87"/>
      <c r="D858" s="87"/>
      <c r="E858" s="87"/>
      <c r="F858" s="87"/>
      <c r="G858" s="87"/>
      <c r="H858" s="87"/>
      <c r="I858" s="87"/>
      <c r="J858" s="87">
        <v>7</v>
      </c>
      <c r="K858" s="129">
        <v>10</v>
      </c>
      <c r="L858" s="265"/>
      <c r="M858" s="101"/>
      <c r="N858" s="256"/>
      <c r="O858" s="215"/>
      <c r="P858" s="106">
        <v>13</v>
      </c>
      <c r="Q858" s="285"/>
      <c r="R858" s="215"/>
    </row>
    <row r="859" spans="1:19" ht="15.75" customHeight="1" x14ac:dyDescent="0.25">
      <c r="A859" s="84">
        <v>2601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129"/>
      <c r="L859" s="265"/>
      <c r="M859" s="101"/>
      <c r="N859" s="256"/>
      <c r="O859" s="215"/>
      <c r="P859" s="106"/>
      <c r="Q859" s="285"/>
      <c r="R859" s="215"/>
    </row>
    <row r="860" spans="1:19" ht="15.75" customHeight="1" x14ac:dyDescent="0.25">
      <c r="A860" s="84">
        <v>2602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129"/>
      <c r="L860" s="265"/>
      <c r="M860" s="101"/>
      <c r="N860" s="256"/>
      <c r="O860" s="215"/>
      <c r="P860" s="106"/>
      <c r="Q860" s="285"/>
      <c r="R860" s="215"/>
    </row>
    <row r="861" spans="1:19" ht="15.75" customHeight="1" x14ac:dyDescent="0.25">
      <c r="A861" s="84">
        <v>2701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129"/>
      <c r="L861" s="265"/>
      <c r="M861" s="101"/>
      <c r="N861" s="256"/>
      <c r="O861" s="101"/>
      <c r="P861" s="256"/>
      <c r="Q861" s="286"/>
      <c r="R861" s="215"/>
    </row>
    <row r="862" spans="1:19" ht="15.75" customHeight="1" x14ac:dyDescent="0.25">
      <c r="A862" s="84">
        <v>2702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129"/>
      <c r="L862" s="265"/>
      <c r="M862" s="101"/>
      <c r="N862" s="256"/>
      <c r="O862" s="111" t="s">
        <v>91</v>
      </c>
      <c r="P862" s="164"/>
      <c r="Q862" s="113">
        <f>K865</f>
        <v>35</v>
      </c>
      <c r="R862" s="114" t="s">
        <v>19</v>
      </c>
    </row>
    <row r="863" spans="1:19" ht="15.75" customHeight="1" x14ac:dyDescent="0.25">
      <c r="A863" s="84">
        <v>2801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129"/>
      <c r="L863" s="265"/>
      <c r="M863" s="101"/>
      <c r="N863" s="256"/>
      <c r="O863" s="115" t="s">
        <v>92</v>
      </c>
      <c r="P863" s="165" t="str">
        <f>IF(P862/B849=0,"",P862/B849)</f>
        <v/>
      </c>
      <c r="Q863" s="117" t="str">
        <f>IF(P862/Q862=0,"",P862/Q862)</f>
        <v/>
      </c>
      <c r="R863" s="118" t="s">
        <v>93</v>
      </c>
    </row>
    <row r="864" spans="1:19" ht="15.75" customHeight="1" x14ac:dyDescent="0.25">
      <c r="A864" s="84">
        <v>2802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129"/>
      <c r="L864" s="267"/>
      <c r="M864" s="268"/>
      <c r="N864" s="269"/>
      <c r="O864" s="120"/>
      <c r="P864" s="121"/>
      <c r="Q864" s="121"/>
      <c r="R864" s="122"/>
    </row>
    <row r="865" spans="1:19" ht="18" customHeight="1" x14ac:dyDescent="0.25">
      <c r="A865" s="46"/>
      <c r="B865" s="340" t="s">
        <v>111</v>
      </c>
      <c r="C865" s="340"/>
      <c r="D865" s="340"/>
      <c r="E865" s="340"/>
      <c r="F865" s="340"/>
      <c r="G865" s="340"/>
      <c r="H865" s="340"/>
      <c r="I865" s="340"/>
      <c r="J865" s="340"/>
      <c r="K865" s="123">
        <f>SUM(K849:K861)</f>
        <v>35</v>
      </c>
      <c r="L865" s="124">
        <f>K857/B849</f>
        <v>0.33783783783783783</v>
      </c>
      <c r="M865" s="124">
        <f>IF(K865=0,"",K865/B849)</f>
        <v>0.47297297297297297</v>
      </c>
      <c r="N865" s="124">
        <f>M865-L865</f>
        <v>0.13513513513513514</v>
      </c>
      <c r="O865" s="1"/>
      <c r="P865" s="2"/>
      <c r="Q865" s="36"/>
      <c r="R865" s="1"/>
    </row>
    <row r="866" spans="1:19" ht="12.75" customHeight="1" x14ac:dyDescent="0.2">
      <c r="L866" s="1"/>
      <c r="M866" s="1"/>
      <c r="O866" s="1"/>
    </row>
    <row r="867" spans="1:19" ht="12.75" customHeight="1" x14ac:dyDescent="0.2">
      <c r="L867" s="1"/>
      <c r="M867" s="1"/>
      <c r="O867" s="1"/>
    </row>
    <row r="868" spans="1:19" ht="26.25" x14ac:dyDescent="0.4">
      <c r="B868" s="382" t="s">
        <v>101</v>
      </c>
      <c r="C868" s="367"/>
      <c r="D868" s="367"/>
      <c r="E868" s="367"/>
      <c r="F868" s="367"/>
      <c r="G868" s="367"/>
      <c r="H868" s="367"/>
      <c r="I868" s="367"/>
      <c r="J868" s="367"/>
      <c r="K868" s="225" t="s">
        <v>129</v>
      </c>
      <c r="L868" s="1"/>
      <c r="M868" s="1"/>
      <c r="N868" s="2"/>
      <c r="O868" s="1"/>
      <c r="P868" s="2"/>
      <c r="Q868" s="2"/>
      <c r="R868" s="2"/>
    </row>
    <row r="869" spans="1:19" ht="20.25" x14ac:dyDescent="0.2">
      <c r="A869" s="342" t="s">
        <v>18</v>
      </c>
      <c r="B869" s="344" t="s">
        <v>102</v>
      </c>
      <c r="C869" s="345"/>
      <c r="D869" s="345"/>
      <c r="E869" s="345"/>
      <c r="F869" s="345"/>
      <c r="G869" s="345"/>
      <c r="H869" s="345"/>
      <c r="I869" s="345"/>
      <c r="J869" s="377"/>
      <c r="K869" s="348" t="s">
        <v>19</v>
      </c>
      <c r="L869" s="339" t="s">
        <v>11</v>
      </c>
      <c r="M869" s="339" t="s">
        <v>12</v>
      </c>
      <c r="N869" s="350" t="s">
        <v>13</v>
      </c>
      <c r="O869" s="339" t="s">
        <v>14</v>
      </c>
      <c r="P869" s="337" t="s">
        <v>15</v>
      </c>
      <c r="Q869" s="337" t="s">
        <v>16</v>
      </c>
      <c r="R869" s="339" t="s">
        <v>103</v>
      </c>
    </row>
    <row r="870" spans="1:19" ht="15.75" x14ac:dyDescent="0.25">
      <c r="A870" s="343"/>
      <c r="B870" s="84" t="s">
        <v>104</v>
      </c>
      <c r="C870" s="84" t="s">
        <v>105</v>
      </c>
      <c r="D870" s="84" t="s">
        <v>106</v>
      </c>
      <c r="E870" s="84" t="s">
        <v>107</v>
      </c>
      <c r="F870" s="84" t="s">
        <v>108</v>
      </c>
      <c r="G870" s="84" t="s">
        <v>109</v>
      </c>
      <c r="H870" s="84" t="s">
        <v>110</v>
      </c>
      <c r="I870" s="84" t="s">
        <v>73</v>
      </c>
      <c r="J870" s="84" t="s">
        <v>74</v>
      </c>
      <c r="K870" s="349"/>
      <c r="L870" s="338"/>
      <c r="M870" s="338"/>
      <c r="N870" s="338"/>
      <c r="O870" s="338"/>
      <c r="P870" s="338"/>
      <c r="Q870" s="338"/>
      <c r="R870" s="338"/>
    </row>
    <row r="871" spans="1:19" ht="15.75" customHeight="1" x14ac:dyDescent="0.25">
      <c r="A871" s="84">
        <v>2102</v>
      </c>
      <c r="B871" s="87">
        <v>107</v>
      </c>
      <c r="C871" s="87"/>
      <c r="D871" s="87"/>
      <c r="E871" s="87"/>
      <c r="F871" s="87"/>
      <c r="G871" s="87"/>
      <c r="H871" s="87"/>
      <c r="I871" s="87"/>
      <c r="J871" s="87"/>
      <c r="K871" s="129"/>
      <c r="L871" s="262"/>
      <c r="M871" s="263"/>
      <c r="N871" s="264"/>
      <c r="O871" s="278"/>
      <c r="P871" s="92">
        <f>B871</f>
        <v>107</v>
      </c>
      <c r="Q871" s="279"/>
      <c r="R871" s="278"/>
    </row>
    <row r="872" spans="1:19" ht="15.75" customHeight="1" x14ac:dyDescent="0.25">
      <c r="A872" s="84">
        <v>2201</v>
      </c>
      <c r="B872" s="87"/>
      <c r="C872" s="87">
        <v>91</v>
      </c>
      <c r="D872" s="87"/>
      <c r="E872" s="87"/>
      <c r="F872" s="87"/>
      <c r="G872" s="87"/>
      <c r="H872" s="87"/>
      <c r="I872" s="87"/>
      <c r="J872" s="87"/>
      <c r="K872" s="129"/>
      <c r="L872" s="265"/>
      <c r="M872" s="101"/>
      <c r="N872" s="266"/>
      <c r="O872" s="96">
        <f>IF(C872=0,"",C872/B871)</f>
        <v>0.85046728971962615</v>
      </c>
      <c r="P872" s="97">
        <v>92</v>
      </c>
      <c r="Q872" s="280">
        <f t="shared" ref="Q872:Q878" si="115">IF(P872=0,"",P872/P871)</f>
        <v>0.85981308411214952</v>
      </c>
      <c r="R872" s="280">
        <f t="shared" ref="R872:R878" si="116">IF(P872=0,"",100%-Q872)</f>
        <v>0.14018691588785048</v>
      </c>
    </row>
    <row r="873" spans="1:19" ht="15.75" customHeight="1" x14ac:dyDescent="0.25">
      <c r="A873" s="84">
        <v>2202</v>
      </c>
      <c r="B873" s="87"/>
      <c r="C873" s="87"/>
      <c r="D873" s="87">
        <v>76</v>
      </c>
      <c r="E873" s="87"/>
      <c r="F873" s="87"/>
      <c r="G873" s="87"/>
      <c r="H873" s="87"/>
      <c r="I873" s="87"/>
      <c r="J873" s="87"/>
      <c r="K873" s="129"/>
      <c r="L873" s="265"/>
      <c r="M873" s="101"/>
      <c r="N873" s="266"/>
      <c r="O873" s="96">
        <f>IF(D873=0,"",D873/C872)</f>
        <v>0.8351648351648352</v>
      </c>
      <c r="P873" s="97">
        <v>80</v>
      </c>
      <c r="Q873" s="280">
        <f t="shared" si="115"/>
        <v>0.86956521739130432</v>
      </c>
      <c r="R873" s="280">
        <f t="shared" si="116"/>
        <v>0.13043478260869568</v>
      </c>
      <c r="S873" s="128">
        <f>P873/P871</f>
        <v>0.74766355140186913</v>
      </c>
    </row>
    <row r="874" spans="1:19" ht="15.75" customHeight="1" x14ac:dyDescent="0.25">
      <c r="A874" s="84">
        <v>2301</v>
      </c>
      <c r="B874" s="87"/>
      <c r="C874" s="87"/>
      <c r="D874" s="87"/>
      <c r="E874" s="87">
        <v>73</v>
      </c>
      <c r="F874" s="87"/>
      <c r="G874" s="87"/>
      <c r="H874" s="87"/>
      <c r="I874" s="87"/>
      <c r="J874" s="87"/>
      <c r="K874" s="129"/>
      <c r="L874" s="265"/>
      <c r="M874" s="101"/>
      <c r="N874" s="266"/>
      <c r="O874" s="96">
        <f>IF(E874=0,"",E874/D873)</f>
        <v>0.96052631578947367</v>
      </c>
      <c r="P874" s="97">
        <v>77</v>
      </c>
      <c r="Q874" s="280">
        <f t="shared" si="115"/>
        <v>0.96250000000000002</v>
      </c>
      <c r="R874" s="280">
        <f t="shared" si="116"/>
        <v>3.7499999999999978E-2</v>
      </c>
    </row>
    <row r="875" spans="1:19" ht="15.75" customHeight="1" x14ac:dyDescent="0.25">
      <c r="A875" s="84">
        <v>2302</v>
      </c>
      <c r="B875" s="87"/>
      <c r="C875" s="87"/>
      <c r="D875" s="87"/>
      <c r="E875" s="87"/>
      <c r="F875" s="87">
        <v>70</v>
      </c>
      <c r="G875" s="87"/>
      <c r="H875" s="87"/>
      <c r="I875" s="87"/>
      <c r="J875" s="87"/>
      <c r="K875" s="129"/>
      <c r="L875" s="265"/>
      <c r="M875" s="101"/>
      <c r="N875" s="266"/>
      <c r="O875" s="96">
        <f>IF(F875=0,"",F875/E874)</f>
        <v>0.95890410958904104</v>
      </c>
      <c r="P875" s="97">
        <v>77</v>
      </c>
      <c r="Q875" s="280">
        <f t="shared" si="115"/>
        <v>1</v>
      </c>
      <c r="R875" s="280">
        <f t="shared" si="116"/>
        <v>0</v>
      </c>
    </row>
    <row r="876" spans="1:19" ht="15.75" customHeight="1" x14ac:dyDescent="0.25">
      <c r="A876" s="84">
        <v>2401</v>
      </c>
      <c r="B876" s="87"/>
      <c r="C876" s="87"/>
      <c r="D876" s="87"/>
      <c r="E876" s="87"/>
      <c r="F876" s="87"/>
      <c r="G876" s="87">
        <v>70</v>
      </c>
      <c r="H876" s="87"/>
      <c r="I876" s="87"/>
      <c r="J876" s="87"/>
      <c r="K876" s="129"/>
      <c r="L876" s="265"/>
      <c r="M876" s="101"/>
      <c r="N876" s="266"/>
      <c r="O876" s="96">
        <f>IF(G876=0,"",G876/F875)</f>
        <v>1</v>
      </c>
      <c r="P876" s="97">
        <v>77</v>
      </c>
      <c r="Q876" s="280">
        <f t="shared" si="115"/>
        <v>1</v>
      </c>
      <c r="R876" s="280">
        <f t="shared" si="116"/>
        <v>0</v>
      </c>
    </row>
    <row r="877" spans="1:19" ht="15.75" customHeight="1" x14ac:dyDescent="0.25">
      <c r="A877" s="84">
        <v>2402</v>
      </c>
      <c r="B877" s="87"/>
      <c r="C877" s="87"/>
      <c r="D877" s="87"/>
      <c r="E877" s="87"/>
      <c r="F877" s="87"/>
      <c r="G877" s="87"/>
      <c r="H877" s="87">
        <v>67</v>
      </c>
      <c r="I877" s="87"/>
      <c r="J877" s="87"/>
      <c r="K877" s="129"/>
      <c r="L877" s="265"/>
      <c r="M877" s="101"/>
      <c r="N877" s="266"/>
      <c r="O877" s="96">
        <f>IF(H877=0,"",H877/G876)</f>
        <v>0.95714285714285718</v>
      </c>
      <c r="P877" s="97">
        <v>75</v>
      </c>
      <c r="Q877" s="280">
        <f t="shared" si="115"/>
        <v>0.97402597402597402</v>
      </c>
      <c r="R877" s="280">
        <f t="shared" si="116"/>
        <v>2.5974025974025983E-2</v>
      </c>
    </row>
    <row r="878" spans="1:19" ht="15.75" customHeight="1" x14ac:dyDescent="0.25">
      <c r="A878" s="84">
        <v>2501</v>
      </c>
      <c r="B878" s="87"/>
      <c r="C878" s="87"/>
      <c r="D878" s="87"/>
      <c r="E878" s="87"/>
      <c r="F878" s="87"/>
      <c r="G878" s="87"/>
      <c r="H878" s="87"/>
      <c r="I878" s="87">
        <v>66</v>
      </c>
      <c r="J878" s="87"/>
      <c r="K878" s="129"/>
      <c r="L878" s="265"/>
      <c r="M878" s="101"/>
      <c r="N878" s="266"/>
      <c r="O878" s="215">
        <f>IF(I878=0,"",I878/H877)</f>
        <v>0.9850746268656716</v>
      </c>
      <c r="P878" s="97">
        <v>75</v>
      </c>
      <c r="Q878" s="322">
        <f t="shared" si="115"/>
        <v>1</v>
      </c>
      <c r="R878" s="321">
        <f t="shared" si="116"/>
        <v>0</v>
      </c>
    </row>
    <row r="879" spans="1:19" ht="15.75" customHeight="1" x14ac:dyDescent="0.25">
      <c r="A879" s="84">
        <v>2502</v>
      </c>
      <c r="B879" s="87"/>
      <c r="C879" s="87"/>
      <c r="D879" s="87"/>
      <c r="E879" s="87"/>
      <c r="F879" s="87"/>
      <c r="G879" s="87"/>
      <c r="H879" s="87"/>
      <c r="I879" s="87"/>
      <c r="J879" s="87">
        <v>62</v>
      </c>
      <c r="K879" s="129">
        <v>46</v>
      </c>
      <c r="L879" s="265"/>
      <c r="M879" s="101"/>
      <c r="N879" s="256"/>
      <c r="O879" s="216">
        <f>J879/I878</f>
        <v>0.93939393939393945</v>
      </c>
      <c r="P879" s="214">
        <v>72</v>
      </c>
      <c r="Q879" s="322">
        <f t="shared" ref="Q879" si="117">IF(P879=0,"",P879/P878)</f>
        <v>0.96</v>
      </c>
      <c r="R879" s="321">
        <f t="shared" ref="R879" si="118">IF(P879=0,"",100%-Q879)</f>
        <v>4.0000000000000036E-2</v>
      </c>
    </row>
    <row r="880" spans="1:19" ht="15.75" customHeight="1" x14ac:dyDescent="0.25">
      <c r="A880" s="84">
        <v>2601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129"/>
      <c r="L880" s="265"/>
      <c r="M880" s="101"/>
      <c r="N880" s="256"/>
      <c r="O880" s="215"/>
      <c r="P880" s="106"/>
      <c r="Q880" s="285"/>
      <c r="R880" s="215"/>
    </row>
    <row r="881" spans="1:19" ht="15.75" customHeight="1" x14ac:dyDescent="0.25">
      <c r="A881" s="84">
        <v>2602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129"/>
      <c r="L881" s="265"/>
      <c r="M881" s="101"/>
      <c r="N881" s="256"/>
      <c r="O881" s="215"/>
      <c r="P881" s="106"/>
      <c r="Q881" s="285"/>
      <c r="R881" s="215"/>
    </row>
    <row r="882" spans="1:19" ht="15.75" customHeight="1" x14ac:dyDescent="0.25">
      <c r="A882" s="84">
        <v>2701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129"/>
      <c r="L882" s="265"/>
      <c r="M882" s="101"/>
      <c r="N882" s="256"/>
      <c r="O882" s="215"/>
      <c r="P882" s="106"/>
      <c r="Q882" s="285"/>
      <c r="R882" s="215"/>
    </row>
    <row r="883" spans="1:19" ht="15.75" customHeight="1" x14ac:dyDescent="0.25">
      <c r="A883" s="84">
        <v>2702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129"/>
      <c r="L883" s="265"/>
      <c r="M883" s="101"/>
      <c r="N883" s="256"/>
      <c r="O883" s="101"/>
      <c r="P883" s="256"/>
      <c r="Q883" s="286"/>
      <c r="R883" s="215"/>
    </row>
    <row r="884" spans="1:19" ht="15.75" customHeight="1" x14ac:dyDescent="0.25">
      <c r="A884" s="84">
        <v>2801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129"/>
      <c r="L884" s="265"/>
      <c r="M884" s="101"/>
      <c r="N884" s="256"/>
      <c r="O884" s="111" t="s">
        <v>91</v>
      </c>
      <c r="P884" s="164"/>
      <c r="Q884" s="113">
        <f>K887</f>
        <v>46</v>
      </c>
      <c r="R884" s="114" t="s">
        <v>19</v>
      </c>
    </row>
    <row r="885" spans="1:19" ht="15.75" customHeight="1" x14ac:dyDescent="0.25">
      <c r="A885" s="84">
        <v>2802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129"/>
      <c r="L885" s="265"/>
      <c r="M885" s="101"/>
      <c r="N885" s="256"/>
      <c r="O885" s="115" t="s">
        <v>92</v>
      </c>
      <c r="P885" s="165" t="str">
        <f>IF(P884/B871=0,"",P884/B871)</f>
        <v/>
      </c>
      <c r="Q885" s="117" t="str">
        <f>IF(P884/Q884=0,"",P884/Q884)</f>
        <v/>
      </c>
      <c r="R885" s="118" t="s">
        <v>93</v>
      </c>
    </row>
    <row r="886" spans="1:19" ht="15.75" customHeight="1" x14ac:dyDescent="0.25">
      <c r="A886" s="84">
        <v>2901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129"/>
      <c r="L886" s="267"/>
      <c r="M886" s="268"/>
      <c r="N886" s="269"/>
      <c r="O886" s="120"/>
      <c r="P886" s="121"/>
      <c r="Q886" s="121"/>
      <c r="R886" s="122"/>
    </row>
    <row r="887" spans="1:19" ht="18" customHeight="1" x14ac:dyDescent="0.25">
      <c r="A887" s="46"/>
      <c r="B887" s="340" t="s">
        <v>111</v>
      </c>
      <c r="C887" s="340"/>
      <c r="D887" s="340"/>
      <c r="E887" s="340"/>
      <c r="F887" s="340"/>
      <c r="G887" s="340"/>
      <c r="H887" s="340"/>
      <c r="I887" s="340"/>
      <c r="J887" s="340"/>
      <c r="K887" s="123">
        <f>SUM(K871:K883)</f>
        <v>46</v>
      </c>
      <c r="L887" s="124">
        <f>K879/B871</f>
        <v>0.42990654205607476</v>
      </c>
      <c r="M887" s="124">
        <f>IF(K887=0,"",K887/B871)</f>
        <v>0.42990654205607476</v>
      </c>
      <c r="N887" s="124">
        <f>M887-L887</f>
        <v>0</v>
      </c>
      <c r="O887" s="1"/>
      <c r="P887" s="2"/>
      <c r="Q887" s="36"/>
      <c r="R887" s="1"/>
    </row>
    <row r="888" spans="1:19" ht="12.75" customHeight="1" x14ac:dyDescent="0.2">
      <c r="L888" s="1"/>
      <c r="M888" s="1"/>
      <c r="O888" s="1"/>
    </row>
    <row r="889" spans="1:19" ht="12.75" customHeight="1" x14ac:dyDescent="0.2"/>
    <row r="890" spans="1:19" ht="26.25" x14ac:dyDescent="0.4">
      <c r="B890" s="382" t="s">
        <v>101</v>
      </c>
      <c r="C890" s="367"/>
      <c r="D890" s="367"/>
      <c r="E890" s="367"/>
      <c r="F890" s="367"/>
      <c r="G890" s="367"/>
      <c r="H890" s="367"/>
      <c r="I890" s="367"/>
      <c r="J890" s="367"/>
      <c r="K890" s="225" t="s">
        <v>124</v>
      </c>
      <c r="L890" s="1"/>
      <c r="M890" s="1"/>
      <c r="N890" s="2"/>
      <c r="O890" s="1"/>
      <c r="P890" s="2"/>
      <c r="Q890" s="2"/>
      <c r="R890" s="2"/>
    </row>
    <row r="891" spans="1:19" ht="20.25" x14ac:dyDescent="0.2">
      <c r="A891" s="342" t="s">
        <v>18</v>
      </c>
      <c r="B891" s="344" t="s">
        <v>102</v>
      </c>
      <c r="C891" s="345"/>
      <c r="D891" s="345"/>
      <c r="E891" s="345"/>
      <c r="F891" s="345"/>
      <c r="G891" s="345"/>
      <c r="H891" s="345"/>
      <c r="I891" s="345"/>
      <c r="J891" s="377"/>
      <c r="K891" s="348" t="s">
        <v>19</v>
      </c>
      <c r="L891" s="339" t="s">
        <v>11</v>
      </c>
      <c r="M891" s="339" t="s">
        <v>12</v>
      </c>
      <c r="N891" s="350" t="s">
        <v>13</v>
      </c>
      <c r="O891" s="339" t="s">
        <v>14</v>
      </c>
      <c r="P891" s="337" t="s">
        <v>15</v>
      </c>
      <c r="Q891" s="337" t="s">
        <v>16</v>
      </c>
      <c r="R891" s="339" t="s">
        <v>103</v>
      </c>
    </row>
    <row r="892" spans="1:19" ht="15.75" x14ac:dyDescent="0.25">
      <c r="A892" s="343"/>
      <c r="B892" s="84" t="s">
        <v>104</v>
      </c>
      <c r="C892" s="84" t="s">
        <v>105</v>
      </c>
      <c r="D892" s="84" t="s">
        <v>106</v>
      </c>
      <c r="E892" s="84" t="s">
        <v>107</v>
      </c>
      <c r="F892" s="84" t="s">
        <v>108</v>
      </c>
      <c r="G892" s="84" t="s">
        <v>109</v>
      </c>
      <c r="H892" s="84" t="s">
        <v>110</v>
      </c>
      <c r="I892" s="84" t="s">
        <v>73</v>
      </c>
      <c r="J892" s="84" t="s">
        <v>74</v>
      </c>
      <c r="K892" s="349"/>
      <c r="L892" s="338"/>
      <c r="M892" s="338"/>
      <c r="N892" s="338"/>
      <c r="O892" s="338"/>
      <c r="P892" s="338"/>
      <c r="Q892" s="338"/>
      <c r="R892" s="338"/>
    </row>
    <row r="893" spans="1:19" ht="15.75" x14ac:dyDescent="0.25">
      <c r="A893" s="84">
        <v>2201</v>
      </c>
      <c r="B893" s="87">
        <v>113</v>
      </c>
      <c r="C893" s="87"/>
      <c r="D893" s="87"/>
      <c r="E893" s="87"/>
      <c r="F893" s="87"/>
      <c r="G893" s="87"/>
      <c r="H893" s="87"/>
      <c r="I893" s="87"/>
      <c r="J893" s="87"/>
      <c r="K893" s="129"/>
      <c r="L893" s="262"/>
      <c r="M893" s="263"/>
      <c r="N893" s="264"/>
      <c r="O893" s="278"/>
      <c r="P893" s="92">
        <f>B893</f>
        <v>113</v>
      </c>
      <c r="Q893" s="279"/>
      <c r="R893" s="278"/>
    </row>
    <row r="894" spans="1:19" ht="15.75" x14ac:dyDescent="0.25">
      <c r="A894" s="84">
        <v>2202</v>
      </c>
      <c r="B894" s="87"/>
      <c r="C894" s="87">
        <v>97</v>
      </c>
      <c r="D894" s="87"/>
      <c r="E894" s="87"/>
      <c r="F894" s="87"/>
      <c r="G894" s="87"/>
      <c r="H894" s="87"/>
      <c r="I894" s="87"/>
      <c r="J894" s="87"/>
      <c r="K894" s="129"/>
      <c r="L894" s="265"/>
      <c r="M894" s="101"/>
      <c r="N894" s="266"/>
      <c r="O894" s="96">
        <f>IF(C894=0,"",C894/B893)</f>
        <v>0.8584070796460177</v>
      </c>
      <c r="P894" s="97">
        <v>97</v>
      </c>
      <c r="Q894" s="280">
        <f t="shared" ref="Q894:Q900" si="119">IF(P894=0,"",P894/P893)</f>
        <v>0.8584070796460177</v>
      </c>
      <c r="R894" s="280">
        <f t="shared" ref="R894:R900" si="120">IF(P894=0,"",100%-Q894)</f>
        <v>0.1415929203539823</v>
      </c>
    </row>
    <row r="895" spans="1:19" ht="15.75" x14ac:dyDescent="0.25">
      <c r="A895" s="84">
        <v>2301</v>
      </c>
      <c r="B895" s="87"/>
      <c r="C895" s="87"/>
      <c r="D895" s="87">
        <v>76</v>
      </c>
      <c r="E895" s="87"/>
      <c r="F895" s="87"/>
      <c r="G895" s="87"/>
      <c r="H895" s="87"/>
      <c r="I895" s="87"/>
      <c r="J895" s="87"/>
      <c r="K895" s="129"/>
      <c r="L895" s="265"/>
      <c r="M895" s="101"/>
      <c r="N895" s="266"/>
      <c r="O895" s="96">
        <f>IF(D895=0,"",D895/C894)</f>
        <v>0.78350515463917525</v>
      </c>
      <c r="P895" s="97">
        <v>90</v>
      </c>
      <c r="Q895" s="280">
        <f t="shared" si="119"/>
        <v>0.92783505154639179</v>
      </c>
      <c r="R895" s="280">
        <f t="shared" si="120"/>
        <v>7.2164948453608213E-2</v>
      </c>
      <c r="S895" s="128">
        <f>P895/P893</f>
        <v>0.79646017699115046</v>
      </c>
    </row>
    <row r="896" spans="1:19" ht="15.75" x14ac:dyDescent="0.25">
      <c r="A896" s="84">
        <v>2302</v>
      </c>
      <c r="B896" s="87"/>
      <c r="C896" s="87"/>
      <c r="D896" s="87"/>
      <c r="E896" s="87">
        <v>69</v>
      </c>
      <c r="F896" s="87"/>
      <c r="G896" s="87"/>
      <c r="H896" s="87"/>
      <c r="I896" s="87"/>
      <c r="J896" s="87"/>
      <c r="K896" s="129"/>
      <c r="L896" s="265"/>
      <c r="M896" s="101"/>
      <c r="N896" s="266"/>
      <c r="O896" s="96">
        <f>IF(E896=0,"",E896/D895)</f>
        <v>0.90789473684210531</v>
      </c>
      <c r="P896" s="97">
        <v>82</v>
      </c>
      <c r="Q896" s="280">
        <f t="shared" si="119"/>
        <v>0.91111111111111109</v>
      </c>
      <c r="R896" s="280">
        <f t="shared" si="120"/>
        <v>8.8888888888888906E-2</v>
      </c>
    </row>
    <row r="897" spans="1:18" ht="15.75" x14ac:dyDescent="0.25">
      <c r="A897" s="84">
        <v>2401</v>
      </c>
      <c r="B897" s="87"/>
      <c r="C897" s="87"/>
      <c r="D897" s="87"/>
      <c r="E897" s="87"/>
      <c r="F897" s="87">
        <v>68</v>
      </c>
      <c r="G897" s="87"/>
      <c r="H897" s="87"/>
      <c r="I897" s="87"/>
      <c r="J897" s="87"/>
      <c r="K897" s="129"/>
      <c r="L897" s="265"/>
      <c r="M897" s="101"/>
      <c r="N897" s="266"/>
      <c r="O897" s="96">
        <f>F897/E896</f>
        <v>0.98550724637681164</v>
      </c>
      <c r="P897" s="97">
        <v>77</v>
      </c>
      <c r="Q897" s="280">
        <f t="shared" si="119"/>
        <v>0.93902439024390238</v>
      </c>
      <c r="R897" s="280">
        <f t="shared" si="120"/>
        <v>6.0975609756097615E-2</v>
      </c>
    </row>
    <row r="898" spans="1:18" ht="15.75" x14ac:dyDescent="0.25">
      <c r="A898" s="84">
        <v>2402</v>
      </c>
      <c r="B898" s="87"/>
      <c r="C898" s="87"/>
      <c r="D898" s="87"/>
      <c r="E898" s="87"/>
      <c r="F898" s="87"/>
      <c r="G898" s="87">
        <v>67</v>
      </c>
      <c r="H898" s="87"/>
      <c r="I898" s="87"/>
      <c r="J898" s="87"/>
      <c r="K898" s="129"/>
      <c r="L898" s="265"/>
      <c r="M898" s="101"/>
      <c r="N898" s="266"/>
      <c r="O898" s="96">
        <f>G898/F897</f>
        <v>0.98529411764705888</v>
      </c>
      <c r="P898" s="97">
        <v>76</v>
      </c>
      <c r="Q898" s="280">
        <f t="shared" si="119"/>
        <v>0.98701298701298701</v>
      </c>
      <c r="R898" s="280">
        <f t="shared" si="120"/>
        <v>1.2987012987012991E-2</v>
      </c>
    </row>
    <row r="899" spans="1:18" ht="15.75" x14ac:dyDescent="0.25">
      <c r="A899" s="84">
        <v>2501</v>
      </c>
      <c r="B899" s="87"/>
      <c r="C899" s="87"/>
      <c r="D899" s="87"/>
      <c r="E899" s="87"/>
      <c r="F899" s="87"/>
      <c r="G899" s="87"/>
      <c r="H899" s="87">
        <v>64</v>
      </c>
      <c r="I899" s="87"/>
      <c r="J899" s="87"/>
      <c r="K899" s="129"/>
      <c r="L899" s="265"/>
      <c r="M899" s="101"/>
      <c r="N899" s="266"/>
      <c r="O899" s="96">
        <f>H899/G898</f>
        <v>0.95522388059701491</v>
      </c>
      <c r="P899" s="97">
        <v>75</v>
      </c>
      <c r="Q899" s="280">
        <f t="shared" si="119"/>
        <v>0.98684210526315785</v>
      </c>
      <c r="R899" s="280">
        <f t="shared" si="120"/>
        <v>1.3157894736842146E-2</v>
      </c>
    </row>
    <row r="900" spans="1:18" ht="15.75" x14ac:dyDescent="0.25">
      <c r="A900" s="84">
        <v>2502</v>
      </c>
      <c r="B900" s="87"/>
      <c r="C900" s="87"/>
      <c r="D900" s="87"/>
      <c r="E900" s="87"/>
      <c r="F900" s="87"/>
      <c r="G900" s="87"/>
      <c r="H900" s="87"/>
      <c r="I900" s="87">
        <v>63</v>
      </c>
      <c r="J900" s="87"/>
      <c r="K900" s="129"/>
      <c r="L900" s="265"/>
      <c r="M900" s="101"/>
      <c r="N900" s="266"/>
      <c r="O900" s="215">
        <f>I900/H899</f>
        <v>0.984375</v>
      </c>
      <c r="P900" s="97">
        <v>72</v>
      </c>
      <c r="Q900" s="280">
        <f t="shared" si="119"/>
        <v>0.96</v>
      </c>
      <c r="R900" s="126">
        <f t="shared" si="120"/>
        <v>4.0000000000000036E-2</v>
      </c>
    </row>
    <row r="901" spans="1:18" ht="15.75" x14ac:dyDescent="0.25">
      <c r="A901" s="84">
        <v>2601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129"/>
      <c r="L901" s="265"/>
      <c r="M901" s="101"/>
      <c r="N901" s="256"/>
      <c r="O901" s="216" t="e">
        <f>I901/H900</f>
        <v>#DIV/0!</v>
      </c>
      <c r="P901" s="214"/>
      <c r="Q901" s="280" t="str">
        <f t="shared" ref="Q901" si="121">IF(P901=0,"",P901/P900)</f>
        <v/>
      </c>
      <c r="R901" s="126" t="str">
        <f t="shared" ref="R901" si="122">IF(P901=0,"",100%-Q901)</f>
        <v/>
      </c>
    </row>
    <row r="902" spans="1:18" ht="15.75" x14ac:dyDescent="0.25">
      <c r="A902" s="84">
        <v>2602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129"/>
      <c r="L902" s="265"/>
      <c r="M902" s="101"/>
      <c r="N902" s="256"/>
      <c r="O902" s="215"/>
      <c r="P902" s="106"/>
      <c r="Q902" s="285"/>
      <c r="R902" s="215"/>
    </row>
    <row r="903" spans="1:18" ht="15.75" x14ac:dyDescent="0.25">
      <c r="A903" s="84">
        <v>2701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129"/>
      <c r="L903" s="265"/>
      <c r="M903" s="101"/>
      <c r="N903" s="256"/>
      <c r="O903" s="215"/>
      <c r="P903" s="106"/>
      <c r="Q903" s="285"/>
      <c r="R903" s="215"/>
    </row>
    <row r="904" spans="1:18" ht="15.75" x14ac:dyDescent="0.25">
      <c r="A904" s="84">
        <v>2702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129"/>
      <c r="L904" s="265"/>
      <c r="M904" s="101"/>
      <c r="N904" s="256"/>
      <c r="O904" s="215"/>
      <c r="P904" s="106"/>
      <c r="Q904" s="285"/>
      <c r="R904" s="215"/>
    </row>
    <row r="905" spans="1:18" ht="15.75" x14ac:dyDescent="0.25">
      <c r="A905" s="84">
        <v>2801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129"/>
      <c r="L905" s="265"/>
      <c r="M905" s="101"/>
      <c r="N905" s="256"/>
      <c r="O905" s="101"/>
      <c r="P905" s="256"/>
      <c r="Q905" s="286"/>
      <c r="R905" s="215"/>
    </row>
    <row r="906" spans="1:18" ht="15.75" x14ac:dyDescent="0.25">
      <c r="A906" s="84">
        <v>2802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129"/>
      <c r="L906" s="265"/>
      <c r="M906" s="101"/>
      <c r="N906" s="256"/>
      <c r="O906" s="111" t="s">
        <v>91</v>
      </c>
      <c r="P906" s="164"/>
      <c r="Q906" s="113">
        <f>K909</f>
        <v>0</v>
      </c>
      <c r="R906" s="114" t="s">
        <v>19</v>
      </c>
    </row>
    <row r="907" spans="1:18" ht="15.75" x14ac:dyDescent="0.25">
      <c r="A907" s="84">
        <v>2901</v>
      </c>
      <c r="B907" s="87"/>
      <c r="C907" s="87"/>
      <c r="D907" s="87"/>
      <c r="E907" s="87"/>
      <c r="F907" s="87"/>
      <c r="G907" s="87"/>
      <c r="H907" s="87"/>
      <c r="I907" s="87"/>
      <c r="J907" s="87"/>
      <c r="K907" s="129"/>
      <c r="L907" s="265"/>
      <c r="M907" s="101"/>
      <c r="N907" s="256"/>
      <c r="O907" s="115" t="s">
        <v>92</v>
      </c>
      <c r="P907" s="165" t="str">
        <f>IF(P906/B893=0,"",P906/B893)</f>
        <v/>
      </c>
      <c r="Q907" s="117" t="e">
        <f>IF(P906/Q906=0,"",P906/Q906)</f>
        <v>#DIV/0!</v>
      </c>
      <c r="R907" s="118" t="s">
        <v>93</v>
      </c>
    </row>
    <row r="908" spans="1:18" ht="15.75" x14ac:dyDescent="0.25">
      <c r="A908" s="84">
        <v>2902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129"/>
      <c r="L908" s="267"/>
      <c r="M908" s="268"/>
      <c r="N908" s="269"/>
      <c r="O908" s="120"/>
      <c r="P908" s="121"/>
      <c r="Q908" s="121"/>
      <c r="R908" s="122"/>
    </row>
    <row r="909" spans="1:18" ht="18" customHeight="1" x14ac:dyDescent="0.25">
      <c r="A909" s="46"/>
      <c r="B909" s="340" t="s">
        <v>111</v>
      </c>
      <c r="C909" s="340"/>
      <c r="D909" s="340"/>
      <c r="E909" s="340"/>
      <c r="F909" s="340"/>
      <c r="G909" s="340"/>
      <c r="H909" s="340"/>
      <c r="I909" s="340"/>
      <c r="J909" s="340"/>
      <c r="K909" s="123">
        <f>SUM(K893:K905)</f>
        <v>0</v>
      </c>
      <c r="L909" s="124" t="str">
        <f>IF(K900=0,"",K900/B893)</f>
        <v/>
      </c>
      <c r="M909" s="124" t="str">
        <f>IF(K909=0,"",K909/B893)</f>
        <v/>
      </c>
      <c r="N909" s="124" t="str">
        <f>IF(K900=0,"",M909-L909)</f>
        <v/>
      </c>
      <c r="O909" s="1"/>
      <c r="P909" s="2"/>
      <c r="Q909" s="36"/>
      <c r="R909" s="1"/>
    </row>
    <row r="910" spans="1:18" ht="12.75" customHeight="1" x14ac:dyDescent="0.2"/>
    <row r="911" spans="1:18" ht="12.75" customHeight="1" x14ac:dyDescent="0.2"/>
    <row r="912" spans="1:18" ht="26.25" x14ac:dyDescent="0.4">
      <c r="B912" s="382" t="s">
        <v>101</v>
      </c>
      <c r="C912" s="367"/>
      <c r="D912" s="367"/>
      <c r="E912" s="367"/>
      <c r="F912" s="367"/>
      <c r="G912" s="367"/>
      <c r="H912" s="367"/>
      <c r="I912" s="367"/>
      <c r="J912" s="367"/>
      <c r="K912" s="225" t="s">
        <v>130</v>
      </c>
      <c r="L912" s="1"/>
      <c r="M912" s="1"/>
      <c r="N912" s="2"/>
      <c r="O912" s="1"/>
      <c r="P912" s="2"/>
      <c r="Q912" s="2"/>
      <c r="R912" s="2"/>
    </row>
    <row r="913" spans="1:19" ht="20.25" x14ac:dyDescent="0.2">
      <c r="A913" s="342" t="s">
        <v>18</v>
      </c>
      <c r="B913" s="344" t="s">
        <v>102</v>
      </c>
      <c r="C913" s="345"/>
      <c r="D913" s="345"/>
      <c r="E913" s="345"/>
      <c r="F913" s="345"/>
      <c r="G913" s="345"/>
      <c r="H913" s="345"/>
      <c r="I913" s="345"/>
      <c r="J913" s="377"/>
      <c r="K913" s="348" t="s">
        <v>19</v>
      </c>
      <c r="L913" s="339" t="s">
        <v>11</v>
      </c>
      <c r="M913" s="339" t="s">
        <v>12</v>
      </c>
      <c r="N913" s="350" t="s">
        <v>13</v>
      </c>
      <c r="O913" s="339" t="s">
        <v>14</v>
      </c>
      <c r="P913" s="337" t="s">
        <v>15</v>
      </c>
      <c r="Q913" s="337" t="s">
        <v>16</v>
      </c>
      <c r="R913" s="339" t="s">
        <v>103</v>
      </c>
    </row>
    <row r="914" spans="1:19" ht="15.75" x14ac:dyDescent="0.25">
      <c r="A914" s="343"/>
      <c r="B914" s="84" t="s">
        <v>104</v>
      </c>
      <c r="C914" s="84" t="s">
        <v>105</v>
      </c>
      <c r="D914" s="84" t="s">
        <v>106</v>
      </c>
      <c r="E914" s="84" t="s">
        <v>107</v>
      </c>
      <c r="F914" s="84" t="s">
        <v>108</v>
      </c>
      <c r="G914" s="84" t="s">
        <v>109</v>
      </c>
      <c r="H914" s="84" t="s">
        <v>110</v>
      </c>
      <c r="I914" s="84" t="s">
        <v>73</v>
      </c>
      <c r="J914" s="84" t="s">
        <v>74</v>
      </c>
      <c r="K914" s="349"/>
      <c r="L914" s="338"/>
      <c r="M914" s="338"/>
      <c r="N914" s="338"/>
      <c r="O914" s="338"/>
      <c r="P914" s="338"/>
      <c r="Q914" s="338"/>
      <c r="R914" s="338"/>
    </row>
    <row r="915" spans="1:19" ht="15.75" x14ac:dyDescent="0.25">
      <c r="A915" s="84">
        <v>2202</v>
      </c>
      <c r="B915" s="87">
        <v>104</v>
      </c>
      <c r="C915" s="87"/>
      <c r="D915" s="87"/>
      <c r="E915" s="87"/>
      <c r="F915" s="87"/>
      <c r="G915" s="87"/>
      <c r="H915" s="87"/>
      <c r="I915" s="87"/>
      <c r="J915" s="87"/>
      <c r="K915" s="129"/>
      <c r="L915" s="262"/>
      <c r="M915" s="263"/>
      <c r="N915" s="264"/>
      <c r="O915" s="278"/>
      <c r="P915" s="92">
        <f>B915</f>
        <v>104</v>
      </c>
      <c r="Q915" s="279"/>
      <c r="R915" s="278"/>
    </row>
    <row r="916" spans="1:19" ht="15.75" x14ac:dyDescent="0.25">
      <c r="A916" s="84">
        <v>2301</v>
      </c>
      <c r="B916" s="87"/>
      <c r="C916" s="87">
        <v>95</v>
      </c>
      <c r="D916" s="87"/>
      <c r="E916" s="87"/>
      <c r="F916" s="87"/>
      <c r="G916" s="87"/>
      <c r="H916" s="87"/>
      <c r="I916" s="87"/>
      <c r="J916" s="87"/>
      <c r="K916" s="129"/>
      <c r="L916" s="265"/>
      <c r="M916" s="101"/>
      <c r="N916" s="266"/>
      <c r="O916" s="96">
        <f>IF(C916=0,"",C916/B915)</f>
        <v>0.91346153846153844</v>
      </c>
      <c r="P916" s="97">
        <v>95</v>
      </c>
      <c r="Q916" s="280">
        <f t="shared" ref="Q916:Q922" si="123">IF(P916=0,"",P916/P915)</f>
        <v>0.91346153846153844</v>
      </c>
      <c r="R916" s="280">
        <f t="shared" ref="R916:R922" si="124">IF(P916=0,"",100%-Q916)</f>
        <v>8.6538461538461564E-2</v>
      </c>
    </row>
    <row r="917" spans="1:19" ht="15.75" x14ac:dyDescent="0.25">
      <c r="A917" s="84">
        <v>2302</v>
      </c>
      <c r="B917" s="87"/>
      <c r="C917" s="87"/>
      <c r="D917" s="87">
        <v>88</v>
      </c>
      <c r="E917" s="87"/>
      <c r="F917" s="87"/>
      <c r="G917" s="87"/>
      <c r="H917" s="87"/>
      <c r="I917" s="87"/>
      <c r="J917" s="87"/>
      <c r="K917" s="129"/>
      <c r="L917" s="265"/>
      <c r="M917" s="101"/>
      <c r="N917" s="266"/>
      <c r="O917" s="96">
        <f>IF(D917=0,"",D917/C916)</f>
        <v>0.9263157894736842</v>
      </c>
      <c r="P917" s="97">
        <v>92</v>
      </c>
      <c r="Q917" s="280">
        <f t="shared" si="123"/>
        <v>0.96842105263157896</v>
      </c>
      <c r="R917" s="280">
        <f t="shared" si="124"/>
        <v>3.157894736842104E-2</v>
      </c>
      <c r="S917" s="128">
        <f>P917/P915</f>
        <v>0.88461538461538458</v>
      </c>
    </row>
    <row r="918" spans="1:19" ht="15.75" x14ac:dyDescent="0.25">
      <c r="A918" s="84">
        <v>2401</v>
      </c>
      <c r="B918" s="87"/>
      <c r="C918" s="87"/>
      <c r="D918" s="87"/>
      <c r="E918" s="87">
        <v>83</v>
      </c>
      <c r="F918" s="87"/>
      <c r="G918" s="87"/>
      <c r="H918" s="87"/>
      <c r="I918" s="87"/>
      <c r="J918" s="87"/>
      <c r="K918" s="129"/>
      <c r="L918" s="265"/>
      <c r="M918" s="101"/>
      <c r="N918" s="266"/>
      <c r="O918" s="96">
        <f>IF(E918=0,"",E918/D917)</f>
        <v>0.94318181818181823</v>
      </c>
      <c r="P918" s="97">
        <v>86</v>
      </c>
      <c r="Q918" s="280">
        <f t="shared" si="123"/>
        <v>0.93478260869565222</v>
      </c>
      <c r="R918" s="280">
        <f t="shared" si="124"/>
        <v>6.5217391304347783E-2</v>
      </c>
    </row>
    <row r="919" spans="1:19" ht="15.75" x14ac:dyDescent="0.25">
      <c r="A919" s="84">
        <v>2402</v>
      </c>
      <c r="B919" s="87"/>
      <c r="C919" s="87"/>
      <c r="D919" s="87"/>
      <c r="E919" s="87"/>
      <c r="F919" s="87">
        <v>79</v>
      </c>
      <c r="G919" s="87"/>
      <c r="H919" s="87"/>
      <c r="I919" s="87"/>
      <c r="J919" s="87"/>
      <c r="K919" s="129"/>
      <c r="L919" s="265"/>
      <c r="M919" s="101"/>
      <c r="N919" s="266"/>
      <c r="O919" s="96">
        <f>F919/E918</f>
        <v>0.95180722891566261</v>
      </c>
      <c r="P919" s="97">
        <v>83</v>
      </c>
      <c r="Q919" s="280">
        <f t="shared" si="123"/>
        <v>0.96511627906976749</v>
      </c>
      <c r="R919" s="280">
        <f t="shared" si="124"/>
        <v>3.4883720930232509E-2</v>
      </c>
    </row>
    <row r="920" spans="1:19" ht="15.75" x14ac:dyDescent="0.25">
      <c r="A920" s="84">
        <v>2501</v>
      </c>
      <c r="B920" s="87"/>
      <c r="C920" s="87"/>
      <c r="D920" s="87"/>
      <c r="E920" s="87"/>
      <c r="F920" s="87"/>
      <c r="G920" s="218">
        <v>79</v>
      </c>
      <c r="H920" s="87"/>
      <c r="I920" s="87"/>
      <c r="J920" s="87"/>
      <c r="K920" s="129"/>
      <c r="L920" s="265"/>
      <c r="M920" s="101"/>
      <c r="N920" s="266"/>
      <c r="O920" s="220">
        <f>G920/F919</f>
        <v>1</v>
      </c>
      <c r="P920" s="97">
        <v>82</v>
      </c>
      <c r="Q920" s="280">
        <f t="shared" si="123"/>
        <v>0.98795180722891562</v>
      </c>
      <c r="R920" s="280">
        <f t="shared" si="124"/>
        <v>1.2048192771084376E-2</v>
      </c>
    </row>
    <row r="921" spans="1:19" ht="15.75" x14ac:dyDescent="0.25">
      <c r="A921" s="84">
        <v>2502</v>
      </c>
      <c r="B921" s="87"/>
      <c r="C921" s="87"/>
      <c r="D921" s="87"/>
      <c r="E921" s="87"/>
      <c r="F921" s="87"/>
      <c r="G921" s="87"/>
      <c r="H921" s="87">
        <v>75</v>
      </c>
      <c r="I921" s="87"/>
      <c r="J921" s="87"/>
      <c r="K921" s="129"/>
      <c r="L921" s="265"/>
      <c r="M921" s="101"/>
      <c r="N921" s="266"/>
      <c r="O921" s="96">
        <f>H921/G920</f>
        <v>0.94936708860759489</v>
      </c>
      <c r="P921" s="97">
        <v>77</v>
      </c>
      <c r="Q921" s="280">
        <f t="shared" si="123"/>
        <v>0.93902439024390238</v>
      </c>
      <c r="R921" s="280">
        <f t="shared" si="124"/>
        <v>6.0975609756097615E-2</v>
      </c>
    </row>
    <row r="922" spans="1:19" ht="15.75" x14ac:dyDescent="0.25">
      <c r="A922" s="84">
        <v>2601</v>
      </c>
      <c r="B922" s="87"/>
      <c r="C922" s="87"/>
      <c r="D922" s="87"/>
      <c r="E922" s="87"/>
      <c r="F922" s="87"/>
      <c r="G922" s="87"/>
      <c r="H922" s="87"/>
      <c r="I922" s="87"/>
      <c r="J922" s="87"/>
      <c r="K922" s="129"/>
      <c r="L922" s="265"/>
      <c r="M922" s="101"/>
      <c r="N922" s="266"/>
      <c r="O922" s="215"/>
      <c r="P922" s="97"/>
      <c r="Q922" s="280" t="str">
        <f t="shared" si="123"/>
        <v/>
      </c>
      <c r="R922" s="126" t="str">
        <f t="shared" si="124"/>
        <v/>
      </c>
    </row>
    <row r="923" spans="1:19" ht="15.75" x14ac:dyDescent="0.25">
      <c r="A923" s="84">
        <v>2602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129"/>
      <c r="L923" s="265"/>
      <c r="M923" s="101"/>
      <c r="N923" s="256"/>
      <c r="O923" s="216"/>
      <c r="P923" s="214"/>
      <c r="Q923" s="280" t="str">
        <f t="shared" ref="Q923" si="125">IF(P923=0,"",P923/P922)</f>
        <v/>
      </c>
      <c r="R923" s="126" t="str">
        <f t="shared" ref="R923" si="126">IF(P923=0,"",100%-Q923)</f>
        <v/>
      </c>
    </row>
    <row r="924" spans="1:19" ht="15.75" x14ac:dyDescent="0.25">
      <c r="A924" s="84">
        <v>2701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129"/>
      <c r="L924" s="265"/>
      <c r="M924" s="101"/>
      <c r="N924" s="256"/>
      <c r="O924" s="215"/>
      <c r="P924" s="106"/>
      <c r="Q924" s="285"/>
      <c r="R924" s="215"/>
    </row>
    <row r="925" spans="1:19" ht="15.75" x14ac:dyDescent="0.25">
      <c r="A925" s="84">
        <v>2702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129"/>
      <c r="L925" s="265"/>
      <c r="M925" s="101"/>
      <c r="N925" s="256"/>
      <c r="O925" s="215"/>
      <c r="P925" s="106"/>
      <c r="Q925" s="285"/>
      <c r="R925" s="215"/>
    </row>
    <row r="926" spans="1:19" ht="15.75" x14ac:dyDescent="0.25">
      <c r="A926" s="84">
        <v>2801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129"/>
      <c r="L926" s="265"/>
      <c r="M926" s="101"/>
      <c r="N926" s="256"/>
      <c r="O926" s="215"/>
      <c r="P926" s="106"/>
      <c r="Q926" s="285"/>
      <c r="R926" s="215"/>
    </row>
    <row r="927" spans="1:19" ht="15.75" x14ac:dyDescent="0.25">
      <c r="A927" s="84">
        <v>2802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129"/>
      <c r="L927" s="265"/>
      <c r="M927" s="101"/>
      <c r="N927" s="256"/>
      <c r="O927" s="101"/>
      <c r="P927" s="256"/>
      <c r="Q927" s="286"/>
      <c r="R927" s="215"/>
    </row>
    <row r="928" spans="1:19" ht="15.75" x14ac:dyDescent="0.25">
      <c r="A928" s="84">
        <v>2901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129"/>
      <c r="L928" s="265"/>
      <c r="M928" s="101"/>
      <c r="N928" s="256"/>
      <c r="O928" s="111" t="s">
        <v>91</v>
      </c>
      <c r="P928" s="164"/>
      <c r="Q928" s="113">
        <f>K931</f>
        <v>0</v>
      </c>
      <c r="R928" s="114" t="s">
        <v>19</v>
      </c>
    </row>
    <row r="929" spans="1:19" ht="15.75" x14ac:dyDescent="0.25">
      <c r="A929" s="84">
        <v>2902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129"/>
      <c r="L929" s="265"/>
      <c r="M929" s="101"/>
      <c r="N929" s="256"/>
      <c r="O929" s="115" t="s">
        <v>92</v>
      </c>
      <c r="P929" s="165" t="str">
        <f>IF(P928/B915=0,"",P928/B915)</f>
        <v/>
      </c>
      <c r="Q929" s="117" t="e">
        <f>IF(P928/Q928=0,"",P928/Q928)</f>
        <v>#DIV/0!</v>
      </c>
      <c r="R929" s="118" t="s">
        <v>93</v>
      </c>
    </row>
    <row r="930" spans="1:19" ht="15.75" x14ac:dyDescent="0.25">
      <c r="A930" s="84">
        <v>3001</v>
      </c>
      <c r="B930" s="87"/>
      <c r="C930" s="87"/>
      <c r="D930" s="87"/>
      <c r="E930" s="87"/>
      <c r="F930" s="87"/>
      <c r="G930" s="87"/>
      <c r="H930" s="87"/>
      <c r="I930" s="87"/>
      <c r="J930" s="87"/>
      <c r="K930" s="129"/>
      <c r="L930" s="267"/>
      <c r="M930" s="268"/>
      <c r="N930" s="269"/>
      <c r="O930" s="120"/>
      <c r="P930" s="121"/>
      <c r="Q930" s="121"/>
      <c r="R930" s="122"/>
    </row>
    <row r="931" spans="1:19" ht="18" customHeight="1" x14ac:dyDescent="0.25">
      <c r="A931" s="46"/>
      <c r="B931" s="340" t="s">
        <v>111</v>
      </c>
      <c r="C931" s="340"/>
      <c r="D931" s="340"/>
      <c r="E931" s="340"/>
      <c r="F931" s="340"/>
      <c r="G931" s="340"/>
      <c r="H931" s="340"/>
      <c r="I931" s="340"/>
      <c r="J931" s="340"/>
      <c r="K931" s="123">
        <f>SUM(K915:K927)</f>
        <v>0</v>
      </c>
      <c r="L931" s="124" t="str">
        <f>IF(K922=0,"",K922/B915)</f>
        <v/>
      </c>
      <c r="M931" s="124" t="str">
        <f>IF(K931=0,"",K931/B915)</f>
        <v/>
      </c>
      <c r="N931" s="124" t="str">
        <f>IF(K922=0,"",M931-L931)</f>
        <v/>
      </c>
      <c r="O931" s="1"/>
      <c r="P931" s="2"/>
      <c r="Q931" s="36"/>
      <c r="R931" s="1"/>
    </row>
    <row r="932" spans="1:19" ht="12.75" customHeight="1" x14ac:dyDescent="0.2"/>
    <row r="933" spans="1:19" ht="12.75" customHeight="1" x14ac:dyDescent="0.2"/>
    <row r="934" spans="1:19" ht="26.25" x14ac:dyDescent="0.4">
      <c r="B934" s="382" t="s">
        <v>101</v>
      </c>
      <c r="C934" s="367"/>
      <c r="D934" s="367"/>
      <c r="E934" s="367"/>
      <c r="F934" s="367"/>
      <c r="G934" s="367"/>
      <c r="H934" s="367"/>
      <c r="I934" s="367"/>
      <c r="J934" s="367"/>
      <c r="K934" s="225" t="s">
        <v>153</v>
      </c>
      <c r="L934" s="1"/>
      <c r="M934" s="1"/>
      <c r="N934" s="2"/>
      <c r="O934" s="1"/>
      <c r="P934" s="2"/>
      <c r="Q934" s="2"/>
      <c r="R934" s="2"/>
      <c r="S934" s="189"/>
    </row>
    <row r="935" spans="1:19" ht="20.25" x14ac:dyDescent="0.2">
      <c r="A935" s="342" t="s">
        <v>18</v>
      </c>
      <c r="B935" s="344" t="s">
        <v>102</v>
      </c>
      <c r="C935" s="345"/>
      <c r="D935" s="345"/>
      <c r="E935" s="345"/>
      <c r="F935" s="345"/>
      <c r="G935" s="345"/>
      <c r="H935" s="345"/>
      <c r="I935" s="345"/>
      <c r="J935" s="377"/>
      <c r="K935" s="348" t="s">
        <v>19</v>
      </c>
      <c r="L935" s="339" t="s">
        <v>11</v>
      </c>
      <c r="M935" s="339" t="s">
        <v>12</v>
      </c>
      <c r="N935" s="350" t="s">
        <v>13</v>
      </c>
      <c r="O935" s="339" t="s">
        <v>14</v>
      </c>
      <c r="P935" s="337" t="s">
        <v>15</v>
      </c>
      <c r="Q935" s="337" t="s">
        <v>16</v>
      </c>
      <c r="R935" s="339" t="s">
        <v>103</v>
      </c>
      <c r="S935" s="189"/>
    </row>
    <row r="936" spans="1:19" ht="15.75" x14ac:dyDescent="0.25">
      <c r="A936" s="343"/>
      <c r="B936" s="84" t="s">
        <v>104</v>
      </c>
      <c r="C936" s="84" t="s">
        <v>105</v>
      </c>
      <c r="D936" s="84" t="s">
        <v>106</v>
      </c>
      <c r="E936" s="84" t="s">
        <v>107</v>
      </c>
      <c r="F936" s="84" t="s">
        <v>108</v>
      </c>
      <c r="G936" s="84" t="s">
        <v>109</v>
      </c>
      <c r="H936" s="84" t="s">
        <v>110</v>
      </c>
      <c r="I936" s="84" t="s">
        <v>73</v>
      </c>
      <c r="J936" s="84" t="s">
        <v>74</v>
      </c>
      <c r="K936" s="349"/>
      <c r="L936" s="338"/>
      <c r="M936" s="338"/>
      <c r="N936" s="338"/>
      <c r="O936" s="338"/>
      <c r="P936" s="338"/>
      <c r="Q936" s="338"/>
      <c r="R936" s="338"/>
      <c r="S936" s="189"/>
    </row>
    <row r="937" spans="1:19" ht="15.75" x14ac:dyDescent="0.25">
      <c r="A937" s="84">
        <v>2301</v>
      </c>
      <c r="B937" s="87">
        <v>87</v>
      </c>
      <c r="C937" s="87"/>
      <c r="D937" s="87"/>
      <c r="E937" s="87"/>
      <c r="F937" s="87"/>
      <c r="G937" s="87"/>
      <c r="H937" s="87"/>
      <c r="I937" s="87"/>
      <c r="J937" s="87"/>
      <c r="K937" s="129"/>
      <c r="L937" s="262"/>
      <c r="M937" s="263"/>
      <c r="N937" s="264"/>
      <c r="O937" s="278"/>
      <c r="P937" s="92">
        <f>B937</f>
        <v>87</v>
      </c>
      <c r="Q937" s="279"/>
      <c r="R937" s="278"/>
      <c r="S937" s="189"/>
    </row>
    <row r="938" spans="1:19" ht="15.75" x14ac:dyDescent="0.25">
      <c r="A938" s="84">
        <v>2302</v>
      </c>
      <c r="B938" s="87"/>
      <c r="C938" s="87">
        <v>73</v>
      </c>
      <c r="D938" s="87"/>
      <c r="E938" s="87"/>
      <c r="F938" s="87"/>
      <c r="G938" s="87"/>
      <c r="H938" s="87"/>
      <c r="I938" s="87"/>
      <c r="J938" s="87"/>
      <c r="K938" s="129"/>
      <c r="L938" s="265"/>
      <c r="M938" s="101"/>
      <c r="N938" s="266"/>
      <c r="O938" s="96">
        <f>IF(C938=0,"",C938/B937)</f>
        <v>0.83908045977011492</v>
      </c>
      <c r="P938" s="97">
        <v>74</v>
      </c>
      <c r="Q938" s="280">
        <f t="shared" ref="Q938:Q944" si="127">IF(P938=0,"",P938/P937)</f>
        <v>0.85057471264367812</v>
      </c>
      <c r="R938" s="280">
        <f t="shared" ref="R938:R944" si="128">IF(P938=0,"",100%-Q938)</f>
        <v>0.14942528735632188</v>
      </c>
      <c r="S938" s="189"/>
    </row>
    <row r="939" spans="1:19" ht="15.75" x14ac:dyDescent="0.25">
      <c r="A939" s="84">
        <v>2401</v>
      </c>
      <c r="B939" s="87"/>
      <c r="C939" s="87"/>
      <c r="D939" s="87">
        <v>65</v>
      </c>
      <c r="E939" s="87"/>
      <c r="F939" s="87"/>
      <c r="G939" s="87"/>
      <c r="H939" s="87"/>
      <c r="I939" s="87"/>
      <c r="J939" s="87"/>
      <c r="K939" s="129"/>
      <c r="L939" s="265"/>
      <c r="M939" s="101"/>
      <c r="N939" s="266"/>
      <c r="O939" s="96">
        <f>IF(D939=0,"",D939/C938)</f>
        <v>0.8904109589041096</v>
      </c>
      <c r="P939" s="97">
        <v>70</v>
      </c>
      <c r="Q939" s="280">
        <f t="shared" si="127"/>
        <v>0.94594594594594594</v>
      </c>
      <c r="R939" s="280">
        <f t="shared" si="128"/>
        <v>5.4054054054054057E-2</v>
      </c>
      <c r="S939" s="128">
        <f>P939/P937</f>
        <v>0.8045977011494253</v>
      </c>
    </row>
    <row r="940" spans="1:19" ht="15.75" x14ac:dyDescent="0.25">
      <c r="A940" s="84">
        <v>2402</v>
      </c>
      <c r="B940" s="87"/>
      <c r="C940" s="87"/>
      <c r="D940" s="87"/>
      <c r="E940" s="87">
        <v>62</v>
      </c>
      <c r="F940" s="87"/>
      <c r="G940" s="87"/>
      <c r="H940" s="87"/>
      <c r="I940" s="87"/>
      <c r="J940" s="87"/>
      <c r="K940" s="129"/>
      <c r="L940" s="265"/>
      <c r="M940" s="101"/>
      <c r="N940" s="266"/>
      <c r="O940" s="96">
        <f>IF(E940=0,"",E940/D939)</f>
        <v>0.9538461538461539</v>
      </c>
      <c r="P940" s="97">
        <v>66</v>
      </c>
      <c r="Q940" s="280">
        <f t="shared" si="127"/>
        <v>0.94285714285714284</v>
      </c>
      <c r="R940" s="280">
        <f t="shared" si="128"/>
        <v>5.7142857142857162E-2</v>
      </c>
      <c r="S940" s="189"/>
    </row>
    <row r="941" spans="1:19" ht="15.75" x14ac:dyDescent="0.25">
      <c r="A941" s="84">
        <v>2501</v>
      </c>
      <c r="B941" s="87"/>
      <c r="C941" s="87"/>
      <c r="D941" s="87"/>
      <c r="E941" s="87"/>
      <c r="F941" s="87">
        <v>52</v>
      </c>
      <c r="G941" s="87"/>
      <c r="H941" s="87"/>
      <c r="I941" s="87"/>
      <c r="J941" s="87"/>
      <c r="K941" s="129"/>
      <c r="L941" s="265"/>
      <c r="M941" s="101"/>
      <c r="N941" s="266"/>
      <c r="O941" s="96">
        <f>F941/E940</f>
        <v>0.83870967741935487</v>
      </c>
      <c r="P941" s="97">
        <v>58</v>
      </c>
      <c r="Q941" s="280">
        <f t="shared" si="127"/>
        <v>0.87878787878787878</v>
      </c>
      <c r="R941" s="280">
        <f t="shared" si="128"/>
        <v>0.12121212121212122</v>
      </c>
      <c r="S941" s="189"/>
    </row>
    <row r="942" spans="1:19" ht="15.75" x14ac:dyDescent="0.25">
      <c r="A942" s="84">
        <v>2502</v>
      </c>
      <c r="B942" s="87"/>
      <c r="C942" s="87"/>
      <c r="D942" s="87"/>
      <c r="E942" s="87"/>
      <c r="F942" s="87"/>
      <c r="G942" s="87">
        <v>49</v>
      </c>
      <c r="H942" s="87"/>
      <c r="I942" s="87"/>
      <c r="J942" s="87"/>
      <c r="K942" s="129"/>
      <c r="L942" s="265"/>
      <c r="M942" s="101"/>
      <c r="N942" s="266"/>
      <c r="O942" s="96">
        <f>G942/F941</f>
        <v>0.94230769230769229</v>
      </c>
      <c r="P942" s="97">
        <v>54</v>
      </c>
      <c r="Q942" s="280">
        <f t="shared" si="127"/>
        <v>0.93103448275862066</v>
      </c>
      <c r="R942" s="280">
        <f t="shared" si="128"/>
        <v>6.8965517241379337E-2</v>
      </c>
      <c r="S942" s="189"/>
    </row>
    <row r="943" spans="1:19" ht="15.75" x14ac:dyDescent="0.25">
      <c r="A943" s="84">
        <v>2601</v>
      </c>
      <c r="B943" s="87"/>
      <c r="C943" s="87"/>
      <c r="D943" s="87"/>
      <c r="E943" s="87"/>
      <c r="F943" s="87"/>
      <c r="G943" s="87"/>
      <c r="H943" s="87"/>
      <c r="I943" s="87"/>
      <c r="J943" s="87"/>
      <c r="K943" s="129"/>
      <c r="L943" s="265"/>
      <c r="M943" s="101"/>
      <c r="N943" s="266"/>
      <c r="O943" s="215"/>
      <c r="P943" s="97"/>
      <c r="Q943" s="280" t="str">
        <f t="shared" si="127"/>
        <v/>
      </c>
      <c r="R943" s="280" t="str">
        <f t="shared" si="128"/>
        <v/>
      </c>
      <c r="S943" s="189"/>
    </row>
    <row r="944" spans="1:19" ht="15.75" x14ac:dyDescent="0.25">
      <c r="A944" s="84">
        <v>2602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129"/>
      <c r="L944" s="265"/>
      <c r="M944" s="101"/>
      <c r="N944" s="297"/>
      <c r="O944" s="216"/>
      <c r="P944" s="214"/>
      <c r="Q944" s="280" t="str">
        <f t="shared" si="127"/>
        <v/>
      </c>
      <c r="R944" s="126" t="str">
        <f t="shared" si="128"/>
        <v/>
      </c>
      <c r="S944" s="189"/>
    </row>
    <row r="945" spans="1:19" ht="15.75" x14ac:dyDescent="0.25">
      <c r="A945" s="84">
        <v>2701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129"/>
      <c r="L945" s="265"/>
      <c r="M945" s="101"/>
      <c r="N945" s="297"/>
      <c r="O945" s="216"/>
      <c r="P945" s="214"/>
      <c r="Q945" s="280" t="str">
        <f t="shared" ref="Q945" si="129">IF(P945=0,"",P945/P944)</f>
        <v/>
      </c>
      <c r="R945" s="126" t="str">
        <f t="shared" ref="R945" si="130">IF(P945=0,"",100%-Q945)</f>
        <v/>
      </c>
      <c r="S945" s="189"/>
    </row>
    <row r="946" spans="1:19" ht="15.75" x14ac:dyDescent="0.25">
      <c r="A946" s="84">
        <v>2702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129"/>
      <c r="L946" s="265"/>
      <c r="M946" s="101"/>
      <c r="N946" s="256"/>
      <c r="O946" s="215"/>
      <c r="P946" s="106"/>
      <c r="Q946" s="285"/>
      <c r="R946" s="215"/>
      <c r="S946" s="189"/>
    </row>
    <row r="947" spans="1:19" ht="15.75" x14ac:dyDescent="0.25">
      <c r="A947" s="84">
        <v>2801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129"/>
      <c r="L947" s="265"/>
      <c r="M947" s="101"/>
      <c r="N947" s="256"/>
      <c r="O947" s="215"/>
      <c r="P947" s="106"/>
      <c r="Q947" s="285"/>
      <c r="R947" s="215"/>
      <c r="S947" s="189"/>
    </row>
    <row r="948" spans="1:19" ht="15.75" x14ac:dyDescent="0.25">
      <c r="A948" s="84">
        <v>2802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129"/>
      <c r="L948" s="265"/>
      <c r="M948" s="101"/>
      <c r="N948" s="256"/>
      <c r="O948" s="215"/>
      <c r="P948" s="106"/>
      <c r="Q948" s="285"/>
      <c r="R948" s="215"/>
      <c r="S948" s="189"/>
    </row>
    <row r="949" spans="1:19" ht="15.75" x14ac:dyDescent="0.25">
      <c r="A949" s="84">
        <v>2901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129"/>
      <c r="L949" s="265"/>
      <c r="M949" s="101"/>
      <c r="N949" s="256"/>
      <c r="O949" s="101"/>
      <c r="P949" s="256"/>
      <c r="Q949" s="286"/>
      <c r="R949" s="215"/>
      <c r="S949" s="189"/>
    </row>
    <row r="950" spans="1:19" ht="15.75" x14ac:dyDescent="0.25">
      <c r="A950" s="84">
        <v>2902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129"/>
      <c r="L950" s="265"/>
      <c r="M950" s="101"/>
      <c r="N950" s="256"/>
      <c r="O950" s="111" t="s">
        <v>91</v>
      </c>
      <c r="P950" s="164"/>
      <c r="Q950" s="113">
        <f>K953</f>
        <v>0</v>
      </c>
      <c r="R950" s="114" t="s">
        <v>19</v>
      </c>
      <c r="S950" s="189"/>
    </row>
    <row r="951" spans="1:19" ht="15.75" x14ac:dyDescent="0.25">
      <c r="A951" s="84">
        <v>3001</v>
      </c>
      <c r="B951" s="87"/>
      <c r="C951" s="87"/>
      <c r="D951" s="87"/>
      <c r="E951" s="87"/>
      <c r="F951" s="87"/>
      <c r="G951" s="87"/>
      <c r="H951" s="87"/>
      <c r="I951" s="87"/>
      <c r="J951" s="87"/>
      <c r="K951" s="129"/>
      <c r="L951" s="265"/>
      <c r="M951" s="101"/>
      <c r="N951" s="256"/>
      <c r="O951" s="115" t="s">
        <v>92</v>
      </c>
      <c r="P951" s="165" t="str">
        <f>IF(P950/B937=0,"",P950/B937)</f>
        <v/>
      </c>
      <c r="Q951" s="117" t="e">
        <f>IF(P950/Q950=0,"",P950/Q950)</f>
        <v>#DIV/0!</v>
      </c>
      <c r="R951" s="118" t="s">
        <v>93</v>
      </c>
      <c r="S951" s="189"/>
    </row>
    <row r="952" spans="1:19" ht="15.75" x14ac:dyDescent="0.25">
      <c r="A952" s="84">
        <v>3002</v>
      </c>
      <c r="B952" s="87"/>
      <c r="C952" s="87"/>
      <c r="D952" s="87"/>
      <c r="E952" s="87"/>
      <c r="F952" s="87"/>
      <c r="G952" s="87"/>
      <c r="H952" s="87"/>
      <c r="I952" s="87"/>
      <c r="J952" s="87"/>
      <c r="K952" s="129"/>
      <c r="L952" s="267"/>
      <c r="M952" s="268"/>
      <c r="N952" s="269"/>
      <c r="O952" s="120"/>
      <c r="P952" s="121"/>
      <c r="Q952" s="121"/>
      <c r="R952" s="122"/>
      <c r="S952" s="189"/>
    </row>
    <row r="953" spans="1:19" ht="18" customHeight="1" x14ac:dyDescent="0.25">
      <c r="A953" s="46"/>
      <c r="B953" s="340" t="s">
        <v>111</v>
      </c>
      <c r="C953" s="340"/>
      <c r="D953" s="340"/>
      <c r="E953" s="340"/>
      <c r="F953" s="340"/>
      <c r="G953" s="340"/>
      <c r="H953" s="340"/>
      <c r="I953" s="340"/>
      <c r="J953" s="340"/>
      <c r="K953" s="123">
        <f>SUM(K937:K949)</f>
        <v>0</v>
      </c>
      <c r="L953" s="124" t="str">
        <f>IF(K944=0,"",K944/B937)</f>
        <v/>
      </c>
      <c r="M953" s="124" t="str">
        <f>IF(K953=0,"",K953/B937)</f>
        <v/>
      </c>
      <c r="N953" s="124" t="str">
        <f>IF(K944=0,"",M953-L953)</f>
        <v/>
      </c>
      <c r="O953" s="1"/>
      <c r="P953" s="2"/>
      <c r="Q953" s="36"/>
      <c r="R953" s="1"/>
      <c r="S953" s="189"/>
    </row>
    <row r="954" spans="1:19" ht="12.75" x14ac:dyDescent="0.2"/>
    <row r="955" spans="1:19" ht="12.75" x14ac:dyDescent="0.2"/>
    <row r="956" spans="1:19" ht="26.25" x14ac:dyDescent="0.4">
      <c r="B956" s="382" t="s">
        <v>101</v>
      </c>
      <c r="C956" s="367"/>
      <c r="D956" s="367"/>
      <c r="E956" s="367"/>
      <c r="F956" s="367"/>
      <c r="G956" s="367"/>
      <c r="H956" s="367"/>
      <c r="I956" s="367"/>
      <c r="J956" s="367"/>
      <c r="K956" s="225" t="s">
        <v>155</v>
      </c>
      <c r="L956" s="1"/>
      <c r="M956" s="1"/>
      <c r="N956" s="2"/>
      <c r="O956" s="1"/>
      <c r="P956" s="2"/>
      <c r="Q956" s="2"/>
      <c r="R956" s="2"/>
      <c r="S956" s="195"/>
    </row>
    <row r="957" spans="1:19" ht="20.25" x14ac:dyDescent="0.2">
      <c r="A957" s="342" t="s">
        <v>18</v>
      </c>
      <c r="B957" s="344" t="s">
        <v>102</v>
      </c>
      <c r="C957" s="345"/>
      <c r="D957" s="345"/>
      <c r="E957" s="345"/>
      <c r="F957" s="345"/>
      <c r="G957" s="345"/>
      <c r="H957" s="345"/>
      <c r="I957" s="345"/>
      <c r="J957" s="377"/>
      <c r="K957" s="348" t="s">
        <v>19</v>
      </c>
      <c r="L957" s="339" t="s">
        <v>11</v>
      </c>
      <c r="M957" s="339" t="s">
        <v>12</v>
      </c>
      <c r="N957" s="350" t="s">
        <v>13</v>
      </c>
      <c r="O957" s="339" t="s">
        <v>14</v>
      </c>
      <c r="P957" s="337" t="s">
        <v>15</v>
      </c>
      <c r="Q957" s="337" t="s">
        <v>16</v>
      </c>
      <c r="R957" s="339" t="s">
        <v>103</v>
      </c>
      <c r="S957" s="195"/>
    </row>
    <row r="958" spans="1:19" ht="15.75" x14ac:dyDescent="0.25">
      <c r="A958" s="343"/>
      <c r="B958" s="84" t="s">
        <v>104</v>
      </c>
      <c r="C958" s="84" t="s">
        <v>105</v>
      </c>
      <c r="D958" s="84" t="s">
        <v>106</v>
      </c>
      <c r="E958" s="84" t="s">
        <v>107</v>
      </c>
      <c r="F958" s="84" t="s">
        <v>108</v>
      </c>
      <c r="G958" s="84" t="s">
        <v>109</v>
      </c>
      <c r="H958" s="84" t="s">
        <v>110</v>
      </c>
      <c r="I958" s="84" t="s">
        <v>73</v>
      </c>
      <c r="J958" s="84" t="s">
        <v>74</v>
      </c>
      <c r="K958" s="349"/>
      <c r="L958" s="338"/>
      <c r="M958" s="338"/>
      <c r="N958" s="338"/>
      <c r="O958" s="338"/>
      <c r="P958" s="338"/>
      <c r="Q958" s="338"/>
      <c r="R958" s="338"/>
      <c r="S958" s="195"/>
    </row>
    <row r="959" spans="1:19" ht="15.75" customHeight="1" x14ac:dyDescent="0.25">
      <c r="A959" s="84">
        <v>2302</v>
      </c>
      <c r="B959" s="87">
        <v>100</v>
      </c>
      <c r="C959" s="87"/>
      <c r="D959" s="87"/>
      <c r="E959" s="87"/>
      <c r="F959" s="87"/>
      <c r="G959" s="87"/>
      <c r="H959" s="87"/>
      <c r="I959" s="87"/>
      <c r="J959" s="87"/>
      <c r="K959" s="129"/>
      <c r="L959" s="262"/>
      <c r="M959" s="263"/>
      <c r="N959" s="264"/>
      <c r="O959" s="278"/>
      <c r="P959" s="92">
        <f>B959</f>
        <v>100</v>
      </c>
      <c r="Q959" s="279"/>
      <c r="R959" s="278"/>
      <c r="S959" s="195"/>
    </row>
    <row r="960" spans="1:19" ht="15.75" customHeight="1" x14ac:dyDescent="0.25">
      <c r="A960" s="84">
        <v>2401</v>
      </c>
      <c r="B960" s="87"/>
      <c r="C960" s="87">
        <v>88</v>
      </c>
      <c r="D960" s="87"/>
      <c r="E960" s="87"/>
      <c r="F960" s="87"/>
      <c r="G960" s="87"/>
      <c r="H960" s="87"/>
      <c r="I960" s="87"/>
      <c r="J960" s="87"/>
      <c r="K960" s="129"/>
      <c r="L960" s="265"/>
      <c r="M960" s="101"/>
      <c r="N960" s="266"/>
      <c r="O960" s="96">
        <f>IF(C960=0,"",C960/B959)</f>
        <v>0.88</v>
      </c>
      <c r="P960" s="97">
        <v>90</v>
      </c>
      <c r="Q960" s="280">
        <f t="shared" ref="Q960:Q966" si="131">IF(P960=0,"",P960/P959)</f>
        <v>0.9</v>
      </c>
      <c r="R960" s="280">
        <f t="shared" ref="R960:R966" si="132">IF(P960=0,"",100%-Q960)</f>
        <v>9.9999999999999978E-2</v>
      </c>
      <c r="S960" s="195"/>
    </row>
    <row r="961" spans="1:19" ht="15.75" customHeight="1" x14ac:dyDescent="0.25">
      <c r="A961" s="84">
        <v>2402</v>
      </c>
      <c r="B961" s="87"/>
      <c r="C961" s="87"/>
      <c r="D961" s="87">
        <v>84</v>
      </c>
      <c r="E961" s="87"/>
      <c r="F961" s="87"/>
      <c r="G961" s="87"/>
      <c r="H961" s="87"/>
      <c r="I961" s="87"/>
      <c r="J961" s="87"/>
      <c r="K961" s="129"/>
      <c r="L961" s="265"/>
      <c r="M961" s="101"/>
      <c r="N961" s="266"/>
      <c r="O961" s="96">
        <f>IF(D961=0,"",D961/C960)</f>
        <v>0.95454545454545459</v>
      </c>
      <c r="P961" s="97">
        <v>87</v>
      </c>
      <c r="Q961" s="280">
        <f t="shared" si="131"/>
        <v>0.96666666666666667</v>
      </c>
      <c r="R961" s="280">
        <f t="shared" si="132"/>
        <v>3.3333333333333326E-2</v>
      </c>
      <c r="S961" s="128">
        <f>P961/P959</f>
        <v>0.87</v>
      </c>
    </row>
    <row r="962" spans="1:19" ht="15.75" customHeight="1" x14ac:dyDescent="0.25">
      <c r="A962" s="84">
        <v>2501</v>
      </c>
      <c r="B962" s="87"/>
      <c r="C962" s="87"/>
      <c r="D962" s="87"/>
      <c r="E962" s="87">
        <v>77</v>
      </c>
      <c r="F962" s="87"/>
      <c r="G962" s="87"/>
      <c r="H962" s="87"/>
      <c r="I962" s="87"/>
      <c r="J962" s="87"/>
      <c r="K962" s="129"/>
      <c r="L962" s="265"/>
      <c r="M962" s="101"/>
      <c r="N962" s="266"/>
      <c r="O962" s="96">
        <f>IF(E962=0,"",E962/D961)</f>
        <v>0.91666666666666663</v>
      </c>
      <c r="P962" s="97">
        <v>87</v>
      </c>
      <c r="Q962" s="280">
        <f t="shared" si="131"/>
        <v>1</v>
      </c>
      <c r="R962" s="280">
        <f t="shared" si="132"/>
        <v>0</v>
      </c>
      <c r="S962" s="195"/>
    </row>
    <row r="963" spans="1:19" ht="15.75" customHeight="1" x14ac:dyDescent="0.25">
      <c r="A963" s="84">
        <v>2502</v>
      </c>
      <c r="B963" s="87"/>
      <c r="C963" s="87"/>
      <c r="D963" s="87"/>
      <c r="E963" s="87"/>
      <c r="F963" s="87">
        <v>75</v>
      </c>
      <c r="G963" s="87"/>
      <c r="H963" s="87"/>
      <c r="I963" s="87"/>
      <c r="J963" s="87"/>
      <c r="K963" s="129"/>
      <c r="L963" s="265"/>
      <c r="M963" s="101"/>
      <c r="N963" s="266"/>
      <c r="O963" s="96">
        <f>F963/E962</f>
        <v>0.97402597402597402</v>
      </c>
      <c r="P963" s="97">
        <v>80</v>
      </c>
      <c r="Q963" s="280">
        <f t="shared" si="131"/>
        <v>0.91954022988505746</v>
      </c>
      <c r="R963" s="280">
        <f t="shared" si="132"/>
        <v>8.0459770114942541E-2</v>
      </c>
      <c r="S963" s="195"/>
    </row>
    <row r="964" spans="1:19" ht="15.75" customHeight="1" x14ac:dyDescent="0.25">
      <c r="A964" s="84">
        <v>2601</v>
      </c>
      <c r="B964" s="87"/>
      <c r="C964" s="87"/>
      <c r="D964" s="87"/>
      <c r="E964" s="87"/>
      <c r="F964" s="87"/>
      <c r="G964" s="87"/>
      <c r="H964" s="87"/>
      <c r="I964" s="87"/>
      <c r="J964" s="87"/>
      <c r="K964" s="129"/>
      <c r="L964" s="265"/>
      <c r="M964" s="101"/>
      <c r="N964" s="266"/>
      <c r="O964" s="96"/>
      <c r="P964" s="97"/>
      <c r="Q964" s="280" t="str">
        <f t="shared" si="131"/>
        <v/>
      </c>
      <c r="R964" s="280" t="str">
        <f t="shared" si="132"/>
        <v/>
      </c>
      <c r="S964" s="195"/>
    </row>
    <row r="965" spans="1:19" ht="15.75" customHeight="1" x14ac:dyDescent="0.25">
      <c r="A965" s="84">
        <v>2602</v>
      </c>
      <c r="B965" s="87"/>
      <c r="C965" s="87"/>
      <c r="D965" s="87"/>
      <c r="E965" s="87"/>
      <c r="F965" s="87"/>
      <c r="G965" s="87"/>
      <c r="H965" s="87"/>
      <c r="I965" s="87"/>
      <c r="J965" s="87"/>
      <c r="K965" s="129"/>
      <c r="L965" s="265"/>
      <c r="M965" s="101"/>
      <c r="N965" s="266"/>
      <c r="O965" s="96"/>
      <c r="P965" s="97"/>
      <c r="Q965" s="280" t="str">
        <f t="shared" si="131"/>
        <v/>
      </c>
      <c r="R965" s="280" t="str">
        <f t="shared" si="132"/>
        <v/>
      </c>
      <c r="S965" s="195"/>
    </row>
    <row r="966" spans="1:19" ht="15.75" customHeight="1" x14ac:dyDescent="0.25">
      <c r="A966" s="84">
        <v>2701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129"/>
      <c r="L966" s="265"/>
      <c r="M966" s="101"/>
      <c r="N966" s="266"/>
      <c r="O966" s="96"/>
      <c r="P966" s="97"/>
      <c r="Q966" s="280" t="str">
        <f t="shared" si="131"/>
        <v/>
      </c>
      <c r="R966" s="126" t="str">
        <f t="shared" si="132"/>
        <v/>
      </c>
      <c r="S966" s="195"/>
    </row>
    <row r="967" spans="1:19" ht="15.75" customHeight="1" x14ac:dyDescent="0.25">
      <c r="A967" s="84">
        <v>2702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129"/>
      <c r="L967" s="265"/>
      <c r="M967" s="101"/>
      <c r="N967" s="256"/>
      <c r="O967" s="175"/>
      <c r="P967" s="97"/>
      <c r="Q967" s="175"/>
      <c r="R967" s="281"/>
      <c r="S967" s="195"/>
    </row>
    <row r="968" spans="1:19" ht="15.75" customHeight="1" x14ac:dyDescent="0.25">
      <c r="A968" s="84">
        <v>2801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129"/>
      <c r="L968" s="265"/>
      <c r="M968" s="101"/>
      <c r="N968" s="256"/>
      <c r="O968" s="215"/>
      <c r="P968" s="106"/>
      <c r="Q968" s="285"/>
      <c r="R968" s="215"/>
      <c r="S968" s="195"/>
    </row>
    <row r="969" spans="1:19" ht="15.75" customHeight="1" x14ac:dyDescent="0.25">
      <c r="A969" s="84">
        <v>2802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129"/>
      <c r="L969" s="265"/>
      <c r="M969" s="101"/>
      <c r="N969" s="256"/>
      <c r="O969" s="215"/>
      <c r="P969" s="106"/>
      <c r="Q969" s="285"/>
      <c r="R969" s="215"/>
      <c r="S969" s="195"/>
    </row>
    <row r="970" spans="1:19" ht="15.75" customHeight="1" x14ac:dyDescent="0.25">
      <c r="A970" s="84">
        <v>2901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129"/>
      <c r="L970" s="265"/>
      <c r="M970" s="101"/>
      <c r="N970" s="256"/>
      <c r="O970" s="215"/>
      <c r="P970" s="106"/>
      <c r="Q970" s="285"/>
      <c r="R970" s="215"/>
      <c r="S970" s="195"/>
    </row>
    <row r="971" spans="1:19" ht="15.75" customHeight="1" x14ac:dyDescent="0.25">
      <c r="A971" s="84">
        <v>2902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129"/>
      <c r="L971" s="265"/>
      <c r="M971" s="101"/>
      <c r="N971" s="256"/>
      <c r="O971" s="101"/>
      <c r="P971" s="256"/>
      <c r="Q971" s="286"/>
      <c r="R971" s="215"/>
      <c r="S971" s="195"/>
    </row>
    <row r="972" spans="1:19" ht="15.75" customHeight="1" x14ac:dyDescent="0.25">
      <c r="A972" s="84">
        <v>3001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129"/>
      <c r="L972" s="265"/>
      <c r="M972" s="101"/>
      <c r="N972" s="256"/>
      <c r="O972" s="111" t="s">
        <v>91</v>
      </c>
      <c r="P972" s="164"/>
      <c r="Q972" s="113">
        <f>K975</f>
        <v>0</v>
      </c>
      <c r="R972" s="114" t="s">
        <v>19</v>
      </c>
      <c r="S972" s="195"/>
    </row>
    <row r="973" spans="1:19" ht="15.75" customHeight="1" x14ac:dyDescent="0.25">
      <c r="A973" s="84">
        <v>3002</v>
      </c>
      <c r="B973" s="87"/>
      <c r="C973" s="87"/>
      <c r="D973" s="87"/>
      <c r="E973" s="87"/>
      <c r="F973" s="87"/>
      <c r="G973" s="87"/>
      <c r="H973" s="87"/>
      <c r="I973" s="87"/>
      <c r="J973" s="87"/>
      <c r="K973" s="129"/>
      <c r="L973" s="265"/>
      <c r="M973" s="101"/>
      <c r="N973" s="256"/>
      <c r="O973" s="115" t="s">
        <v>92</v>
      </c>
      <c r="P973" s="165" t="str">
        <f>IF(P972/B959=0,"",P972/B959)</f>
        <v/>
      </c>
      <c r="Q973" s="117" t="e">
        <f>IF(P972/Q972=0,"",P972/Q972)</f>
        <v>#DIV/0!</v>
      </c>
      <c r="R973" s="118" t="s">
        <v>93</v>
      </c>
      <c r="S973" s="195"/>
    </row>
    <row r="974" spans="1:19" ht="15.75" customHeight="1" x14ac:dyDescent="0.25">
      <c r="A974" s="84">
        <v>3101</v>
      </c>
      <c r="B974" s="87"/>
      <c r="C974" s="87"/>
      <c r="D974" s="87"/>
      <c r="E974" s="87"/>
      <c r="F974" s="87"/>
      <c r="G974" s="87"/>
      <c r="H974" s="87"/>
      <c r="I974" s="87"/>
      <c r="J974" s="87"/>
      <c r="K974" s="129"/>
      <c r="L974" s="267"/>
      <c r="M974" s="268"/>
      <c r="N974" s="269"/>
      <c r="O974" s="120"/>
      <c r="P974" s="121"/>
      <c r="Q974" s="121"/>
      <c r="R974" s="122"/>
      <c r="S974" s="195"/>
    </row>
    <row r="975" spans="1:19" ht="18" customHeight="1" x14ac:dyDescent="0.25">
      <c r="A975" s="46"/>
      <c r="B975" s="340" t="s">
        <v>111</v>
      </c>
      <c r="C975" s="340"/>
      <c r="D975" s="340"/>
      <c r="E975" s="340"/>
      <c r="F975" s="340"/>
      <c r="G975" s="340"/>
      <c r="H975" s="340"/>
      <c r="I975" s="340"/>
      <c r="J975" s="340"/>
      <c r="K975" s="123">
        <f>SUM(K959:K971)</f>
        <v>0</v>
      </c>
      <c r="L975" s="124" t="str">
        <f>IF(K966=0,"",K966/B959)</f>
        <v/>
      </c>
      <c r="M975" s="124" t="str">
        <f>IF(K975=0,"",K975/B959)</f>
        <v/>
      </c>
      <c r="N975" s="124" t="str">
        <f>IF(K966=0,"",M975-L975)</f>
        <v/>
      </c>
      <c r="O975" s="1"/>
      <c r="P975" s="2"/>
      <c r="Q975" s="36"/>
      <c r="R975" s="1"/>
      <c r="S975" s="195"/>
    </row>
    <row r="976" spans="1:19" ht="12.75" customHeight="1" x14ac:dyDescent="0.2"/>
    <row r="977" spans="1:19" ht="12.75" customHeight="1" x14ac:dyDescent="0.2"/>
    <row r="978" spans="1:19" ht="26.25" x14ac:dyDescent="0.4">
      <c r="B978" s="382" t="s">
        <v>101</v>
      </c>
      <c r="C978" s="367"/>
      <c r="D978" s="367"/>
      <c r="E978" s="367"/>
      <c r="F978" s="367"/>
      <c r="G978" s="367"/>
      <c r="H978" s="367"/>
      <c r="I978" s="367"/>
      <c r="J978" s="367"/>
      <c r="K978" s="225" t="s">
        <v>156</v>
      </c>
      <c r="L978" s="1"/>
      <c r="M978" s="1"/>
      <c r="N978" s="2"/>
      <c r="O978" s="1"/>
      <c r="P978" s="2"/>
      <c r="Q978" s="2"/>
      <c r="R978" s="2"/>
      <c r="S978" s="199"/>
    </row>
    <row r="979" spans="1:19" ht="20.25" x14ac:dyDescent="0.2">
      <c r="A979" s="342" t="s">
        <v>18</v>
      </c>
      <c r="B979" s="344" t="s">
        <v>102</v>
      </c>
      <c r="C979" s="345"/>
      <c r="D979" s="345"/>
      <c r="E979" s="345"/>
      <c r="F979" s="345"/>
      <c r="G979" s="345"/>
      <c r="H979" s="345"/>
      <c r="I979" s="345"/>
      <c r="J979" s="377"/>
      <c r="K979" s="348" t="s">
        <v>19</v>
      </c>
      <c r="L979" s="339" t="s">
        <v>11</v>
      </c>
      <c r="M979" s="339" t="s">
        <v>12</v>
      </c>
      <c r="N979" s="350" t="s">
        <v>13</v>
      </c>
      <c r="O979" s="339" t="s">
        <v>14</v>
      </c>
      <c r="P979" s="337" t="s">
        <v>15</v>
      </c>
      <c r="Q979" s="337" t="s">
        <v>16</v>
      </c>
      <c r="R979" s="339" t="s">
        <v>103</v>
      </c>
      <c r="S979" s="199"/>
    </row>
    <row r="980" spans="1:19" ht="15.75" x14ac:dyDescent="0.25">
      <c r="A980" s="343"/>
      <c r="B980" s="84" t="s">
        <v>104</v>
      </c>
      <c r="C980" s="84" t="s">
        <v>105</v>
      </c>
      <c r="D980" s="84" t="s">
        <v>106</v>
      </c>
      <c r="E980" s="84" t="s">
        <v>107</v>
      </c>
      <c r="F980" s="84" t="s">
        <v>108</v>
      </c>
      <c r="G980" s="84" t="s">
        <v>109</v>
      </c>
      <c r="H980" s="84" t="s">
        <v>110</v>
      </c>
      <c r="I980" s="84" t="s">
        <v>73</v>
      </c>
      <c r="J980" s="84" t="s">
        <v>74</v>
      </c>
      <c r="K980" s="349"/>
      <c r="L980" s="338"/>
      <c r="M980" s="338"/>
      <c r="N980" s="338"/>
      <c r="O980" s="338"/>
      <c r="P980" s="338"/>
      <c r="Q980" s="338"/>
      <c r="R980" s="338"/>
      <c r="S980" s="199"/>
    </row>
    <row r="981" spans="1:19" ht="15.75" customHeight="1" x14ac:dyDescent="0.25">
      <c r="A981" s="84">
        <v>2401</v>
      </c>
      <c r="B981" s="87">
        <v>67</v>
      </c>
      <c r="C981" s="87"/>
      <c r="D981" s="87"/>
      <c r="E981" s="87"/>
      <c r="F981" s="87"/>
      <c r="G981" s="87"/>
      <c r="H981" s="87"/>
      <c r="I981" s="87"/>
      <c r="J981" s="87"/>
      <c r="K981" s="129"/>
      <c r="L981" s="262"/>
      <c r="M981" s="263"/>
      <c r="N981" s="264"/>
      <c r="O981" s="278"/>
      <c r="P981" s="92">
        <f>B981</f>
        <v>67</v>
      </c>
      <c r="Q981" s="279"/>
      <c r="R981" s="278"/>
      <c r="S981" s="199"/>
    </row>
    <row r="982" spans="1:19" ht="15.75" customHeight="1" x14ac:dyDescent="0.25">
      <c r="A982" s="84">
        <v>2402</v>
      </c>
      <c r="B982" s="87"/>
      <c r="C982" s="87">
        <v>56</v>
      </c>
      <c r="D982" s="87"/>
      <c r="E982" s="87"/>
      <c r="F982" s="87"/>
      <c r="G982" s="87"/>
      <c r="H982" s="87"/>
      <c r="I982" s="87"/>
      <c r="J982" s="87"/>
      <c r="K982" s="129"/>
      <c r="L982" s="265"/>
      <c r="M982" s="101"/>
      <c r="N982" s="266"/>
      <c r="O982" s="96">
        <f>IF(C982=0,"",C982/B981)</f>
        <v>0.83582089552238803</v>
      </c>
      <c r="P982" s="97">
        <v>57</v>
      </c>
      <c r="Q982" s="280">
        <f t="shared" ref="Q982:Q988" si="133">IF(P982=0,"",P982/P981)</f>
        <v>0.85074626865671643</v>
      </c>
      <c r="R982" s="280">
        <f t="shared" ref="R982:R988" si="134">IF(P982=0,"",100%-Q982)</f>
        <v>0.14925373134328357</v>
      </c>
      <c r="S982" s="199"/>
    </row>
    <row r="983" spans="1:19" ht="15.75" customHeight="1" x14ac:dyDescent="0.25">
      <c r="A983" s="84">
        <v>2501</v>
      </c>
      <c r="B983" s="87"/>
      <c r="C983" s="87"/>
      <c r="D983" s="87">
        <v>43</v>
      </c>
      <c r="E983" s="87"/>
      <c r="F983" s="87"/>
      <c r="G983" s="87"/>
      <c r="H983" s="87"/>
      <c r="I983" s="87"/>
      <c r="J983" s="87"/>
      <c r="K983" s="129"/>
      <c r="L983" s="265"/>
      <c r="M983" s="101"/>
      <c r="N983" s="266"/>
      <c r="O983" s="96">
        <f>IF(D983=0,"",D983/C982)</f>
        <v>0.7678571428571429</v>
      </c>
      <c r="P983" s="97">
        <v>50</v>
      </c>
      <c r="Q983" s="280">
        <f t="shared" si="133"/>
        <v>0.8771929824561403</v>
      </c>
      <c r="R983" s="280">
        <f t="shared" si="134"/>
        <v>0.1228070175438597</v>
      </c>
      <c r="S983" s="128">
        <f>P983/P981</f>
        <v>0.74626865671641796</v>
      </c>
    </row>
    <row r="984" spans="1:19" ht="15.75" customHeight="1" x14ac:dyDescent="0.25">
      <c r="A984" s="84">
        <v>2502</v>
      </c>
      <c r="B984" s="87"/>
      <c r="C984" s="87"/>
      <c r="D984" s="87"/>
      <c r="E984" s="87">
        <v>41</v>
      </c>
      <c r="F984" s="87"/>
      <c r="G984" s="87"/>
      <c r="H984" s="87"/>
      <c r="I984" s="87"/>
      <c r="J984" s="87"/>
      <c r="K984" s="129"/>
      <c r="L984" s="265"/>
      <c r="M984" s="101"/>
      <c r="N984" s="266"/>
      <c r="O984" s="96">
        <f>IF(E984=0,"",E984/D983)</f>
        <v>0.95348837209302328</v>
      </c>
      <c r="P984" s="97">
        <v>45</v>
      </c>
      <c r="Q984" s="280">
        <f t="shared" si="133"/>
        <v>0.9</v>
      </c>
      <c r="R984" s="280">
        <f t="shared" si="134"/>
        <v>9.9999999999999978E-2</v>
      </c>
      <c r="S984" s="199"/>
    </row>
    <row r="985" spans="1:19" ht="15.75" customHeight="1" x14ac:dyDescent="0.25">
      <c r="A985" s="84">
        <v>2601</v>
      </c>
      <c r="B985" s="87"/>
      <c r="C985" s="87"/>
      <c r="D985" s="87"/>
      <c r="E985" s="87"/>
      <c r="F985" s="87"/>
      <c r="G985" s="87"/>
      <c r="H985" s="87"/>
      <c r="I985" s="87"/>
      <c r="J985" s="87"/>
      <c r="K985" s="129"/>
      <c r="L985" s="265"/>
      <c r="M985" s="101"/>
      <c r="N985" s="266"/>
      <c r="O985" s="96" t="str">
        <f t="shared" ref="O985:O988" si="135">IF(E985=0,"",E985/D984)</f>
        <v/>
      </c>
      <c r="P985" s="97"/>
      <c r="Q985" s="280" t="str">
        <f t="shared" si="133"/>
        <v/>
      </c>
      <c r="R985" s="280" t="str">
        <f t="shared" si="134"/>
        <v/>
      </c>
      <c r="S985" s="199"/>
    </row>
    <row r="986" spans="1:19" ht="15.75" customHeight="1" x14ac:dyDescent="0.25">
      <c r="A986" s="84">
        <v>2602</v>
      </c>
      <c r="B986" s="87"/>
      <c r="C986" s="87"/>
      <c r="D986" s="87"/>
      <c r="E986" s="87"/>
      <c r="F986" s="87"/>
      <c r="G986" s="87"/>
      <c r="H986" s="87"/>
      <c r="I986" s="87"/>
      <c r="J986" s="87"/>
      <c r="K986" s="129"/>
      <c r="L986" s="265"/>
      <c r="M986" s="101"/>
      <c r="N986" s="266"/>
      <c r="O986" s="96" t="str">
        <f t="shared" si="135"/>
        <v/>
      </c>
      <c r="P986" s="97"/>
      <c r="Q986" s="280" t="str">
        <f t="shared" si="133"/>
        <v/>
      </c>
      <c r="R986" s="280" t="str">
        <f t="shared" si="134"/>
        <v/>
      </c>
      <c r="S986" s="199"/>
    </row>
    <row r="987" spans="1:19" ht="15.75" customHeight="1" x14ac:dyDescent="0.25">
      <c r="A987" s="84">
        <v>2701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129"/>
      <c r="L987" s="265"/>
      <c r="M987" s="101"/>
      <c r="N987" s="266"/>
      <c r="O987" s="96" t="str">
        <f t="shared" si="135"/>
        <v/>
      </c>
      <c r="P987" s="97"/>
      <c r="Q987" s="280" t="str">
        <f t="shared" si="133"/>
        <v/>
      </c>
      <c r="R987" s="280" t="str">
        <f t="shared" si="134"/>
        <v/>
      </c>
      <c r="S987" s="199"/>
    </row>
    <row r="988" spans="1:19" ht="15.75" customHeight="1" x14ac:dyDescent="0.25">
      <c r="A988" s="84">
        <v>2702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129"/>
      <c r="L988" s="265"/>
      <c r="M988" s="101"/>
      <c r="N988" s="266"/>
      <c r="O988" s="96" t="str">
        <f t="shared" si="135"/>
        <v/>
      </c>
      <c r="P988" s="97"/>
      <c r="Q988" s="280" t="str">
        <f t="shared" si="133"/>
        <v/>
      </c>
      <c r="R988" s="126" t="str">
        <f t="shared" si="134"/>
        <v/>
      </c>
      <c r="S988" s="199"/>
    </row>
    <row r="989" spans="1:19" ht="15.75" customHeight="1" x14ac:dyDescent="0.25">
      <c r="A989" s="84">
        <v>2801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129"/>
      <c r="L989" s="265"/>
      <c r="M989" s="101"/>
      <c r="N989" s="256"/>
      <c r="O989" s="175"/>
      <c r="P989" s="97"/>
      <c r="Q989" s="175"/>
      <c r="R989" s="281"/>
      <c r="S989" s="199"/>
    </row>
    <row r="990" spans="1:19" ht="15.75" customHeight="1" x14ac:dyDescent="0.25">
      <c r="A990" s="84">
        <v>2802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129"/>
      <c r="L990" s="265"/>
      <c r="M990" s="101"/>
      <c r="N990" s="256"/>
      <c r="O990" s="215"/>
      <c r="P990" s="106"/>
      <c r="Q990" s="285"/>
      <c r="R990" s="215"/>
      <c r="S990" s="199"/>
    </row>
    <row r="991" spans="1:19" ht="15.75" customHeight="1" x14ac:dyDescent="0.25">
      <c r="A991" s="84">
        <v>2901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129"/>
      <c r="L991" s="265"/>
      <c r="M991" s="101"/>
      <c r="N991" s="256"/>
      <c r="O991" s="215"/>
      <c r="P991" s="106"/>
      <c r="Q991" s="285"/>
      <c r="R991" s="215"/>
      <c r="S991" s="199"/>
    </row>
    <row r="992" spans="1:19" ht="15.75" customHeight="1" x14ac:dyDescent="0.25">
      <c r="A992" s="84">
        <v>2902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129"/>
      <c r="L992" s="265"/>
      <c r="M992" s="101"/>
      <c r="N992" s="256"/>
      <c r="O992" s="215"/>
      <c r="P992" s="106"/>
      <c r="Q992" s="285"/>
      <c r="R992" s="215"/>
      <c r="S992" s="199"/>
    </row>
    <row r="993" spans="1:19" ht="15.75" customHeight="1" x14ac:dyDescent="0.25">
      <c r="A993" s="84">
        <v>3001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129"/>
      <c r="L993" s="265"/>
      <c r="M993" s="101"/>
      <c r="N993" s="256"/>
      <c r="O993" s="101"/>
      <c r="P993" s="256"/>
      <c r="Q993" s="286"/>
      <c r="R993" s="215"/>
      <c r="S993" s="199"/>
    </row>
    <row r="994" spans="1:19" ht="15.75" customHeight="1" x14ac:dyDescent="0.25">
      <c r="A994" s="84">
        <v>3002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129"/>
      <c r="L994" s="265"/>
      <c r="M994" s="101"/>
      <c r="N994" s="256"/>
      <c r="O994" s="111" t="s">
        <v>91</v>
      </c>
      <c r="P994" s="164"/>
      <c r="Q994" s="113">
        <f>K997</f>
        <v>0</v>
      </c>
      <c r="R994" s="114" t="s">
        <v>19</v>
      </c>
      <c r="S994" s="199"/>
    </row>
    <row r="995" spans="1:19" ht="15.75" customHeight="1" x14ac:dyDescent="0.25">
      <c r="A995" s="84">
        <v>3101</v>
      </c>
      <c r="B995" s="87"/>
      <c r="C995" s="87"/>
      <c r="D995" s="87"/>
      <c r="E995" s="87"/>
      <c r="F995" s="87"/>
      <c r="G995" s="87"/>
      <c r="H995" s="87"/>
      <c r="I995" s="87"/>
      <c r="J995" s="87"/>
      <c r="K995" s="129"/>
      <c r="L995" s="265"/>
      <c r="M995" s="101"/>
      <c r="N995" s="256"/>
      <c r="O995" s="115" t="s">
        <v>92</v>
      </c>
      <c r="P995" s="165" t="str">
        <f>IF(P994/B981=0,"",P994/B981)</f>
        <v/>
      </c>
      <c r="Q995" s="117" t="e">
        <f>IF(P994/Q994=0,"",P994/Q994)</f>
        <v>#DIV/0!</v>
      </c>
      <c r="R995" s="118" t="s">
        <v>93</v>
      </c>
      <c r="S995" s="199"/>
    </row>
    <row r="996" spans="1:19" ht="15.75" customHeight="1" x14ac:dyDescent="0.25">
      <c r="A996" s="84">
        <v>3102</v>
      </c>
      <c r="B996" s="87"/>
      <c r="C996" s="87"/>
      <c r="D996" s="87"/>
      <c r="E996" s="87"/>
      <c r="F996" s="87"/>
      <c r="G996" s="87"/>
      <c r="H996" s="87"/>
      <c r="I996" s="87"/>
      <c r="J996" s="87"/>
      <c r="K996" s="129"/>
      <c r="L996" s="267"/>
      <c r="M996" s="268"/>
      <c r="N996" s="269"/>
      <c r="O996" s="120"/>
      <c r="P996" s="121"/>
      <c r="Q996" s="121"/>
      <c r="R996" s="122"/>
      <c r="S996" s="199"/>
    </row>
    <row r="997" spans="1:19" ht="18" customHeight="1" x14ac:dyDescent="0.25">
      <c r="A997" s="46"/>
      <c r="B997" s="340" t="s">
        <v>111</v>
      </c>
      <c r="C997" s="340"/>
      <c r="D997" s="340"/>
      <c r="E997" s="340"/>
      <c r="F997" s="340"/>
      <c r="G997" s="340"/>
      <c r="H997" s="340"/>
      <c r="I997" s="340"/>
      <c r="J997" s="340"/>
      <c r="K997" s="123">
        <f>SUM(K981:K993)</f>
        <v>0</v>
      </c>
      <c r="L997" s="124" t="str">
        <f>IF(K988=0,"",K988/B981)</f>
        <v/>
      </c>
      <c r="M997" s="124" t="str">
        <f>IF(K997=0,"",K997/B981)</f>
        <v/>
      </c>
      <c r="N997" s="124" t="str">
        <f>IF(K988=0,"",M997-L997)</f>
        <v/>
      </c>
      <c r="O997" s="1"/>
      <c r="P997" s="2"/>
      <c r="Q997" s="36"/>
      <c r="R997" s="1"/>
      <c r="S997" s="199"/>
    </row>
    <row r="998" spans="1:19" ht="12.75" x14ac:dyDescent="0.2"/>
    <row r="999" spans="1:19" ht="12.75" x14ac:dyDescent="0.2"/>
    <row r="1000" spans="1:19" ht="26.25" x14ac:dyDescent="0.4">
      <c r="B1000" s="382" t="s">
        <v>101</v>
      </c>
      <c r="C1000" s="367"/>
      <c r="D1000" s="367"/>
      <c r="E1000" s="367"/>
      <c r="F1000" s="367"/>
      <c r="G1000" s="367"/>
      <c r="H1000" s="367"/>
      <c r="I1000" s="367"/>
      <c r="J1000" s="367"/>
      <c r="K1000" s="225" t="s">
        <v>157</v>
      </c>
      <c r="L1000" s="1"/>
      <c r="M1000" s="1"/>
      <c r="N1000" s="2"/>
      <c r="O1000" s="1"/>
      <c r="P1000" s="2"/>
      <c r="Q1000" s="2"/>
      <c r="R1000" s="2"/>
      <c r="S1000" s="202"/>
    </row>
    <row r="1001" spans="1:19" ht="20.25" x14ac:dyDescent="0.2">
      <c r="A1001" s="342" t="s">
        <v>18</v>
      </c>
      <c r="B1001" s="344" t="s">
        <v>102</v>
      </c>
      <c r="C1001" s="345"/>
      <c r="D1001" s="345"/>
      <c r="E1001" s="345"/>
      <c r="F1001" s="345"/>
      <c r="G1001" s="345"/>
      <c r="H1001" s="345"/>
      <c r="I1001" s="345"/>
      <c r="J1001" s="377"/>
      <c r="K1001" s="348" t="s">
        <v>19</v>
      </c>
      <c r="L1001" s="339" t="s">
        <v>11</v>
      </c>
      <c r="M1001" s="339" t="s">
        <v>12</v>
      </c>
      <c r="N1001" s="350" t="s">
        <v>13</v>
      </c>
      <c r="O1001" s="339" t="s">
        <v>14</v>
      </c>
      <c r="P1001" s="337" t="s">
        <v>15</v>
      </c>
      <c r="Q1001" s="337" t="s">
        <v>16</v>
      </c>
      <c r="R1001" s="339" t="s">
        <v>103</v>
      </c>
      <c r="S1001" s="202"/>
    </row>
    <row r="1002" spans="1:19" ht="15.75" x14ac:dyDescent="0.25">
      <c r="A1002" s="343"/>
      <c r="B1002" s="84" t="s">
        <v>104</v>
      </c>
      <c r="C1002" s="84" t="s">
        <v>105</v>
      </c>
      <c r="D1002" s="84" t="s">
        <v>106</v>
      </c>
      <c r="E1002" s="84" t="s">
        <v>107</v>
      </c>
      <c r="F1002" s="84" t="s">
        <v>108</v>
      </c>
      <c r="G1002" s="84" t="s">
        <v>109</v>
      </c>
      <c r="H1002" s="84" t="s">
        <v>110</v>
      </c>
      <c r="I1002" s="84" t="s">
        <v>73</v>
      </c>
      <c r="J1002" s="84" t="s">
        <v>74</v>
      </c>
      <c r="K1002" s="349"/>
      <c r="L1002" s="338"/>
      <c r="M1002" s="338"/>
      <c r="N1002" s="338"/>
      <c r="O1002" s="338"/>
      <c r="P1002" s="338"/>
      <c r="Q1002" s="338"/>
      <c r="R1002" s="338"/>
      <c r="S1002" s="202"/>
    </row>
    <row r="1003" spans="1:19" ht="15.75" customHeight="1" x14ac:dyDescent="0.25">
      <c r="A1003" s="84">
        <v>2402</v>
      </c>
      <c r="B1003" s="87">
        <v>98</v>
      </c>
      <c r="C1003" s="87"/>
      <c r="D1003" s="87"/>
      <c r="E1003" s="87"/>
      <c r="F1003" s="87"/>
      <c r="G1003" s="87"/>
      <c r="H1003" s="87"/>
      <c r="I1003" s="87"/>
      <c r="J1003" s="87"/>
      <c r="K1003" s="129"/>
      <c r="L1003" s="262"/>
      <c r="M1003" s="263"/>
      <c r="N1003" s="264"/>
      <c r="O1003" s="278"/>
      <c r="P1003" s="92">
        <f>B1003</f>
        <v>98</v>
      </c>
      <c r="Q1003" s="279"/>
      <c r="R1003" s="278"/>
      <c r="S1003" s="202"/>
    </row>
    <row r="1004" spans="1:19" ht="15.75" customHeight="1" x14ac:dyDescent="0.25">
      <c r="A1004" s="84">
        <v>2501</v>
      </c>
      <c r="B1004" s="87"/>
      <c r="C1004" s="87">
        <v>89</v>
      </c>
      <c r="D1004" s="87"/>
      <c r="E1004" s="87"/>
      <c r="F1004" s="87"/>
      <c r="G1004" s="87"/>
      <c r="H1004" s="87"/>
      <c r="I1004" s="87"/>
      <c r="J1004" s="87"/>
      <c r="K1004" s="129"/>
      <c r="L1004" s="265"/>
      <c r="M1004" s="101"/>
      <c r="N1004" s="266"/>
      <c r="O1004" s="96">
        <f>IF(C1004=0,"",C1004/B1003)</f>
        <v>0.90816326530612246</v>
      </c>
      <c r="P1004" s="97">
        <v>89</v>
      </c>
      <c r="Q1004" s="280">
        <f t="shared" ref="Q1004:Q1010" si="136">IF(P1004=0,"",P1004/P1003)</f>
        <v>0.90816326530612246</v>
      </c>
      <c r="R1004" s="280">
        <f t="shared" ref="R1004:R1010" si="137">IF(P1004=0,"",100%-Q1004)</f>
        <v>9.1836734693877542E-2</v>
      </c>
      <c r="S1004" s="202"/>
    </row>
    <row r="1005" spans="1:19" ht="15.75" customHeight="1" x14ac:dyDescent="0.25">
      <c r="A1005" s="84">
        <v>2502</v>
      </c>
      <c r="B1005" s="87"/>
      <c r="C1005" s="87"/>
      <c r="D1005" s="87">
        <v>75</v>
      </c>
      <c r="E1005" s="87"/>
      <c r="F1005" s="87"/>
      <c r="G1005" s="87"/>
      <c r="H1005" s="87"/>
      <c r="I1005" s="87"/>
      <c r="J1005" s="87"/>
      <c r="K1005" s="129"/>
      <c r="L1005" s="265"/>
      <c r="M1005" s="101"/>
      <c r="N1005" s="266"/>
      <c r="O1005" s="96">
        <f>IF(D1005=0,"",D1005/C1004)</f>
        <v>0.84269662921348309</v>
      </c>
      <c r="P1005" s="97">
        <v>84</v>
      </c>
      <c r="Q1005" s="280">
        <f t="shared" si="136"/>
        <v>0.9438202247191011</v>
      </c>
      <c r="R1005" s="280">
        <f t="shared" si="137"/>
        <v>5.6179775280898903E-2</v>
      </c>
      <c r="S1005" s="128">
        <f>P1005/P1003</f>
        <v>0.8571428571428571</v>
      </c>
    </row>
    <row r="1006" spans="1:19" ht="15.75" customHeight="1" x14ac:dyDescent="0.25">
      <c r="A1006" s="84">
        <v>2601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129"/>
      <c r="L1006" s="265"/>
      <c r="M1006" s="101"/>
      <c r="N1006" s="266"/>
      <c r="O1006" s="96" t="str">
        <f>IF(E1006=0,"",E1006/D1005)</f>
        <v/>
      </c>
      <c r="P1006" s="97"/>
      <c r="Q1006" s="280" t="str">
        <f t="shared" si="136"/>
        <v/>
      </c>
      <c r="R1006" s="280" t="str">
        <f t="shared" si="137"/>
        <v/>
      </c>
      <c r="S1006" s="202"/>
    </row>
    <row r="1007" spans="1:19" ht="15.75" customHeight="1" x14ac:dyDescent="0.25">
      <c r="A1007" s="84">
        <v>2602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129"/>
      <c r="L1007" s="265"/>
      <c r="M1007" s="101"/>
      <c r="N1007" s="266"/>
      <c r="O1007" s="96" t="str">
        <f t="shared" ref="O1007:O1010" si="138">IF(E1007=0,"",E1007/D1006)</f>
        <v/>
      </c>
      <c r="P1007" s="97"/>
      <c r="Q1007" s="280" t="str">
        <f t="shared" si="136"/>
        <v/>
      </c>
      <c r="R1007" s="280" t="str">
        <f t="shared" si="137"/>
        <v/>
      </c>
      <c r="S1007" s="202"/>
    </row>
    <row r="1008" spans="1:19" ht="15.75" customHeight="1" x14ac:dyDescent="0.25">
      <c r="A1008" s="84">
        <v>2701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129"/>
      <c r="L1008" s="265"/>
      <c r="M1008" s="101"/>
      <c r="N1008" s="266"/>
      <c r="O1008" s="96" t="str">
        <f t="shared" si="138"/>
        <v/>
      </c>
      <c r="P1008" s="97"/>
      <c r="Q1008" s="280" t="str">
        <f t="shared" si="136"/>
        <v/>
      </c>
      <c r="R1008" s="280" t="str">
        <f t="shared" si="137"/>
        <v/>
      </c>
      <c r="S1008" s="202"/>
    </row>
    <row r="1009" spans="1:19" ht="15.75" customHeight="1" x14ac:dyDescent="0.25">
      <c r="A1009" s="84">
        <v>2702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129"/>
      <c r="L1009" s="265"/>
      <c r="M1009" s="101"/>
      <c r="N1009" s="266"/>
      <c r="O1009" s="96" t="str">
        <f t="shared" si="138"/>
        <v/>
      </c>
      <c r="P1009" s="97"/>
      <c r="Q1009" s="280" t="str">
        <f t="shared" si="136"/>
        <v/>
      </c>
      <c r="R1009" s="280" t="str">
        <f t="shared" si="137"/>
        <v/>
      </c>
      <c r="S1009" s="202"/>
    </row>
    <row r="1010" spans="1:19" ht="15.75" customHeight="1" x14ac:dyDescent="0.25">
      <c r="A1010" s="84">
        <v>2801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129"/>
      <c r="L1010" s="265"/>
      <c r="M1010" s="101"/>
      <c r="N1010" s="266"/>
      <c r="O1010" s="96" t="str">
        <f t="shared" si="138"/>
        <v/>
      </c>
      <c r="P1010" s="97"/>
      <c r="Q1010" s="280" t="str">
        <f t="shared" si="136"/>
        <v/>
      </c>
      <c r="R1010" s="126" t="str">
        <f t="shared" si="137"/>
        <v/>
      </c>
      <c r="S1010" s="202"/>
    </row>
    <row r="1011" spans="1:19" ht="15.75" customHeight="1" x14ac:dyDescent="0.25">
      <c r="A1011" s="84">
        <v>2802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129"/>
      <c r="L1011" s="265"/>
      <c r="M1011" s="101"/>
      <c r="N1011" s="256"/>
      <c r="O1011" s="175"/>
      <c r="P1011" s="97"/>
      <c r="Q1011" s="175"/>
      <c r="R1011" s="281"/>
      <c r="S1011" s="202"/>
    </row>
    <row r="1012" spans="1:19" ht="15.75" customHeight="1" x14ac:dyDescent="0.25">
      <c r="A1012" s="84">
        <v>2901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129"/>
      <c r="L1012" s="265"/>
      <c r="M1012" s="101"/>
      <c r="N1012" s="256"/>
      <c r="O1012" s="215"/>
      <c r="P1012" s="106"/>
      <c r="Q1012" s="285"/>
      <c r="R1012" s="215"/>
      <c r="S1012" s="202"/>
    </row>
    <row r="1013" spans="1:19" ht="15.75" customHeight="1" x14ac:dyDescent="0.25">
      <c r="A1013" s="84">
        <v>2902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9"/>
      <c r="L1013" s="265"/>
      <c r="M1013" s="101"/>
      <c r="N1013" s="256"/>
      <c r="O1013" s="215"/>
      <c r="P1013" s="106"/>
      <c r="Q1013" s="285"/>
      <c r="R1013" s="215"/>
      <c r="S1013" s="202"/>
    </row>
    <row r="1014" spans="1:19" ht="15.75" customHeight="1" x14ac:dyDescent="0.25">
      <c r="A1014" s="84">
        <v>3001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9"/>
      <c r="L1014" s="265"/>
      <c r="M1014" s="101"/>
      <c r="N1014" s="256"/>
      <c r="O1014" s="215"/>
      <c r="P1014" s="106"/>
      <c r="Q1014" s="285"/>
      <c r="R1014" s="215"/>
      <c r="S1014" s="202"/>
    </row>
    <row r="1015" spans="1:19" ht="15.75" customHeight="1" x14ac:dyDescent="0.25">
      <c r="A1015" s="84">
        <v>3002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9"/>
      <c r="L1015" s="265"/>
      <c r="M1015" s="101"/>
      <c r="N1015" s="256"/>
      <c r="O1015" s="101"/>
      <c r="P1015" s="256"/>
      <c r="Q1015" s="286"/>
      <c r="R1015" s="215"/>
      <c r="S1015" s="202"/>
    </row>
    <row r="1016" spans="1:19" ht="15.75" customHeight="1" x14ac:dyDescent="0.25">
      <c r="A1016" s="84">
        <v>3101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129"/>
      <c r="L1016" s="265"/>
      <c r="M1016" s="101"/>
      <c r="N1016" s="256"/>
      <c r="O1016" s="111" t="s">
        <v>91</v>
      </c>
      <c r="P1016" s="164"/>
      <c r="Q1016" s="113">
        <f>K1019</f>
        <v>0</v>
      </c>
      <c r="R1016" s="114" t="s">
        <v>19</v>
      </c>
      <c r="S1016" s="202"/>
    </row>
    <row r="1017" spans="1:19" ht="15.75" customHeight="1" x14ac:dyDescent="0.25">
      <c r="A1017" s="84">
        <v>3102</v>
      </c>
      <c r="B1017" s="87"/>
      <c r="C1017" s="87"/>
      <c r="D1017" s="87"/>
      <c r="E1017" s="87"/>
      <c r="F1017" s="87"/>
      <c r="G1017" s="87"/>
      <c r="H1017" s="87"/>
      <c r="I1017" s="87"/>
      <c r="J1017" s="87"/>
      <c r="K1017" s="129"/>
      <c r="L1017" s="265"/>
      <c r="M1017" s="101"/>
      <c r="N1017" s="256"/>
      <c r="O1017" s="115" t="s">
        <v>92</v>
      </c>
      <c r="P1017" s="165" t="str">
        <f>IF(P1016/B1003=0,"",P1016/B1003)</f>
        <v/>
      </c>
      <c r="Q1017" s="117" t="e">
        <f>IF(P1016/Q1016=0,"",P1016/Q1016)</f>
        <v>#DIV/0!</v>
      </c>
      <c r="R1017" s="118" t="s">
        <v>93</v>
      </c>
      <c r="S1017" s="202"/>
    </row>
    <row r="1018" spans="1:19" ht="15.75" customHeight="1" x14ac:dyDescent="0.25">
      <c r="A1018" s="84">
        <v>3201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129"/>
      <c r="L1018" s="267"/>
      <c r="M1018" s="268"/>
      <c r="N1018" s="269"/>
      <c r="O1018" s="120"/>
      <c r="P1018" s="121"/>
      <c r="Q1018" s="121"/>
      <c r="R1018" s="122"/>
      <c r="S1018" s="202"/>
    </row>
    <row r="1019" spans="1:19" ht="18" customHeight="1" x14ac:dyDescent="0.25">
      <c r="A1019" s="46"/>
      <c r="B1019" s="340" t="s">
        <v>111</v>
      </c>
      <c r="C1019" s="340"/>
      <c r="D1019" s="340"/>
      <c r="E1019" s="340"/>
      <c r="F1019" s="340"/>
      <c r="G1019" s="340"/>
      <c r="H1019" s="340"/>
      <c r="I1019" s="340"/>
      <c r="J1019" s="340"/>
      <c r="K1019" s="123">
        <f>SUM(K1003:K1015)</f>
        <v>0</v>
      </c>
      <c r="L1019" s="124" t="str">
        <f>IF(K1010=0,"",K1010/B1003)</f>
        <v/>
      </c>
      <c r="M1019" s="124" t="str">
        <f>IF(K1019=0,"",K1019/B1003)</f>
        <v/>
      </c>
      <c r="N1019" s="124" t="str">
        <f>IF(K1010=0,"",M1019-L1019)</f>
        <v/>
      </c>
      <c r="O1019" s="1"/>
      <c r="P1019" s="2"/>
      <c r="Q1019" s="36"/>
      <c r="R1019" s="1"/>
      <c r="S1019" s="202"/>
    </row>
    <row r="1020" spans="1:19" ht="12.75" x14ac:dyDescent="0.2"/>
    <row r="1021" spans="1:19" ht="12.75" x14ac:dyDescent="0.2"/>
    <row r="1022" spans="1:19" ht="26.25" x14ac:dyDescent="0.4">
      <c r="B1022" s="382" t="s">
        <v>101</v>
      </c>
      <c r="C1022" s="367"/>
      <c r="D1022" s="367"/>
      <c r="E1022" s="367"/>
      <c r="F1022" s="367"/>
      <c r="G1022" s="367"/>
      <c r="H1022" s="367"/>
      <c r="I1022" s="367"/>
      <c r="J1022" s="367"/>
      <c r="K1022" s="225" t="s">
        <v>158</v>
      </c>
      <c r="L1022" s="1"/>
      <c r="M1022" s="1"/>
      <c r="N1022" s="2"/>
      <c r="O1022" s="1"/>
      <c r="P1022" s="2"/>
      <c r="Q1022" s="2"/>
      <c r="R1022" s="2"/>
      <c r="S1022" s="206"/>
    </row>
    <row r="1023" spans="1:19" ht="20.25" x14ac:dyDescent="0.2">
      <c r="A1023" s="342" t="s">
        <v>18</v>
      </c>
      <c r="B1023" s="344" t="s">
        <v>102</v>
      </c>
      <c r="C1023" s="345"/>
      <c r="D1023" s="345"/>
      <c r="E1023" s="345"/>
      <c r="F1023" s="345"/>
      <c r="G1023" s="345"/>
      <c r="H1023" s="345"/>
      <c r="I1023" s="345"/>
      <c r="J1023" s="377"/>
      <c r="K1023" s="348" t="s">
        <v>19</v>
      </c>
      <c r="L1023" s="339" t="s">
        <v>11</v>
      </c>
      <c r="M1023" s="339" t="s">
        <v>12</v>
      </c>
      <c r="N1023" s="350" t="s">
        <v>13</v>
      </c>
      <c r="O1023" s="339" t="s">
        <v>14</v>
      </c>
      <c r="P1023" s="337" t="s">
        <v>15</v>
      </c>
      <c r="Q1023" s="337" t="s">
        <v>16</v>
      </c>
      <c r="R1023" s="339" t="s">
        <v>103</v>
      </c>
      <c r="S1023" s="206"/>
    </row>
    <row r="1024" spans="1:19" ht="15.75" x14ac:dyDescent="0.25">
      <c r="A1024" s="343"/>
      <c r="B1024" s="84" t="s">
        <v>104</v>
      </c>
      <c r="C1024" s="84" t="s">
        <v>105</v>
      </c>
      <c r="D1024" s="84" t="s">
        <v>106</v>
      </c>
      <c r="E1024" s="84" t="s">
        <v>107</v>
      </c>
      <c r="F1024" s="84" t="s">
        <v>108</v>
      </c>
      <c r="G1024" s="84" t="s">
        <v>109</v>
      </c>
      <c r="H1024" s="84" t="s">
        <v>110</v>
      </c>
      <c r="I1024" s="84" t="s">
        <v>73</v>
      </c>
      <c r="J1024" s="84" t="s">
        <v>74</v>
      </c>
      <c r="K1024" s="349"/>
      <c r="L1024" s="338"/>
      <c r="M1024" s="338"/>
      <c r="N1024" s="338"/>
      <c r="O1024" s="338"/>
      <c r="P1024" s="338"/>
      <c r="Q1024" s="338"/>
      <c r="R1024" s="338"/>
      <c r="S1024" s="206"/>
    </row>
    <row r="1025" spans="1:19" ht="15.75" customHeight="1" x14ac:dyDescent="0.25">
      <c r="A1025" s="84">
        <v>2501</v>
      </c>
      <c r="B1025" s="87">
        <v>27</v>
      </c>
      <c r="C1025" s="87"/>
      <c r="D1025" s="87"/>
      <c r="E1025" s="87"/>
      <c r="F1025" s="87"/>
      <c r="G1025" s="87"/>
      <c r="H1025" s="87"/>
      <c r="I1025" s="87"/>
      <c r="J1025" s="87"/>
      <c r="K1025" s="129"/>
      <c r="L1025" s="262"/>
      <c r="M1025" s="263"/>
      <c r="N1025" s="264"/>
      <c r="O1025" s="278"/>
      <c r="P1025" s="92">
        <f>B1025</f>
        <v>27</v>
      </c>
      <c r="Q1025" s="279"/>
      <c r="R1025" s="278"/>
      <c r="S1025" s="206"/>
    </row>
    <row r="1026" spans="1:19" ht="15.75" customHeight="1" x14ac:dyDescent="0.25">
      <c r="A1026" s="84">
        <v>2502</v>
      </c>
      <c r="B1026" s="87"/>
      <c r="C1026" s="87">
        <v>25</v>
      </c>
      <c r="D1026" s="87"/>
      <c r="E1026" s="87"/>
      <c r="F1026" s="87"/>
      <c r="G1026" s="87"/>
      <c r="H1026" s="87"/>
      <c r="I1026" s="87"/>
      <c r="J1026" s="87"/>
      <c r="K1026" s="129"/>
      <c r="L1026" s="265"/>
      <c r="M1026" s="101"/>
      <c r="N1026" s="266"/>
      <c r="O1026" s="96">
        <f>IF(C1026=0,"",C1026/B1025)</f>
        <v>0.92592592592592593</v>
      </c>
      <c r="P1026" s="97">
        <v>25</v>
      </c>
      <c r="Q1026" s="280">
        <f t="shared" ref="Q1026:Q1033" si="139">IF(P1026=0,"",P1026/P1025)</f>
        <v>0.92592592592592593</v>
      </c>
      <c r="R1026" s="280">
        <f t="shared" ref="R1026:R1033" si="140">IF(P1026=0,"",100%-Q1026)</f>
        <v>7.407407407407407E-2</v>
      </c>
      <c r="S1026" s="206"/>
    </row>
    <row r="1027" spans="1:19" ht="15.75" customHeight="1" x14ac:dyDescent="0.25">
      <c r="A1027" s="84">
        <v>2601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9"/>
      <c r="L1027" s="265"/>
      <c r="M1027" s="101"/>
      <c r="N1027" s="266"/>
      <c r="O1027" s="96" t="str">
        <f t="shared" ref="O1027:O1033" si="141">IF(C1027=0,"",C1027/B1026)</f>
        <v/>
      </c>
      <c r="P1027" s="97"/>
      <c r="Q1027" s="280" t="str">
        <f t="shared" si="139"/>
        <v/>
      </c>
      <c r="R1027" s="280" t="str">
        <f t="shared" si="140"/>
        <v/>
      </c>
      <c r="S1027" s="128">
        <f>P1027/P1025</f>
        <v>0</v>
      </c>
    </row>
    <row r="1028" spans="1:19" ht="15.75" customHeight="1" x14ac:dyDescent="0.25">
      <c r="A1028" s="84">
        <v>2602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129"/>
      <c r="L1028" s="265"/>
      <c r="M1028" s="101"/>
      <c r="N1028" s="266"/>
      <c r="O1028" s="96" t="str">
        <f t="shared" si="141"/>
        <v/>
      </c>
      <c r="P1028" s="97"/>
      <c r="Q1028" s="280" t="str">
        <f t="shared" si="139"/>
        <v/>
      </c>
      <c r="R1028" s="280" t="str">
        <f t="shared" si="140"/>
        <v/>
      </c>
      <c r="S1028" s="206"/>
    </row>
    <row r="1029" spans="1:19" ht="15.75" customHeight="1" x14ac:dyDescent="0.25">
      <c r="A1029" s="84">
        <v>2701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9"/>
      <c r="L1029" s="265"/>
      <c r="M1029" s="101"/>
      <c r="N1029" s="266"/>
      <c r="O1029" s="96" t="str">
        <f t="shared" si="141"/>
        <v/>
      </c>
      <c r="P1029" s="97"/>
      <c r="Q1029" s="280" t="str">
        <f t="shared" si="139"/>
        <v/>
      </c>
      <c r="R1029" s="280" t="str">
        <f t="shared" si="140"/>
        <v/>
      </c>
      <c r="S1029" s="206"/>
    </row>
    <row r="1030" spans="1:19" ht="15.75" customHeight="1" x14ac:dyDescent="0.25">
      <c r="A1030" s="84">
        <v>2702</v>
      </c>
      <c r="B1030" s="87"/>
      <c r="C1030" s="87"/>
      <c r="D1030" s="87"/>
      <c r="E1030" s="87"/>
      <c r="F1030" s="87"/>
      <c r="G1030" s="87"/>
      <c r="H1030" s="87"/>
      <c r="I1030" s="87"/>
      <c r="J1030" s="87"/>
      <c r="K1030" s="129"/>
      <c r="L1030" s="265"/>
      <c r="M1030" s="101"/>
      <c r="N1030" s="266"/>
      <c r="O1030" s="96" t="str">
        <f t="shared" si="141"/>
        <v/>
      </c>
      <c r="P1030" s="97"/>
      <c r="Q1030" s="280" t="str">
        <f t="shared" si="139"/>
        <v/>
      </c>
      <c r="R1030" s="280" t="str">
        <f t="shared" si="140"/>
        <v/>
      </c>
      <c r="S1030" s="206"/>
    </row>
    <row r="1031" spans="1:19" ht="15.75" customHeight="1" x14ac:dyDescent="0.25">
      <c r="A1031" s="84">
        <v>2801</v>
      </c>
      <c r="B1031" s="87"/>
      <c r="C1031" s="87"/>
      <c r="D1031" s="87"/>
      <c r="E1031" s="87"/>
      <c r="F1031" s="87"/>
      <c r="G1031" s="87"/>
      <c r="H1031" s="87"/>
      <c r="I1031" s="87"/>
      <c r="J1031" s="87"/>
      <c r="K1031" s="129"/>
      <c r="L1031" s="265"/>
      <c r="M1031" s="101"/>
      <c r="N1031" s="266"/>
      <c r="O1031" s="96" t="str">
        <f t="shared" si="141"/>
        <v/>
      </c>
      <c r="P1031" s="97"/>
      <c r="Q1031" s="280" t="str">
        <f t="shared" si="139"/>
        <v/>
      </c>
      <c r="R1031" s="280" t="str">
        <f t="shared" si="140"/>
        <v/>
      </c>
      <c r="S1031" s="206"/>
    </row>
    <row r="1032" spans="1:19" ht="15.75" customHeight="1" x14ac:dyDescent="0.25">
      <c r="A1032" s="84">
        <v>2802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9"/>
      <c r="L1032" s="265"/>
      <c r="M1032" s="101"/>
      <c r="N1032" s="266"/>
      <c r="O1032" s="215" t="str">
        <f t="shared" si="141"/>
        <v/>
      </c>
      <c r="P1032" s="97"/>
      <c r="Q1032" s="280" t="str">
        <f t="shared" si="139"/>
        <v/>
      </c>
      <c r="R1032" s="126" t="str">
        <f t="shared" si="140"/>
        <v/>
      </c>
      <c r="S1032" s="206"/>
    </row>
    <row r="1033" spans="1:19" ht="15.75" customHeight="1" x14ac:dyDescent="0.25">
      <c r="A1033" s="84">
        <v>2901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9"/>
      <c r="L1033" s="265"/>
      <c r="M1033" s="101"/>
      <c r="N1033" s="256"/>
      <c r="O1033" s="216" t="str">
        <f t="shared" si="141"/>
        <v/>
      </c>
      <c r="P1033" s="214"/>
      <c r="Q1033" s="280" t="str">
        <f t="shared" si="139"/>
        <v/>
      </c>
      <c r="R1033" s="126" t="str">
        <f t="shared" si="140"/>
        <v/>
      </c>
      <c r="S1033" s="206"/>
    </row>
    <row r="1034" spans="1:19" ht="15.75" customHeight="1" x14ac:dyDescent="0.25">
      <c r="A1034" s="84">
        <v>2902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9"/>
      <c r="L1034" s="265"/>
      <c r="M1034" s="101"/>
      <c r="N1034" s="256"/>
      <c r="O1034" s="215"/>
      <c r="P1034" s="106"/>
      <c r="Q1034" s="285"/>
      <c r="R1034" s="215"/>
      <c r="S1034" s="206"/>
    </row>
    <row r="1035" spans="1:19" ht="15.75" customHeight="1" x14ac:dyDescent="0.25">
      <c r="A1035" s="84">
        <v>3001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9"/>
      <c r="L1035" s="265"/>
      <c r="M1035" s="101"/>
      <c r="N1035" s="256"/>
      <c r="O1035" s="215"/>
      <c r="P1035" s="106"/>
      <c r="Q1035" s="285"/>
      <c r="R1035" s="215"/>
      <c r="S1035" s="206"/>
    </row>
    <row r="1036" spans="1:19" ht="15.75" customHeight="1" x14ac:dyDescent="0.25">
      <c r="A1036" s="84">
        <v>3002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9"/>
      <c r="L1036" s="265"/>
      <c r="M1036" s="101"/>
      <c r="N1036" s="256"/>
      <c r="O1036" s="215"/>
      <c r="P1036" s="106"/>
      <c r="Q1036" s="285"/>
      <c r="R1036" s="215"/>
      <c r="S1036" s="206"/>
    </row>
    <row r="1037" spans="1:19" ht="15.75" customHeight="1" x14ac:dyDescent="0.25">
      <c r="A1037" s="84">
        <v>3101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129"/>
      <c r="L1037" s="265"/>
      <c r="M1037" s="101"/>
      <c r="N1037" s="256"/>
      <c r="O1037" s="101"/>
      <c r="P1037" s="256"/>
      <c r="Q1037" s="286"/>
      <c r="R1037" s="215"/>
      <c r="S1037" s="206"/>
    </row>
    <row r="1038" spans="1:19" ht="15.75" customHeight="1" x14ac:dyDescent="0.25">
      <c r="A1038" s="84">
        <v>3102</v>
      </c>
      <c r="B1038" s="87"/>
      <c r="C1038" s="87"/>
      <c r="D1038" s="87"/>
      <c r="E1038" s="87"/>
      <c r="F1038" s="87"/>
      <c r="G1038" s="87"/>
      <c r="H1038" s="87"/>
      <c r="I1038" s="87"/>
      <c r="J1038" s="87"/>
      <c r="K1038" s="129"/>
      <c r="L1038" s="265"/>
      <c r="M1038" s="101"/>
      <c r="N1038" s="256"/>
      <c r="O1038" s="111" t="s">
        <v>91</v>
      </c>
      <c r="P1038" s="164"/>
      <c r="Q1038" s="113"/>
      <c r="R1038" s="114" t="s">
        <v>19</v>
      </c>
      <c r="S1038" s="206"/>
    </row>
    <row r="1039" spans="1:19" ht="15.75" customHeight="1" x14ac:dyDescent="0.25">
      <c r="A1039" s="84">
        <v>3201</v>
      </c>
      <c r="B1039" s="87"/>
      <c r="C1039" s="87"/>
      <c r="D1039" s="87"/>
      <c r="E1039" s="87"/>
      <c r="F1039" s="87"/>
      <c r="G1039" s="87"/>
      <c r="H1039" s="87"/>
      <c r="I1039" s="87"/>
      <c r="J1039" s="87"/>
      <c r="K1039" s="129"/>
      <c r="L1039" s="265"/>
      <c r="M1039" s="101"/>
      <c r="N1039" s="256"/>
      <c r="O1039" s="115" t="s">
        <v>92</v>
      </c>
      <c r="P1039" s="165" t="str">
        <f>IF(P1038/B1025=0,"",P1038/B1025)</f>
        <v/>
      </c>
      <c r="Q1039" s="117" t="e">
        <f>IF(P1038/Q1038=0,"",P1038/Q1038)</f>
        <v>#DIV/0!</v>
      </c>
      <c r="R1039" s="118" t="s">
        <v>93</v>
      </c>
      <c r="S1039" s="206"/>
    </row>
    <row r="1040" spans="1:19" ht="15.75" customHeight="1" x14ac:dyDescent="0.25">
      <c r="A1040" s="84">
        <v>3202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129"/>
      <c r="L1040" s="267"/>
      <c r="M1040" s="268"/>
      <c r="N1040" s="269"/>
      <c r="O1040" s="120"/>
      <c r="P1040" s="121"/>
      <c r="Q1040" s="121"/>
      <c r="R1040" s="122"/>
      <c r="S1040" s="206"/>
    </row>
    <row r="1041" spans="1:19" ht="18" customHeight="1" x14ac:dyDescent="0.25">
      <c r="A1041" s="46"/>
      <c r="B1041" s="340" t="s">
        <v>111</v>
      </c>
      <c r="C1041" s="340"/>
      <c r="D1041" s="340"/>
      <c r="E1041" s="340"/>
      <c r="F1041" s="340"/>
      <c r="G1041" s="340"/>
      <c r="H1041" s="340"/>
      <c r="I1041" s="340"/>
      <c r="J1041" s="340"/>
      <c r="K1041" s="123">
        <f>SUM(K1025:K1037)</f>
        <v>0</v>
      </c>
      <c r="L1041" s="124">
        <f>(SUM(K1032:K1033))/B1025</f>
        <v>0</v>
      </c>
      <c r="M1041" s="124" t="str">
        <f>IF(K1041=0,"",K1041/B1025)</f>
        <v/>
      </c>
      <c r="N1041" s="124" t="str">
        <f>IF(K1032=0,"",M1041-L1041)</f>
        <v/>
      </c>
      <c r="O1041" s="1"/>
      <c r="P1041" s="2"/>
      <c r="Q1041" s="36"/>
      <c r="R1041" s="1"/>
      <c r="S1041" s="206"/>
    </row>
    <row r="1042" spans="1:19" ht="12.75" customHeight="1" x14ac:dyDescent="0.2"/>
    <row r="1043" spans="1:19" ht="12.75" customHeight="1" x14ac:dyDescent="0.2"/>
    <row r="1044" spans="1:19" s="326" customFormat="1" ht="26.25" customHeight="1" x14ac:dyDescent="0.4">
      <c r="B1044" s="382" t="s">
        <v>101</v>
      </c>
      <c r="C1044" s="367"/>
      <c r="D1044" s="367"/>
      <c r="E1044" s="367"/>
      <c r="F1044" s="367"/>
      <c r="G1044" s="367"/>
      <c r="H1044" s="367"/>
      <c r="I1044" s="367"/>
      <c r="J1044" s="367"/>
      <c r="K1044" s="225" t="s">
        <v>159</v>
      </c>
      <c r="L1044" s="1"/>
      <c r="M1044" s="1"/>
      <c r="N1044" s="2"/>
      <c r="O1044" s="1"/>
      <c r="P1044" s="2"/>
      <c r="Q1044" s="2"/>
      <c r="R1044" s="2"/>
    </row>
    <row r="1045" spans="1:19" s="326" customFormat="1" ht="20.25" customHeight="1" x14ac:dyDescent="0.2">
      <c r="A1045" s="342" t="s">
        <v>18</v>
      </c>
      <c r="B1045" s="344" t="s">
        <v>102</v>
      </c>
      <c r="C1045" s="345"/>
      <c r="D1045" s="345"/>
      <c r="E1045" s="345"/>
      <c r="F1045" s="345"/>
      <c r="G1045" s="345"/>
      <c r="H1045" s="345"/>
      <c r="I1045" s="345"/>
      <c r="J1045" s="377"/>
      <c r="K1045" s="348" t="s">
        <v>19</v>
      </c>
      <c r="L1045" s="339" t="s">
        <v>11</v>
      </c>
      <c r="M1045" s="339" t="s">
        <v>12</v>
      </c>
      <c r="N1045" s="350" t="s">
        <v>13</v>
      </c>
      <c r="O1045" s="339" t="s">
        <v>14</v>
      </c>
      <c r="P1045" s="337" t="s">
        <v>15</v>
      </c>
      <c r="Q1045" s="337" t="s">
        <v>16</v>
      </c>
      <c r="R1045" s="339" t="s">
        <v>103</v>
      </c>
    </row>
    <row r="1046" spans="1:19" s="326" customFormat="1" ht="15.75" customHeight="1" x14ac:dyDescent="0.25">
      <c r="A1046" s="343"/>
      <c r="B1046" s="84" t="s">
        <v>104</v>
      </c>
      <c r="C1046" s="84" t="s">
        <v>105</v>
      </c>
      <c r="D1046" s="84" t="s">
        <v>106</v>
      </c>
      <c r="E1046" s="84" t="s">
        <v>107</v>
      </c>
      <c r="F1046" s="84" t="s">
        <v>108</v>
      </c>
      <c r="G1046" s="84" t="s">
        <v>109</v>
      </c>
      <c r="H1046" s="84" t="s">
        <v>110</v>
      </c>
      <c r="I1046" s="84" t="s">
        <v>73</v>
      </c>
      <c r="J1046" s="84" t="s">
        <v>74</v>
      </c>
      <c r="K1046" s="349"/>
      <c r="L1046" s="338"/>
      <c r="M1046" s="338"/>
      <c r="N1046" s="338"/>
      <c r="O1046" s="338"/>
      <c r="P1046" s="338"/>
      <c r="Q1046" s="338"/>
      <c r="R1046" s="338"/>
    </row>
    <row r="1047" spans="1:19" s="326" customFormat="1" ht="15.75" customHeight="1" x14ac:dyDescent="0.25">
      <c r="A1047" s="84">
        <v>2502</v>
      </c>
      <c r="B1047" s="87">
        <v>100</v>
      </c>
      <c r="C1047" s="87"/>
      <c r="D1047" s="87"/>
      <c r="E1047" s="87"/>
      <c r="F1047" s="87"/>
      <c r="G1047" s="87"/>
      <c r="H1047" s="87"/>
      <c r="I1047" s="87"/>
      <c r="J1047" s="87"/>
      <c r="K1047" s="129"/>
      <c r="L1047" s="262"/>
      <c r="M1047" s="263"/>
      <c r="N1047" s="264"/>
      <c r="O1047" s="278"/>
      <c r="P1047" s="92">
        <f>B1047</f>
        <v>100</v>
      </c>
      <c r="Q1047" s="279"/>
      <c r="R1047" s="278"/>
    </row>
    <row r="1048" spans="1:19" s="326" customFormat="1" ht="15.75" customHeight="1" x14ac:dyDescent="0.25">
      <c r="A1048" s="84">
        <v>2601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129"/>
      <c r="L1048" s="265"/>
      <c r="M1048" s="101"/>
      <c r="N1048" s="266"/>
      <c r="O1048" s="96" t="str">
        <f>IF(C1048=0,"",C1048/B1047)</f>
        <v/>
      </c>
      <c r="P1048" s="97"/>
      <c r="Q1048" s="280" t="str">
        <f t="shared" ref="Q1048:Q1055" si="142">IF(P1048=0,"",P1048/P1047)</f>
        <v/>
      </c>
      <c r="R1048" s="280" t="str">
        <f t="shared" ref="R1048:R1055" si="143">IF(P1048=0,"",100%-Q1048)</f>
        <v/>
      </c>
    </row>
    <row r="1049" spans="1:19" s="326" customFormat="1" ht="15.75" customHeight="1" x14ac:dyDescent="0.25">
      <c r="A1049" s="84">
        <v>2602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129"/>
      <c r="L1049" s="265"/>
      <c r="M1049" s="101"/>
      <c r="N1049" s="266"/>
      <c r="O1049" s="96" t="str">
        <f>IF(D1049=0,"",D1049/C1048)</f>
        <v/>
      </c>
      <c r="P1049" s="97"/>
      <c r="Q1049" s="280" t="str">
        <f t="shared" si="142"/>
        <v/>
      </c>
      <c r="R1049" s="280" t="str">
        <f t="shared" si="143"/>
        <v/>
      </c>
      <c r="S1049" s="128">
        <f>P1049/P1047</f>
        <v>0</v>
      </c>
    </row>
    <row r="1050" spans="1:19" s="326" customFormat="1" ht="15.75" customHeight="1" x14ac:dyDescent="0.25">
      <c r="A1050" s="84">
        <v>2701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129"/>
      <c r="L1050" s="265"/>
      <c r="M1050" s="101"/>
      <c r="N1050" s="266"/>
      <c r="O1050" s="96" t="str">
        <f>IF(E1050=0,"",E1050/D1049)</f>
        <v/>
      </c>
      <c r="P1050" s="97"/>
      <c r="Q1050" s="280" t="str">
        <f t="shared" si="142"/>
        <v/>
      </c>
      <c r="R1050" s="280" t="str">
        <f t="shared" si="143"/>
        <v/>
      </c>
    </row>
    <row r="1051" spans="1:19" s="326" customFormat="1" ht="15.75" customHeight="1" x14ac:dyDescent="0.25">
      <c r="A1051" s="84">
        <v>2702</v>
      </c>
      <c r="B1051" s="87"/>
      <c r="C1051" s="87"/>
      <c r="D1051" s="87"/>
      <c r="E1051" s="87"/>
      <c r="F1051" s="87"/>
      <c r="G1051" s="87"/>
      <c r="H1051" s="87"/>
      <c r="I1051" s="87"/>
      <c r="J1051" s="87"/>
      <c r="K1051" s="129"/>
      <c r="L1051" s="265"/>
      <c r="M1051" s="101"/>
      <c r="N1051" s="266"/>
      <c r="O1051" s="96" t="e">
        <f>F1051/E1050</f>
        <v>#DIV/0!</v>
      </c>
      <c r="P1051" s="97"/>
      <c r="Q1051" s="280" t="str">
        <f t="shared" si="142"/>
        <v/>
      </c>
      <c r="R1051" s="280" t="str">
        <f t="shared" si="143"/>
        <v/>
      </c>
    </row>
    <row r="1052" spans="1:19" s="326" customFormat="1" ht="15.75" customHeight="1" x14ac:dyDescent="0.25">
      <c r="A1052" s="84">
        <v>2801</v>
      </c>
      <c r="B1052" s="87"/>
      <c r="C1052" s="87"/>
      <c r="D1052" s="87"/>
      <c r="E1052" s="87"/>
      <c r="F1052" s="87"/>
      <c r="G1052" s="87"/>
      <c r="H1052" s="87"/>
      <c r="I1052" s="87"/>
      <c r="J1052" s="87"/>
      <c r="K1052" s="129"/>
      <c r="L1052" s="265"/>
      <c r="M1052" s="101"/>
      <c r="N1052" s="266"/>
      <c r="O1052" s="96" t="str">
        <f>IF(G1052=0,"",G1052/F1051)</f>
        <v/>
      </c>
      <c r="P1052" s="97"/>
      <c r="Q1052" s="280" t="str">
        <f t="shared" si="142"/>
        <v/>
      </c>
      <c r="R1052" s="280" t="str">
        <f t="shared" si="143"/>
        <v/>
      </c>
    </row>
    <row r="1053" spans="1:19" s="326" customFormat="1" ht="15.75" customHeight="1" x14ac:dyDescent="0.25">
      <c r="A1053" s="84">
        <v>2802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129"/>
      <c r="L1053" s="265"/>
      <c r="M1053" s="101"/>
      <c r="N1053" s="266"/>
      <c r="O1053" s="96" t="str">
        <f>IF(H1053=0,"",H1053/G1052)</f>
        <v/>
      </c>
      <c r="P1053" s="97"/>
      <c r="Q1053" s="280" t="str">
        <f t="shared" si="142"/>
        <v/>
      </c>
      <c r="R1053" s="280" t="str">
        <f t="shared" si="143"/>
        <v/>
      </c>
    </row>
    <row r="1054" spans="1:19" s="326" customFormat="1" ht="15.75" customHeight="1" x14ac:dyDescent="0.25">
      <c r="A1054" s="84">
        <v>2901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129"/>
      <c r="L1054" s="265"/>
      <c r="M1054" s="101"/>
      <c r="N1054" s="266"/>
      <c r="O1054" s="126" t="str">
        <f>IF(I1054=0,"",I1054/H1053)</f>
        <v/>
      </c>
      <c r="P1054" s="97"/>
      <c r="Q1054" s="280" t="str">
        <f t="shared" si="142"/>
        <v/>
      </c>
      <c r="R1054" s="126" t="str">
        <f t="shared" si="143"/>
        <v/>
      </c>
    </row>
    <row r="1055" spans="1:19" s="326" customFormat="1" ht="15.75" customHeight="1" x14ac:dyDescent="0.25">
      <c r="A1055" s="84">
        <v>2902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129"/>
      <c r="L1055" s="265"/>
      <c r="M1055" s="101"/>
      <c r="N1055" s="256"/>
      <c r="O1055" s="126" t="str">
        <f>IF(J1055=0,"",J1055/I1054)</f>
        <v/>
      </c>
      <c r="P1055" s="97"/>
      <c r="Q1055" s="280" t="str">
        <f t="shared" si="142"/>
        <v/>
      </c>
      <c r="R1055" s="126" t="str">
        <f t="shared" si="143"/>
        <v/>
      </c>
    </row>
    <row r="1056" spans="1:19" s="326" customFormat="1" ht="15.75" customHeight="1" x14ac:dyDescent="0.25">
      <c r="A1056" s="84">
        <v>3001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129"/>
      <c r="L1056" s="265"/>
      <c r="M1056" s="101"/>
      <c r="N1056" s="256"/>
      <c r="O1056" s="215"/>
      <c r="P1056" s="106"/>
      <c r="Q1056" s="285"/>
      <c r="R1056" s="215"/>
    </row>
    <row r="1057" spans="1:18" s="326" customFormat="1" ht="15.75" customHeight="1" x14ac:dyDescent="0.25">
      <c r="A1057" s="84">
        <v>3002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129"/>
      <c r="L1057" s="265"/>
      <c r="M1057" s="101"/>
      <c r="N1057" s="256"/>
      <c r="O1057" s="215"/>
      <c r="P1057" s="106"/>
      <c r="Q1057" s="285"/>
      <c r="R1057" s="215"/>
    </row>
    <row r="1058" spans="1:18" s="326" customFormat="1" ht="15.75" customHeight="1" x14ac:dyDescent="0.25">
      <c r="A1058" s="84">
        <v>3101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129"/>
      <c r="L1058" s="265"/>
      <c r="M1058" s="101"/>
      <c r="N1058" s="256"/>
      <c r="O1058" s="215"/>
      <c r="P1058" s="106"/>
      <c r="Q1058" s="285"/>
      <c r="R1058" s="215"/>
    </row>
    <row r="1059" spans="1:18" s="326" customFormat="1" ht="15.75" customHeight="1" x14ac:dyDescent="0.25">
      <c r="A1059" s="84">
        <v>3102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129"/>
      <c r="L1059" s="265"/>
      <c r="M1059" s="101"/>
      <c r="N1059" s="256"/>
      <c r="O1059" s="101"/>
      <c r="P1059" s="256"/>
      <c r="Q1059" s="286"/>
      <c r="R1059" s="215"/>
    </row>
    <row r="1060" spans="1:18" s="326" customFormat="1" ht="15.75" customHeight="1" x14ac:dyDescent="0.25">
      <c r="A1060" s="84">
        <v>3201</v>
      </c>
      <c r="B1060" s="87"/>
      <c r="C1060" s="87"/>
      <c r="D1060" s="87"/>
      <c r="E1060" s="87"/>
      <c r="F1060" s="87"/>
      <c r="G1060" s="87"/>
      <c r="H1060" s="87"/>
      <c r="I1060" s="87"/>
      <c r="J1060" s="87"/>
      <c r="K1060" s="129"/>
      <c r="L1060" s="265"/>
      <c r="M1060" s="101"/>
      <c r="N1060" s="256"/>
      <c r="O1060" s="111" t="s">
        <v>91</v>
      </c>
      <c r="P1060" s="164"/>
      <c r="Q1060" s="113">
        <f>K1063</f>
        <v>0</v>
      </c>
      <c r="R1060" s="114" t="s">
        <v>19</v>
      </c>
    </row>
    <row r="1061" spans="1:18" s="326" customFormat="1" ht="15.75" customHeight="1" x14ac:dyDescent="0.25">
      <c r="A1061" s="84">
        <v>3202</v>
      </c>
      <c r="B1061" s="87"/>
      <c r="C1061" s="87"/>
      <c r="D1061" s="87"/>
      <c r="E1061" s="87"/>
      <c r="F1061" s="87"/>
      <c r="G1061" s="87"/>
      <c r="H1061" s="87"/>
      <c r="I1061" s="87"/>
      <c r="J1061" s="87"/>
      <c r="K1061" s="129"/>
      <c r="L1061" s="265"/>
      <c r="M1061" s="101"/>
      <c r="N1061" s="256"/>
      <c r="O1061" s="115" t="s">
        <v>92</v>
      </c>
      <c r="P1061" s="165" t="str">
        <f>IF(P1060/B1047=0,"",P1060/B1047)</f>
        <v/>
      </c>
      <c r="Q1061" s="117" t="e">
        <f>IF(P1060/Q1060=0,"",P1060/Q1060)</f>
        <v>#DIV/0!</v>
      </c>
      <c r="R1061" s="118" t="s">
        <v>93</v>
      </c>
    </row>
    <row r="1062" spans="1:18" s="326" customFormat="1" ht="15.75" customHeight="1" x14ac:dyDescent="0.25">
      <c r="A1062" s="84">
        <v>3301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129"/>
      <c r="L1062" s="267"/>
      <c r="M1062" s="268"/>
      <c r="N1062" s="269"/>
      <c r="O1062" s="120"/>
      <c r="P1062" s="121"/>
      <c r="Q1062" s="121"/>
      <c r="R1062" s="122"/>
    </row>
    <row r="1063" spans="1:18" s="326" customFormat="1" ht="18" customHeight="1" x14ac:dyDescent="0.25">
      <c r="A1063" s="46"/>
      <c r="B1063" s="340" t="s">
        <v>111</v>
      </c>
      <c r="C1063" s="340"/>
      <c r="D1063" s="340"/>
      <c r="E1063" s="340"/>
      <c r="F1063" s="340"/>
      <c r="G1063" s="340"/>
      <c r="H1063" s="340"/>
      <c r="I1063" s="340"/>
      <c r="J1063" s="340"/>
      <c r="K1063" s="123">
        <f>SUM(K1047:K1059)</f>
        <v>0</v>
      </c>
      <c r="L1063" s="124" t="str">
        <f>IF(K1055=0,"",K1055/B1047)</f>
        <v/>
      </c>
      <c r="M1063" s="124" t="str">
        <f>IF(K1063=0,"",K1063/B1047)</f>
        <v/>
      </c>
      <c r="N1063" s="124" t="str">
        <f>IF(K1055=0,"",M1063-L1063)</f>
        <v/>
      </c>
      <c r="O1063" s="1"/>
      <c r="P1063" s="2"/>
      <c r="Q1063" s="36"/>
      <c r="R1063" s="1"/>
    </row>
    <row r="1064" spans="1:18" ht="12.75" customHeight="1" x14ac:dyDescent="0.2"/>
    <row r="1065" spans="1:18" ht="12.75" customHeight="1" x14ac:dyDescent="0.2"/>
    <row r="1066" spans="1:18" ht="12.75" customHeight="1" x14ac:dyDescent="0.2"/>
    <row r="1067" spans="1:18" ht="12.75" customHeight="1" x14ac:dyDescent="0.2"/>
    <row r="1068" spans="1:18" ht="12.75" customHeight="1" x14ac:dyDescent="0.2"/>
    <row r="1069" spans="1:18" ht="12.75" customHeight="1" x14ac:dyDescent="0.2"/>
    <row r="1070" spans="1:18" ht="12.75" customHeight="1" x14ac:dyDescent="0.2"/>
    <row r="1071" spans="1:18" ht="12.75" customHeight="1" x14ac:dyDescent="0.2"/>
    <row r="1072" spans="1:18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</sheetData>
  <mergeCells count="404">
    <mergeCell ref="B389:J389"/>
    <mergeCell ref="B412:J412"/>
    <mergeCell ref="B435:J435"/>
    <mergeCell ref="B458:J458"/>
    <mergeCell ref="B481:J481"/>
    <mergeCell ref="B504:J504"/>
    <mergeCell ref="B438:J438"/>
    <mergeCell ref="B755:J755"/>
    <mergeCell ref="B777:J777"/>
    <mergeCell ref="B669:J669"/>
    <mergeCell ref="B576:J576"/>
    <mergeCell ref="B573:J573"/>
    <mergeCell ref="B461:J461"/>
    <mergeCell ref="A1023:A1024"/>
    <mergeCell ref="B1023:J1023"/>
    <mergeCell ref="K1023:K1024"/>
    <mergeCell ref="L1023:L1024"/>
    <mergeCell ref="M1023:M1024"/>
    <mergeCell ref="N1023:N1024"/>
    <mergeCell ref="O1023:O1024"/>
    <mergeCell ref="P1023:P1024"/>
    <mergeCell ref="B507:J507"/>
    <mergeCell ref="B799:J799"/>
    <mergeCell ref="B821:J821"/>
    <mergeCell ref="B843:J843"/>
    <mergeCell ref="B865:J865"/>
    <mergeCell ref="B887:J887"/>
    <mergeCell ref="B909:J909"/>
    <mergeCell ref="B931:J931"/>
    <mergeCell ref="B802:J802"/>
    <mergeCell ref="B890:J890"/>
    <mergeCell ref="B780:J780"/>
    <mergeCell ref="B733:J733"/>
    <mergeCell ref="N715:N716"/>
    <mergeCell ref="O715:O716"/>
    <mergeCell ref="P715:P716"/>
    <mergeCell ref="A669:A670"/>
    <mergeCell ref="Q737:Q738"/>
    <mergeCell ref="R737:R738"/>
    <mergeCell ref="B736:J736"/>
    <mergeCell ref="A737:A738"/>
    <mergeCell ref="B737:J737"/>
    <mergeCell ref="K737:K738"/>
    <mergeCell ref="L737:L738"/>
    <mergeCell ref="M737:M738"/>
    <mergeCell ref="B1041:J1041"/>
    <mergeCell ref="Q1001:Q1002"/>
    <mergeCell ref="R1001:R1002"/>
    <mergeCell ref="B1000:J1000"/>
    <mergeCell ref="A1001:A1002"/>
    <mergeCell ref="B1001:J1001"/>
    <mergeCell ref="K1001:K1002"/>
    <mergeCell ref="L1001:L1002"/>
    <mergeCell ref="M1001:M1002"/>
    <mergeCell ref="N1001:N1002"/>
    <mergeCell ref="O1001:O1002"/>
    <mergeCell ref="P1001:P1002"/>
    <mergeCell ref="B1019:J1019"/>
    <mergeCell ref="Q1023:Q1024"/>
    <mergeCell ref="R1023:R1024"/>
    <mergeCell ref="B1022:J1022"/>
    <mergeCell ref="Q715:Q716"/>
    <mergeCell ref="R715:R716"/>
    <mergeCell ref="B714:J714"/>
    <mergeCell ref="A715:A716"/>
    <mergeCell ref="B715:J715"/>
    <mergeCell ref="K715:K716"/>
    <mergeCell ref="L715:L716"/>
    <mergeCell ref="M715:M716"/>
    <mergeCell ref="B711:J711"/>
    <mergeCell ref="A692:A693"/>
    <mergeCell ref="B692:J692"/>
    <mergeCell ref="K692:K693"/>
    <mergeCell ref="L692:L693"/>
    <mergeCell ref="M692:M693"/>
    <mergeCell ref="M669:M670"/>
    <mergeCell ref="N669:N670"/>
    <mergeCell ref="O669:O670"/>
    <mergeCell ref="P669:P670"/>
    <mergeCell ref="B688:J688"/>
    <mergeCell ref="Q646:Q647"/>
    <mergeCell ref="R646:R647"/>
    <mergeCell ref="B668:J668"/>
    <mergeCell ref="B645:J645"/>
    <mergeCell ref="B642:J642"/>
    <mergeCell ref="B665:J665"/>
    <mergeCell ref="R692:R693"/>
    <mergeCell ref="B691:J691"/>
    <mergeCell ref="Q669:Q670"/>
    <mergeCell ref="R669:R670"/>
    <mergeCell ref="K646:K647"/>
    <mergeCell ref="L646:L647"/>
    <mergeCell ref="K669:K670"/>
    <mergeCell ref="L669:L670"/>
    <mergeCell ref="N692:N693"/>
    <mergeCell ref="O692:O693"/>
    <mergeCell ref="P692:P693"/>
    <mergeCell ref="Q692:Q693"/>
    <mergeCell ref="N600:N601"/>
    <mergeCell ref="O600:O601"/>
    <mergeCell ref="P600:P601"/>
    <mergeCell ref="N913:N914"/>
    <mergeCell ref="O913:O914"/>
    <mergeCell ref="P913:P914"/>
    <mergeCell ref="N891:N892"/>
    <mergeCell ref="O891:O892"/>
    <mergeCell ref="P891:P892"/>
    <mergeCell ref="N869:N870"/>
    <mergeCell ref="O869:O870"/>
    <mergeCell ref="P869:P870"/>
    <mergeCell ref="N847:N848"/>
    <mergeCell ref="O847:O848"/>
    <mergeCell ref="P847:P848"/>
    <mergeCell ref="N825:N826"/>
    <mergeCell ref="O825:O826"/>
    <mergeCell ref="P825:P826"/>
    <mergeCell ref="P646:P647"/>
    <mergeCell ref="N737:N738"/>
    <mergeCell ref="O737:O738"/>
    <mergeCell ref="P737:P738"/>
    <mergeCell ref="K869:K870"/>
    <mergeCell ref="N646:N647"/>
    <mergeCell ref="O646:O647"/>
    <mergeCell ref="Q600:Q601"/>
    <mergeCell ref="R600:R601"/>
    <mergeCell ref="B600:J600"/>
    <mergeCell ref="K600:K601"/>
    <mergeCell ref="L600:L601"/>
    <mergeCell ref="M623:M624"/>
    <mergeCell ref="N623:N624"/>
    <mergeCell ref="O623:O624"/>
    <mergeCell ref="P623:P624"/>
    <mergeCell ref="Q623:Q624"/>
    <mergeCell ref="R623:R624"/>
    <mergeCell ref="B623:J623"/>
    <mergeCell ref="K623:K624"/>
    <mergeCell ref="B622:J622"/>
    <mergeCell ref="B619:J619"/>
    <mergeCell ref="Q869:Q870"/>
    <mergeCell ref="R869:R870"/>
    <mergeCell ref="B868:J868"/>
    <mergeCell ref="Q825:Q826"/>
    <mergeCell ref="R825:R826"/>
    <mergeCell ref="B824:J824"/>
    <mergeCell ref="Q913:Q914"/>
    <mergeCell ref="R913:R914"/>
    <mergeCell ref="B912:J912"/>
    <mergeCell ref="A913:A914"/>
    <mergeCell ref="B913:J913"/>
    <mergeCell ref="K913:K914"/>
    <mergeCell ref="L913:L914"/>
    <mergeCell ref="M913:M914"/>
    <mergeCell ref="Q891:Q892"/>
    <mergeCell ref="R891:R892"/>
    <mergeCell ref="A891:A892"/>
    <mergeCell ref="B891:J891"/>
    <mergeCell ref="K891:K892"/>
    <mergeCell ref="L891:L892"/>
    <mergeCell ref="M891:M892"/>
    <mergeCell ref="A869:A870"/>
    <mergeCell ref="B869:J869"/>
    <mergeCell ref="A646:A647"/>
    <mergeCell ref="B646:J646"/>
    <mergeCell ref="N439:N440"/>
    <mergeCell ref="O439:O440"/>
    <mergeCell ref="P439:P440"/>
    <mergeCell ref="Q439:Q440"/>
    <mergeCell ref="R439:R440"/>
    <mergeCell ref="A439:A440"/>
    <mergeCell ref="B439:J439"/>
    <mergeCell ref="K439:K440"/>
    <mergeCell ref="L439:L440"/>
    <mergeCell ref="M439:M440"/>
    <mergeCell ref="L869:L870"/>
    <mergeCell ref="M869:M870"/>
    <mergeCell ref="Q847:Q848"/>
    <mergeCell ref="R847:R848"/>
    <mergeCell ref="B846:J846"/>
    <mergeCell ref="A847:A848"/>
    <mergeCell ref="B847:J847"/>
    <mergeCell ref="K847:K848"/>
    <mergeCell ref="L847:L848"/>
    <mergeCell ref="M847:M848"/>
    <mergeCell ref="N416:N417"/>
    <mergeCell ref="O416:O417"/>
    <mergeCell ref="P416:P417"/>
    <mergeCell ref="Q416:Q417"/>
    <mergeCell ref="R416:R417"/>
    <mergeCell ref="B415:J415"/>
    <mergeCell ref="A416:A417"/>
    <mergeCell ref="B416:J416"/>
    <mergeCell ref="K416:K417"/>
    <mergeCell ref="L416:L417"/>
    <mergeCell ref="M416:M417"/>
    <mergeCell ref="N393:N394"/>
    <mergeCell ref="O393:O394"/>
    <mergeCell ref="P393:P394"/>
    <mergeCell ref="Q393:Q394"/>
    <mergeCell ref="R393:R394"/>
    <mergeCell ref="B392:J392"/>
    <mergeCell ref="A393:A394"/>
    <mergeCell ref="B393:J393"/>
    <mergeCell ref="K393:K394"/>
    <mergeCell ref="L393:L394"/>
    <mergeCell ref="M393:M394"/>
    <mergeCell ref="A825:A826"/>
    <mergeCell ref="B825:J825"/>
    <mergeCell ref="K825:K826"/>
    <mergeCell ref="L825:L826"/>
    <mergeCell ref="M825:M826"/>
    <mergeCell ref="N803:N804"/>
    <mergeCell ref="O803:O804"/>
    <mergeCell ref="P803:P804"/>
    <mergeCell ref="Q803:Q804"/>
    <mergeCell ref="R803:R804"/>
    <mergeCell ref="A803:A804"/>
    <mergeCell ref="B803:J803"/>
    <mergeCell ref="K803:K804"/>
    <mergeCell ref="L803:L804"/>
    <mergeCell ref="M803:M804"/>
    <mergeCell ref="N781:N782"/>
    <mergeCell ref="O781:O782"/>
    <mergeCell ref="P781:P782"/>
    <mergeCell ref="Q781:Q782"/>
    <mergeCell ref="R781:R782"/>
    <mergeCell ref="A781:A782"/>
    <mergeCell ref="B781:J781"/>
    <mergeCell ref="K781:K782"/>
    <mergeCell ref="L781:L782"/>
    <mergeCell ref="M781:M782"/>
    <mergeCell ref="A577:A578"/>
    <mergeCell ref="B577:J577"/>
    <mergeCell ref="K577:K578"/>
    <mergeCell ref="L577:L578"/>
    <mergeCell ref="N759:N760"/>
    <mergeCell ref="O759:O760"/>
    <mergeCell ref="P759:P760"/>
    <mergeCell ref="Q759:Q760"/>
    <mergeCell ref="R759:R760"/>
    <mergeCell ref="B758:J758"/>
    <mergeCell ref="A759:A760"/>
    <mergeCell ref="B759:J759"/>
    <mergeCell ref="K759:K760"/>
    <mergeCell ref="L759:L760"/>
    <mergeCell ref="M759:M760"/>
    <mergeCell ref="A600:A601"/>
    <mergeCell ref="A623:A624"/>
    <mergeCell ref="L623:L624"/>
    <mergeCell ref="M646:M647"/>
    <mergeCell ref="B599:J599"/>
    <mergeCell ref="B596:J596"/>
    <mergeCell ref="M577:M578"/>
    <mergeCell ref="N577:N578"/>
    <mergeCell ref="M600:M601"/>
    <mergeCell ref="O577:O578"/>
    <mergeCell ref="P577:P578"/>
    <mergeCell ref="Q577:Q578"/>
    <mergeCell ref="M554:M555"/>
    <mergeCell ref="N554:N555"/>
    <mergeCell ref="O554:O555"/>
    <mergeCell ref="P554:P555"/>
    <mergeCell ref="Q554:Q555"/>
    <mergeCell ref="R554:R555"/>
    <mergeCell ref="R577:R578"/>
    <mergeCell ref="R508:R509"/>
    <mergeCell ref="A508:A509"/>
    <mergeCell ref="B508:J508"/>
    <mergeCell ref="K508:K509"/>
    <mergeCell ref="L508:L509"/>
    <mergeCell ref="M531:M532"/>
    <mergeCell ref="N531:N532"/>
    <mergeCell ref="O531:O532"/>
    <mergeCell ref="P531:P532"/>
    <mergeCell ref="Q531:Q532"/>
    <mergeCell ref="R531:R532"/>
    <mergeCell ref="A531:A532"/>
    <mergeCell ref="B531:J531"/>
    <mergeCell ref="K531:K532"/>
    <mergeCell ref="L531:L532"/>
    <mergeCell ref="N508:N509"/>
    <mergeCell ref="O508:O509"/>
    <mergeCell ref="P508:P509"/>
    <mergeCell ref="Q508:Q509"/>
    <mergeCell ref="A554:A555"/>
    <mergeCell ref="B554:J554"/>
    <mergeCell ref="K554:K555"/>
    <mergeCell ref="L554:L555"/>
    <mergeCell ref="B553:J553"/>
    <mergeCell ref="B530:J530"/>
    <mergeCell ref="B527:J527"/>
    <mergeCell ref="B550:J550"/>
    <mergeCell ref="M508:M509"/>
    <mergeCell ref="N485:N486"/>
    <mergeCell ref="O485:O486"/>
    <mergeCell ref="P485:P486"/>
    <mergeCell ref="Q485:Q486"/>
    <mergeCell ref="R485:R486"/>
    <mergeCell ref="N462:N463"/>
    <mergeCell ref="O462:O463"/>
    <mergeCell ref="P462:P463"/>
    <mergeCell ref="Q462:Q463"/>
    <mergeCell ref="R462:R463"/>
    <mergeCell ref="A462:A463"/>
    <mergeCell ref="B462:J462"/>
    <mergeCell ref="K462:K463"/>
    <mergeCell ref="L462:L463"/>
    <mergeCell ref="M462:M463"/>
    <mergeCell ref="A485:A486"/>
    <mergeCell ref="B485:J485"/>
    <mergeCell ref="K485:K486"/>
    <mergeCell ref="L485:L486"/>
    <mergeCell ref="B484:J484"/>
    <mergeCell ref="M485:M486"/>
    <mergeCell ref="A347:A348"/>
    <mergeCell ref="N370:N371"/>
    <mergeCell ref="O370:O371"/>
    <mergeCell ref="P370:P371"/>
    <mergeCell ref="Q370:Q371"/>
    <mergeCell ref="R370:R371"/>
    <mergeCell ref="B369:J369"/>
    <mergeCell ref="A370:A371"/>
    <mergeCell ref="B370:J370"/>
    <mergeCell ref="K370:K371"/>
    <mergeCell ref="L370:L371"/>
    <mergeCell ref="M370:M371"/>
    <mergeCell ref="B366:J366"/>
    <mergeCell ref="B149:J149"/>
    <mergeCell ref="B167:J167"/>
    <mergeCell ref="B186:J186"/>
    <mergeCell ref="B203:J203"/>
    <mergeCell ref="B222:J222"/>
    <mergeCell ref="P347:P348"/>
    <mergeCell ref="Q347:Q348"/>
    <mergeCell ref="R347:R348"/>
    <mergeCell ref="B346:J346"/>
    <mergeCell ref="B347:J347"/>
    <mergeCell ref="K347:K348"/>
    <mergeCell ref="L347:L348"/>
    <mergeCell ref="M347:M348"/>
    <mergeCell ref="N347:N348"/>
    <mergeCell ref="O347:O348"/>
    <mergeCell ref="B239:J239"/>
    <mergeCell ref="B256:J256"/>
    <mergeCell ref="B274:J274"/>
    <mergeCell ref="B291:J291"/>
    <mergeCell ref="B309:J309"/>
    <mergeCell ref="B327:J327"/>
    <mergeCell ref="B16:J16"/>
    <mergeCell ref="A32:D32"/>
    <mergeCell ref="A34:G34"/>
    <mergeCell ref="B37:J37"/>
    <mergeCell ref="B58:J58"/>
    <mergeCell ref="B75:J75"/>
    <mergeCell ref="B93:J93"/>
    <mergeCell ref="B110:J110"/>
    <mergeCell ref="B130:J130"/>
    <mergeCell ref="Q935:Q936"/>
    <mergeCell ref="R935:R936"/>
    <mergeCell ref="B934:J934"/>
    <mergeCell ref="A935:A936"/>
    <mergeCell ref="B935:J935"/>
    <mergeCell ref="K935:K936"/>
    <mergeCell ref="L935:L936"/>
    <mergeCell ref="M935:M936"/>
    <mergeCell ref="N935:N936"/>
    <mergeCell ref="O935:O936"/>
    <mergeCell ref="P935:P936"/>
    <mergeCell ref="B953:J953"/>
    <mergeCell ref="Q957:Q958"/>
    <mergeCell ref="R957:R958"/>
    <mergeCell ref="B956:J956"/>
    <mergeCell ref="A957:A958"/>
    <mergeCell ref="B957:J957"/>
    <mergeCell ref="K957:K958"/>
    <mergeCell ref="L957:L958"/>
    <mergeCell ref="M957:M958"/>
    <mergeCell ref="N957:N958"/>
    <mergeCell ref="O957:O958"/>
    <mergeCell ref="P957:P958"/>
    <mergeCell ref="B997:J997"/>
    <mergeCell ref="B975:J975"/>
    <mergeCell ref="Q979:Q980"/>
    <mergeCell ref="R979:R980"/>
    <mergeCell ref="B978:J978"/>
    <mergeCell ref="A979:A980"/>
    <mergeCell ref="B979:J979"/>
    <mergeCell ref="K979:K980"/>
    <mergeCell ref="L979:L980"/>
    <mergeCell ref="M979:M980"/>
    <mergeCell ref="N979:N980"/>
    <mergeCell ref="O979:O980"/>
    <mergeCell ref="P979:P980"/>
    <mergeCell ref="Q1045:Q1046"/>
    <mergeCell ref="R1045:R1046"/>
    <mergeCell ref="B1063:J1063"/>
    <mergeCell ref="B1044:J1044"/>
    <mergeCell ref="A1045:A1046"/>
    <mergeCell ref="B1045:J1045"/>
    <mergeCell ref="K1045:K1046"/>
    <mergeCell ref="L1045:L1046"/>
    <mergeCell ref="M1045:M1046"/>
    <mergeCell ref="N1045:N1046"/>
    <mergeCell ref="O1045:O1046"/>
    <mergeCell ref="P1045:P1046"/>
  </mergeCells>
  <pageMargins left="0.7" right="0.7" top="0.75" bottom="0.75" header="0" footer="0"/>
  <pageSetup orientation="landscape"/>
  <ignoredErrors>
    <ignoredError sqref="A354 A376 A398 A420 A442 A464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G23155"/>
  <sheetViews>
    <sheetView topLeftCell="A733" workbookViewId="0">
      <selection activeCell="L752" sqref="L752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36" customWidth="1"/>
    <col min="12" max="18" width="12.85546875" customWidth="1"/>
    <col min="19" max="33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ht="12.75" customHeight="1" x14ac:dyDescent="0.2"/>
    <row r="15" spans="1:25" ht="12.75" customHeight="1" x14ac:dyDescent="0.3">
      <c r="A15" s="61" t="s">
        <v>76</v>
      </c>
      <c r="L15" s="1"/>
      <c r="M15" s="1"/>
      <c r="O15" s="1"/>
      <c r="U15" s="14" t="s">
        <v>14</v>
      </c>
    </row>
    <row r="16" spans="1:25" ht="25.5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J16" s="359"/>
      <c r="L16" s="10" t="s">
        <v>11</v>
      </c>
      <c r="M16" s="10" t="s">
        <v>12</v>
      </c>
      <c r="N16" s="11" t="s">
        <v>13</v>
      </c>
      <c r="O16" s="10" t="s">
        <v>14</v>
      </c>
      <c r="P16" s="12" t="s">
        <v>15</v>
      </c>
      <c r="Q16" s="12" t="s">
        <v>16</v>
      </c>
      <c r="R16" s="13" t="s">
        <v>17</v>
      </c>
      <c r="T16" s="31" t="s">
        <v>21</v>
      </c>
      <c r="U16" s="177" t="s">
        <v>29</v>
      </c>
      <c r="V16" s="178" t="s">
        <v>30</v>
      </c>
      <c r="W16" s="178" t="s">
        <v>31</v>
      </c>
    </row>
    <row r="17" spans="1:23" ht="12.75" customHeight="1" x14ac:dyDescent="0.2">
      <c r="A17" s="15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6">
        <v>9</v>
      </c>
      <c r="K17" s="314" t="s">
        <v>19</v>
      </c>
      <c r="L17" s="21"/>
      <c r="M17" s="21"/>
      <c r="N17" s="22"/>
      <c r="O17" s="23"/>
      <c r="P17" s="24"/>
      <c r="Q17" s="24"/>
      <c r="R17" s="1"/>
      <c r="T17" s="37" t="s">
        <v>32</v>
      </c>
      <c r="U17" s="48">
        <f t="shared" ref="U17:U19" si="0">O19</f>
        <v>0.86021505376344087</v>
      </c>
      <c r="V17" s="48">
        <f t="shared" ref="V17:V18" si="1">O35</f>
        <v>0.77083333333333337</v>
      </c>
      <c r="W17" s="1">
        <f>O54</f>
        <v>0.85517241379310349</v>
      </c>
    </row>
    <row r="18" spans="1:23" ht="12.75" customHeight="1" x14ac:dyDescent="0.2">
      <c r="A18" s="46" t="s">
        <v>29</v>
      </c>
      <c r="B18" s="25">
        <v>93</v>
      </c>
      <c r="C18" s="25"/>
      <c r="D18" s="25"/>
      <c r="E18" s="25"/>
      <c r="F18" s="25"/>
      <c r="G18" s="25"/>
      <c r="H18" s="25"/>
      <c r="I18" s="25"/>
      <c r="J18" s="25"/>
      <c r="K18" s="248"/>
      <c r="L18" s="21"/>
      <c r="M18" s="21"/>
      <c r="N18" s="22"/>
      <c r="O18" s="23"/>
      <c r="P18" s="29">
        <f>B18</f>
        <v>93</v>
      </c>
      <c r="Q18" s="24"/>
      <c r="R18" s="1"/>
      <c r="T18" s="37" t="s">
        <v>33</v>
      </c>
      <c r="U18" s="48">
        <f t="shared" si="0"/>
        <v>0.9375</v>
      </c>
      <c r="V18" s="48">
        <f t="shared" si="1"/>
        <v>0.8783783783783784</v>
      </c>
    </row>
    <row r="19" spans="1:23" ht="12.75" customHeight="1" x14ac:dyDescent="0.2">
      <c r="A19" s="40" t="s">
        <v>30</v>
      </c>
      <c r="C19" s="2">
        <v>80</v>
      </c>
      <c r="K19" s="248"/>
      <c r="L19" s="1"/>
      <c r="M19" s="1"/>
      <c r="O19" s="23">
        <f>C19/B18</f>
        <v>0.86021505376344087</v>
      </c>
      <c r="P19" s="35">
        <v>80</v>
      </c>
      <c r="Q19" s="36">
        <f t="shared" ref="Q19:Q26" si="2">P19/P18</f>
        <v>0.86021505376344087</v>
      </c>
      <c r="R19" s="1">
        <f t="shared" ref="R19:R26" si="3">100%-Q19</f>
        <v>0.13978494623655913</v>
      </c>
      <c r="T19" s="37" t="s">
        <v>34</v>
      </c>
      <c r="U19" s="48">
        <f t="shared" si="0"/>
        <v>0.97333333333333338</v>
      </c>
    </row>
    <row r="20" spans="1:23" ht="12.75" customHeight="1" x14ac:dyDescent="0.2">
      <c r="A20" s="40" t="s">
        <v>31</v>
      </c>
      <c r="D20" s="2">
        <v>75</v>
      </c>
      <c r="K20" s="248"/>
      <c r="L20" s="1"/>
      <c r="M20" s="1"/>
      <c r="O20" s="1">
        <f>D20/C19</f>
        <v>0.9375</v>
      </c>
      <c r="P20" s="35">
        <v>78</v>
      </c>
      <c r="Q20" s="36">
        <f t="shared" si="2"/>
        <v>0.97499999999999998</v>
      </c>
      <c r="R20" s="1">
        <f t="shared" si="3"/>
        <v>2.5000000000000022E-2</v>
      </c>
      <c r="T20" s="37" t="s">
        <v>35</v>
      </c>
    </row>
    <row r="21" spans="1:23" ht="12.75" customHeight="1" x14ac:dyDescent="0.2">
      <c r="A21" s="40" t="s">
        <v>50</v>
      </c>
      <c r="E21" s="2">
        <v>73</v>
      </c>
      <c r="K21" s="248"/>
      <c r="L21" s="1"/>
      <c r="M21" s="1"/>
      <c r="O21" s="1">
        <f>E21/D20</f>
        <v>0.97333333333333338</v>
      </c>
      <c r="P21" s="35">
        <v>78</v>
      </c>
      <c r="Q21" s="36">
        <f t="shared" si="2"/>
        <v>1</v>
      </c>
      <c r="R21" s="1">
        <f t="shared" si="3"/>
        <v>0</v>
      </c>
      <c r="T21" s="37" t="s">
        <v>36</v>
      </c>
    </row>
    <row r="22" spans="1:23" ht="12.75" customHeight="1" x14ac:dyDescent="0.2">
      <c r="A22" s="40" t="s">
        <v>51</v>
      </c>
      <c r="F22" s="2">
        <v>71</v>
      </c>
      <c r="K22" s="248"/>
      <c r="L22" s="1"/>
      <c r="M22" s="1"/>
      <c r="O22" s="1">
        <f>F22/E21</f>
        <v>0.9726027397260274</v>
      </c>
      <c r="P22" s="35">
        <v>75</v>
      </c>
      <c r="Q22" s="36">
        <f t="shared" si="2"/>
        <v>0.96153846153846156</v>
      </c>
      <c r="R22" s="1">
        <f t="shared" si="3"/>
        <v>3.8461538461538436E-2</v>
      </c>
      <c r="T22" s="40" t="s">
        <v>38</v>
      </c>
    </row>
    <row r="23" spans="1:23" ht="12.75" customHeight="1" x14ac:dyDescent="0.2">
      <c r="A23" s="46" t="s">
        <v>52</v>
      </c>
      <c r="G23" s="2">
        <v>71</v>
      </c>
      <c r="K23" s="248"/>
      <c r="L23" s="1"/>
      <c r="M23" s="1"/>
      <c r="O23" s="1">
        <f>G23/F22</f>
        <v>1</v>
      </c>
      <c r="P23" s="35">
        <v>76</v>
      </c>
      <c r="Q23" s="36">
        <f t="shared" si="2"/>
        <v>1.0133333333333334</v>
      </c>
      <c r="R23" s="1">
        <f t="shared" si="3"/>
        <v>-1.3333333333333419E-2</v>
      </c>
      <c r="T23" s="40"/>
    </row>
    <row r="24" spans="1:23" ht="12.75" customHeight="1" x14ac:dyDescent="0.2">
      <c r="A24" s="46" t="s">
        <v>53</v>
      </c>
      <c r="H24" s="2">
        <v>71</v>
      </c>
      <c r="K24" s="248"/>
      <c r="L24" s="1"/>
      <c r="M24" s="1"/>
      <c r="O24" s="1">
        <f>H24/G23</f>
        <v>1</v>
      </c>
      <c r="P24" s="35">
        <v>76</v>
      </c>
      <c r="Q24" s="36">
        <f t="shared" si="2"/>
        <v>1</v>
      </c>
      <c r="R24" s="1">
        <f t="shared" si="3"/>
        <v>0</v>
      </c>
      <c r="T24" s="40"/>
    </row>
    <row r="25" spans="1:23" ht="12.75" customHeight="1" x14ac:dyDescent="0.2">
      <c r="A25" s="46" t="s">
        <v>54</v>
      </c>
      <c r="I25" s="2">
        <v>71</v>
      </c>
      <c r="K25" s="248"/>
      <c r="L25" s="1"/>
      <c r="M25" s="1"/>
      <c r="O25" s="1">
        <f>I25/H24</f>
        <v>1</v>
      </c>
      <c r="P25" s="35">
        <v>76</v>
      </c>
      <c r="Q25" s="36">
        <f t="shared" si="2"/>
        <v>1</v>
      </c>
      <c r="R25" s="1">
        <f t="shared" si="3"/>
        <v>0</v>
      </c>
      <c r="T25" s="40"/>
    </row>
    <row r="26" spans="1:23" ht="12.75" customHeight="1" x14ac:dyDescent="0.2">
      <c r="A26" s="46" t="s">
        <v>55</v>
      </c>
      <c r="J26" s="2">
        <v>71</v>
      </c>
      <c r="K26" s="248">
        <v>71</v>
      </c>
      <c r="L26" s="1"/>
      <c r="M26" s="1"/>
      <c r="O26" s="1">
        <f>J26/I25</f>
        <v>1</v>
      </c>
      <c r="P26" s="35">
        <v>76</v>
      </c>
      <c r="Q26" s="36">
        <f t="shared" si="2"/>
        <v>1</v>
      </c>
      <c r="R26" s="1">
        <f t="shared" si="3"/>
        <v>0</v>
      </c>
      <c r="T26" s="40"/>
    </row>
    <row r="27" spans="1:23" ht="12.75" customHeight="1" x14ac:dyDescent="0.2">
      <c r="A27" s="46" t="s">
        <v>56</v>
      </c>
      <c r="J27" s="2">
        <v>3</v>
      </c>
      <c r="K27" s="249">
        <v>2</v>
      </c>
      <c r="L27" s="1"/>
      <c r="M27" s="1"/>
      <c r="O27" s="1"/>
      <c r="P27" s="35">
        <v>5</v>
      </c>
      <c r="Q27" s="36"/>
      <c r="R27" s="1"/>
      <c r="T27" s="40"/>
    </row>
    <row r="28" spans="1:23" ht="12.75" customHeight="1" x14ac:dyDescent="0.2">
      <c r="A28" s="46" t="s">
        <v>57</v>
      </c>
      <c r="J28" s="2">
        <v>2</v>
      </c>
      <c r="K28" s="249">
        <v>1</v>
      </c>
      <c r="L28" s="1"/>
      <c r="M28" s="1"/>
      <c r="O28" s="1"/>
      <c r="P28" s="35">
        <v>2</v>
      </c>
      <c r="Q28" s="36"/>
      <c r="R28" s="1"/>
      <c r="T28" s="40"/>
    </row>
    <row r="29" spans="1:23" ht="12.75" customHeight="1" x14ac:dyDescent="0.2">
      <c r="A29" s="46" t="s">
        <v>58</v>
      </c>
      <c r="J29" s="2">
        <v>1</v>
      </c>
      <c r="K29" s="249">
        <v>1</v>
      </c>
      <c r="L29" s="1"/>
      <c r="M29" s="1"/>
      <c r="O29" s="1"/>
      <c r="P29" s="35">
        <v>1</v>
      </c>
      <c r="Q29" s="36"/>
      <c r="R29" s="1"/>
      <c r="T29" s="40"/>
    </row>
    <row r="30" spans="1:23" ht="12.75" customHeight="1" x14ac:dyDescent="0.2">
      <c r="K30" s="245">
        <f>SUM(K26:K29)</f>
        <v>75</v>
      </c>
      <c r="L30" s="1">
        <f>K26/B18</f>
        <v>0.76344086021505375</v>
      </c>
      <c r="M30" s="1">
        <f>K30/B18</f>
        <v>0.80645161290322576</v>
      </c>
      <c r="N30" s="1">
        <f>M30-L30</f>
        <v>4.3010752688172005E-2</v>
      </c>
      <c r="O30" s="1"/>
      <c r="T30" s="40" t="s">
        <v>39</v>
      </c>
    </row>
    <row r="31" spans="1:23" ht="12.75" customHeight="1" x14ac:dyDescent="0.3">
      <c r="A31" s="61" t="s">
        <v>77</v>
      </c>
      <c r="L31" s="1"/>
      <c r="M31" s="1"/>
      <c r="O31" s="1"/>
      <c r="T31" s="40" t="s">
        <v>40</v>
      </c>
    </row>
    <row r="32" spans="1:23" ht="25.5" customHeight="1" x14ac:dyDescent="0.2">
      <c r="B32" s="358" t="s">
        <v>3</v>
      </c>
      <c r="C32" s="359"/>
      <c r="D32" s="359"/>
      <c r="E32" s="359"/>
      <c r="F32" s="359"/>
      <c r="G32" s="359"/>
      <c r="H32" s="359"/>
      <c r="I32" s="359"/>
      <c r="J32" s="359"/>
      <c r="L32" s="10" t="s">
        <v>11</v>
      </c>
      <c r="M32" s="10" t="s">
        <v>12</v>
      </c>
      <c r="N32" s="11" t="s">
        <v>13</v>
      </c>
      <c r="O32" s="10" t="s">
        <v>14</v>
      </c>
      <c r="P32" s="12" t="s">
        <v>15</v>
      </c>
      <c r="Q32" s="12" t="s">
        <v>16</v>
      </c>
      <c r="R32" s="13" t="s">
        <v>17</v>
      </c>
      <c r="U32" s="14" t="s">
        <v>45</v>
      </c>
    </row>
    <row r="33" spans="1:23" ht="12.75" customHeight="1" x14ac:dyDescent="0.2">
      <c r="A33" s="15" t="s">
        <v>18</v>
      </c>
      <c r="B33" s="16">
        <v>1</v>
      </c>
      <c r="C33" s="16">
        <v>2</v>
      </c>
      <c r="D33" s="16">
        <v>3</v>
      </c>
      <c r="E33" s="16">
        <v>4</v>
      </c>
      <c r="F33" s="16">
        <v>5</v>
      </c>
      <c r="G33" s="16">
        <v>6</v>
      </c>
      <c r="H33" s="16">
        <v>7</v>
      </c>
      <c r="I33" s="16">
        <v>8</v>
      </c>
      <c r="J33" s="16">
        <v>9</v>
      </c>
      <c r="K33" s="314" t="s">
        <v>19</v>
      </c>
      <c r="L33" s="21"/>
      <c r="M33" s="21"/>
      <c r="N33" s="22"/>
      <c r="O33" s="23"/>
      <c r="P33" s="24"/>
      <c r="Q33" s="24"/>
      <c r="R33" s="1"/>
      <c r="T33" s="31" t="s">
        <v>21</v>
      </c>
      <c r="U33" s="177" t="s">
        <v>29</v>
      </c>
      <c r="V33" s="178" t="s">
        <v>30</v>
      </c>
      <c r="W33" s="178" t="s">
        <v>31</v>
      </c>
    </row>
    <row r="34" spans="1:23" ht="12.75" customHeight="1" x14ac:dyDescent="0.2">
      <c r="A34" s="40" t="s">
        <v>30</v>
      </c>
      <c r="B34" s="25">
        <v>96</v>
      </c>
      <c r="C34" s="25"/>
      <c r="D34" s="25"/>
      <c r="E34" s="25"/>
      <c r="F34" s="25"/>
      <c r="G34" s="25"/>
      <c r="H34" s="25"/>
      <c r="I34" s="25"/>
      <c r="J34" s="25"/>
      <c r="K34" s="249"/>
      <c r="L34" s="21"/>
      <c r="M34" s="21"/>
      <c r="N34" s="22"/>
      <c r="O34" s="23"/>
      <c r="P34" s="29">
        <f>B34</f>
        <v>96</v>
      </c>
      <c r="Q34" s="24"/>
      <c r="R34" s="1"/>
      <c r="T34" s="37" t="s">
        <v>32</v>
      </c>
      <c r="U34" s="36">
        <f t="shared" ref="U34:U36" si="4">Q19</f>
        <v>0.86021505376344087</v>
      </c>
      <c r="V34" s="36">
        <f t="shared" ref="V34:V35" si="5">Q35</f>
        <v>0.77083333333333337</v>
      </c>
      <c r="W34" s="1">
        <f>Q54</f>
        <v>0.85517241379310349</v>
      </c>
    </row>
    <row r="35" spans="1:23" ht="12.75" customHeight="1" x14ac:dyDescent="0.2">
      <c r="A35" s="40" t="s">
        <v>31</v>
      </c>
      <c r="C35" s="2">
        <v>74</v>
      </c>
      <c r="K35" s="249"/>
      <c r="L35" s="1"/>
      <c r="M35" s="1"/>
      <c r="O35" s="23">
        <f>C35/B34</f>
        <v>0.77083333333333337</v>
      </c>
      <c r="P35" s="35">
        <v>74</v>
      </c>
      <c r="Q35" s="36">
        <f t="shared" ref="Q35:Q42" si="6">P35/P34</f>
        <v>0.77083333333333337</v>
      </c>
      <c r="R35" s="1">
        <f t="shared" ref="R35:R42" si="7">100%-Q35</f>
        <v>0.22916666666666663</v>
      </c>
      <c r="T35" s="37" t="s">
        <v>33</v>
      </c>
      <c r="U35" s="36">
        <f t="shared" si="4"/>
        <v>0.97499999999999998</v>
      </c>
      <c r="V35" s="36">
        <f t="shared" si="5"/>
        <v>0.93243243243243246</v>
      </c>
    </row>
    <row r="36" spans="1:23" ht="12.75" customHeight="1" x14ac:dyDescent="0.2">
      <c r="A36" s="40" t="s">
        <v>50</v>
      </c>
      <c r="D36" s="2">
        <v>65</v>
      </c>
      <c r="K36" s="249"/>
      <c r="L36" s="1"/>
      <c r="M36" s="1"/>
      <c r="O36" s="1">
        <f>D36/C35</f>
        <v>0.8783783783783784</v>
      </c>
      <c r="P36" s="35">
        <v>69</v>
      </c>
      <c r="Q36" s="36">
        <f t="shared" si="6"/>
        <v>0.93243243243243246</v>
      </c>
      <c r="R36" s="1">
        <f t="shared" si="7"/>
        <v>6.7567567567567544E-2</v>
      </c>
      <c r="T36" s="37" t="s">
        <v>34</v>
      </c>
      <c r="U36" s="36">
        <f t="shared" si="4"/>
        <v>1</v>
      </c>
    </row>
    <row r="37" spans="1:23" ht="12.75" customHeight="1" x14ac:dyDescent="0.2">
      <c r="A37" s="40" t="s">
        <v>51</v>
      </c>
      <c r="E37" s="2">
        <v>59</v>
      </c>
      <c r="K37" s="249"/>
      <c r="O37" s="1">
        <f>E37/D36</f>
        <v>0.90769230769230769</v>
      </c>
      <c r="P37" s="35">
        <v>65</v>
      </c>
      <c r="Q37" s="36">
        <f t="shared" si="6"/>
        <v>0.94202898550724634</v>
      </c>
      <c r="R37" s="1">
        <f t="shared" si="7"/>
        <v>5.7971014492753659E-2</v>
      </c>
      <c r="T37" s="37" t="s">
        <v>35</v>
      </c>
      <c r="U37" s="36" t="s">
        <v>37</v>
      </c>
    </row>
    <row r="38" spans="1:23" ht="12.75" customHeight="1" x14ac:dyDescent="0.2">
      <c r="A38" s="46" t="s">
        <v>52</v>
      </c>
      <c r="F38" s="2">
        <v>53</v>
      </c>
      <c r="K38" s="249"/>
      <c r="O38" s="1">
        <f>F38/E37</f>
        <v>0.89830508474576276</v>
      </c>
      <c r="P38" s="35">
        <v>66</v>
      </c>
      <c r="Q38" s="36">
        <f t="shared" si="6"/>
        <v>1.0153846153846153</v>
      </c>
      <c r="R38" s="1">
        <f t="shared" si="7"/>
        <v>-1.538461538461533E-2</v>
      </c>
      <c r="T38" s="37" t="s">
        <v>36</v>
      </c>
      <c r="U38" s="36" t="s">
        <v>37</v>
      </c>
    </row>
    <row r="39" spans="1:23" ht="12.75" customHeight="1" x14ac:dyDescent="0.2">
      <c r="A39" s="46" t="s">
        <v>53</v>
      </c>
      <c r="G39" s="2">
        <v>52</v>
      </c>
      <c r="K39" s="249"/>
      <c r="O39" s="1">
        <f>G39/F38</f>
        <v>0.98113207547169812</v>
      </c>
      <c r="P39" s="35">
        <v>63</v>
      </c>
      <c r="Q39" s="36">
        <f t="shared" si="6"/>
        <v>0.95454545454545459</v>
      </c>
      <c r="R39" s="1">
        <f t="shared" si="7"/>
        <v>4.5454545454545414E-2</v>
      </c>
      <c r="T39" s="37"/>
      <c r="U39" s="36"/>
    </row>
    <row r="40" spans="1:23" ht="12.75" customHeight="1" x14ac:dyDescent="0.2">
      <c r="A40" s="46" t="s">
        <v>54</v>
      </c>
      <c r="H40" s="2">
        <v>49</v>
      </c>
      <c r="K40" s="249"/>
      <c r="O40" s="1">
        <f>H40/G39</f>
        <v>0.94230769230769229</v>
      </c>
      <c r="P40" s="35">
        <v>62</v>
      </c>
      <c r="Q40" s="36">
        <f t="shared" si="6"/>
        <v>0.98412698412698407</v>
      </c>
      <c r="R40" s="1">
        <f t="shared" si="7"/>
        <v>1.5873015873015928E-2</v>
      </c>
      <c r="T40" s="37"/>
      <c r="U40" s="36"/>
    </row>
    <row r="41" spans="1:23" ht="12.75" customHeight="1" x14ac:dyDescent="0.2">
      <c r="A41" s="46" t="s">
        <v>55</v>
      </c>
      <c r="I41" s="2">
        <v>49</v>
      </c>
      <c r="K41" s="249"/>
      <c r="O41" s="1">
        <f>I41/H40</f>
        <v>1</v>
      </c>
      <c r="P41" s="35">
        <v>63</v>
      </c>
      <c r="Q41" s="36">
        <f t="shared" si="6"/>
        <v>1.0161290322580645</v>
      </c>
      <c r="R41" s="1">
        <f t="shared" si="7"/>
        <v>-1.6129032258064502E-2</v>
      </c>
      <c r="T41" s="37"/>
      <c r="U41" s="36"/>
    </row>
    <row r="42" spans="1:23" ht="12.75" customHeight="1" x14ac:dyDescent="0.2">
      <c r="A42" s="46" t="s">
        <v>56</v>
      </c>
      <c r="J42" s="2">
        <v>48</v>
      </c>
      <c r="K42" s="249">
        <v>47</v>
      </c>
      <c r="O42" s="1">
        <f>J42/I41</f>
        <v>0.97959183673469385</v>
      </c>
      <c r="P42" s="35">
        <v>63</v>
      </c>
      <c r="Q42" s="36">
        <f t="shared" si="6"/>
        <v>1</v>
      </c>
      <c r="R42" s="1">
        <f t="shared" si="7"/>
        <v>0</v>
      </c>
      <c r="T42" s="37"/>
      <c r="U42" s="36"/>
    </row>
    <row r="43" spans="1:23" ht="12.75" customHeight="1" x14ac:dyDescent="0.2">
      <c r="A43" s="46" t="s">
        <v>57</v>
      </c>
      <c r="J43" s="2">
        <v>6</v>
      </c>
      <c r="K43" s="249">
        <v>4</v>
      </c>
      <c r="O43" s="1"/>
      <c r="P43" s="35">
        <v>14</v>
      </c>
      <c r="Q43" s="36"/>
      <c r="R43" s="1"/>
      <c r="T43" s="37"/>
      <c r="U43" s="36"/>
    </row>
    <row r="44" spans="1:23" ht="12.75" customHeight="1" x14ac:dyDescent="0.2">
      <c r="A44" s="46" t="s">
        <v>58</v>
      </c>
      <c r="J44" s="2">
        <v>6</v>
      </c>
      <c r="K44" s="249">
        <v>3</v>
      </c>
      <c r="O44" s="1"/>
      <c r="P44" s="35">
        <v>9</v>
      </c>
      <c r="Q44" s="36"/>
      <c r="R44" s="1"/>
      <c r="T44" s="37"/>
      <c r="U44" s="36"/>
    </row>
    <row r="45" spans="1:23" ht="12.75" customHeight="1" x14ac:dyDescent="0.2">
      <c r="A45" s="46" t="s">
        <v>59</v>
      </c>
      <c r="J45" s="2">
        <v>3</v>
      </c>
      <c r="K45" s="249">
        <v>3</v>
      </c>
      <c r="O45" s="1"/>
      <c r="P45" s="35">
        <v>5</v>
      </c>
      <c r="Q45" s="36"/>
      <c r="R45" s="1"/>
      <c r="T45" s="37"/>
      <c r="U45" s="36"/>
    </row>
    <row r="46" spans="1:23" ht="12.75" customHeight="1" x14ac:dyDescent="0.2">
      <c r="A46" s="46" t="s">
        <v>70</v>
      </c>
      <c r="J46" s="2">
        <v>1</v>
      </c>
      <c r="K46" s="249">
        <v>1</v>
      </c>
      <c r="O46" s="1"/>
      <c r="P46" s="35">
        <v>2</v>
      </c>
      <c r="Q46" s="36"/>
      <c r="R46" s="1"/>
      <c r="T46" s="37"/>
      <c r="U46" s="36"/>
    </row>
    <row r="47" spans="1:23" ht="12.75" customHeight="1" x14ac:dyDescent="0.2">
      <c r="A47" s="46" t="s">
        <v>71</v>
      </c>
      <c r="J47" s="2">
        <v>1</v>
      </c>
      <c r="K47" s="249"/>
      <c r="O47" s="1"/>
      <c r="P47" s="35">
        <v>1</v>
      </c>
      <c r="Q47" s="36"/>
      <c r="R47" s="1"/>
      <c r="T47" s="37"/>
      <c r="U47" s="36"/>
    </row>
    <row r="48" spans="1:23" ht="12.75" customHeight="1" x14ac:dyDescent="0.2">
      <c r="K48" s="245">
        <f>SUM(K42:K46)</f>
        <v>58</v>
      </c>
      <c r="L48" s="1">
        <f>K42/B34</f>
        <v>0.48958333333333331</v>
      </c>
      <c r="M48" s="1">
        <f>K48/B34</f>
        <v>0.60416666666666663</v>
      </c>
      <c r="N48" s="1">
        <f>M48-L48</f>
        <v>0.11458333333333331</v>
      </c>
      <c r="T48" s="40" t="s">
        <v>38</v>
      </c>
      <c r="U48" s="36" t="s">
        <v>37</v>
      </c>
    </row>
    <row r="49" spans="1:23" ht="12.75" customHeight="1" x14ac:dyDescent="0.2">
      <c r="L49" s="1"/>
      <c r="M49" s="1"/>
      <c r="N49" s="1"/>
      <c r="T49" s="40"/>
      <c r="U49" s="36"/>
    </row>
    <row r="50" spans="1:23" ht="12.75" customHeight="1" x14ac:dyDescent="0.3">
      <c r="A50" s="61" t="s">
        <v>78</v>
      </c>
      <c r="L50" s="1"/>
      <c r="M50" s="1"/>
      <c r="O50" s="1"/>
      <c r="T50" s="40" t="s">
        <v>39</v>
      </c>
      <c r="U50" s="36" t="s">
        <v>37</v>
      </c>
    </row>
    <row r="51" spans="1:23" ht="25.5" customHeight="1" x14ac:dyDescent="0.2">
      <c r="B51" s="358" t="s">
        <v>3</v>
      </c>
      <c r="C51" s="359"/>
      <c r="D51" s="359"/>
      <c r="E51" s="359"/>
      <c r="F51" s="359"/>
      <c r="G51" s="359"/>
      <c r="H51" s="359"/>
      <c r="I51" s="359"/>
      <c r="J51" s="359"/>
      <c r="L51" s="10" t="s">
        <v>11</v>
      </c>
      <c r="M51" s="10" t="s">
        <v>12</v>
      </c>
      <c r="N51" s="11" t="s">
        <v>13</v>
      </c>
      <c r="O51" s="10" t="s">
        <v>14</v>
      </c>
      <c r="P51" s="12" t="s">
        <v>15</v>
      </c>
      <c r="Q51" s="12" t="s">
        <v>16</v>
      </c>
      <c r="R51" s="13" t="s">
        <v>17</v>
      </c>
      <c r="T51" s="40" t="s">
        <v>40</v>
      </c>
      <c r="U51" s="36" t="s">
        <v>37</v>
      </c>
    </row>
    <row r="52" spans="1:23" ht="12.75" customHeight="1" x14ac:dyDescent="0.2">
      <c r="A52" s="15" t="s">
        <v>18</v>
      </c>
      <c r="B52" s="16">
        <v>1</v>
      </c>
      <c r="C52" s="16">
        <v>2</v>
      </c>
      <c r="D52" s="16">
        <v>3</v>
      </c>
      <c r="E52" s="16">
        <v>4</v>
      </c>
      <c r="F52" s="16">
        <v>5</v>
      </c>
      <c r="G52" s="16">
        <v>6</v>
      </c>
      <c r="H52" s="16">
        <v>7</v>
      </c>
      <c r="I52" s="16">
        <v>8</v>
      </c>
      <c r="J52" s="16">
        <v>9</v>
      </c>
      <c r="K52" s="314" t="s">
        <v>19</v>
      </c>
      <c r="L52" s="21"/>
      <c r="M52" s="21"/>
      <c r="N52" s="22"/>
      <c r="O52" s="23"/>
      <c r="P52" s="24"/>
      <c r="Q52" s="24"/>
      <c r="R52" s="1"/>
    </row>
    <row r="53" spans="1:23" ht="12.75" customHeight="1" x14ac:dyDescent="0.2">
      <c r="A53" s="40" t="s">
        <v>31</v>
      </c>
      <c r="B53" s="25">
        <v>145</v>
      </c>
      <c r="C53" s="25"/>
      <c r="D53" s="25"/>
      <c r="E53" s="25"/>
      <c r="F53" s="25"/>
      <c r="G53" s="25"/>
      <c r="H53" s="25"/>
      <c r="I53" s="25"/>
      <c r="J53" s="25"/>
      <c r="K53" s="248"/>
      <c r="L53" s="21"/>
      <c r="M53" s="21"/>
      <c r="N53" s="22"/>
      <c r="O53" s="23"/>
      <c r="P53" s="29">
        <f>B53</f>
        <v>145</v>
      </c>
      <c r="Q53" s="24"/>
      <c r="R53" s="1"/>
    </row>
    <row r="54" spans="1:23" ht="12.75" customHeight="1" x14ac:dyDescent="0.2">
      <c r="A54" s="40" t="s">
        <v>50</v>
      </c>
      <c r="C54" s="2">
        <v>124</v>
      </c>
      <c r="K54" s="249"/>
      <c r="L54" s="1"/>
      <c r="M54" s="1"/>
      <c r="O54" s="23">
        <f>C54/B53</f>
        <v>0.85517241379310349</v>
      </c>
      <c r="P54" s="35">
        <v>124</v>
      </c>
      <c r="Q54" s="36">
        <f t="shared" ref="Q54:Q61" si="8">P54/P53</f>
        <v>0.85517241379310349</v>
      </c>
      <c r="R54" s="1">
        <f t="shared" ref="R54:R61" si="9">100%-Q54</f>
        <v>0.14482758620689651</v>
      </c>
    </row>
    <row r="55" spans="1:23" ht="12.75" customHeight="1" x14ac:dyDescent="0.2">
      <c r="A55" s="40" t="s">
        <v>51</v>
      </c>
      <c r="D55" s="2">
        <v>107</v>
      </c>
      <c r="K55" s="249"/>
      <c r="L55" s="1"/>
      <c r="M55" s="1"/>
      <c r="O55" s="1">
        <f>D55/C54</f>
        <v>0.86290322580645162</v>
      </c>
      <c r="P55" s="35">
        <v>110</v>
      </c>
      <c r="Q55" s="36">
        <f t="shared" si="8"/>
        <v>0.88709677419354838</v>
      </c>
      <c r="R55" s="1">
        <f t="shared" si="9"/>
        <v>0.11290322580645162</v>
      </c>
      <c r="U55" s="14" t="s">
        <v>47</v>
      </c>
    </row>
    <row r="56" spans="1:23" ht="12.75" customHeight="1" x14ac:dyDescent="0.2">
      <c r="A56" s="46" t="s">
        <v>52</v>
      </c>
      <c r="E56" s="2">
        <v>106</v>
      </c>
      <c r="K56" s="249"/>
      <c r="O56" s="1">
        <f>E56/D55</f>
        <v>0.99065420560747663</v>
      </c>
      <c r="P56" s="35">
        <v>109</v>
      </c>
      <c r="Q56" s="36">
        <f t="shared" si="8"/>
        <v>0.99090909090909096</v>
      </c>
      <c r="R56" s="1">
        <f t="shared" si="9"/>
        <v>9.0909090909090384E-3</v>
      </c>
      <c r="T56" s="31" t="s">
        <v>21</v>
      </c>
      <c r="U56" s="177" t="s">
        <v>29</v>
      </c>
      <c r="V56" s="178" t="s">
        <v>30</v>
      </c>
      <c r="W56" s="178" t="s">
        <v>31</v>
      </c>
    </row>
    <row r="57" spans="1:23" ht="12.75" customHeight="1" x14ac:dyDescent="0.2">
      <c r="A57" s="46" t="s">
        <v>53</v>
      </c>
      <c r="F57" s="2">
        <v>104</v>
      </c>
      <c r="K57" s="249"/>
      <c r="O57" s="1">
        <f>F57/E56</f>
        <v>0.98113207547169812</v>
      </c>
      <c r="P57" s="35">
        <v>108</v>
      </c>
      <c r="Q57" s="36">
        <f t="shared" si="8"/>
        <v>0.99082568807339455</v>
      </c>
      <c r="R57" s="1">
        <f t="shared" si="9"/>
        <v>9.1743119266054496E-3</v>
      </c>
      <c r="T57" s="37" t="s">
        <v>32</v>
      </c>
      <c r="U57" s="1">
        <f>R19</f>
        <v>0.13978494623655913</v>
      </c>
      <c r="V57" s="1">
        <f>R35</f>
        <v>0.22916666666666663</v>
      </c>
      <c r="W57" s="1">
        <f>R54</f>
        <v>0.14482758620689651</v>
      </c>
    </row>
    <row r="58" spans="1:23" ht="12.75" customHeight="1" x14ac:dyDescent="0.2">
      <c r="A58" s="46" t="s">
        <v>54</v>
      </c>
      <c r="G58" s="2">
        <v>101</v>
      </c>
      <c r="K58" s="249"/>
      <c r="O58" s="1">
        <f>G58/F57</f>
        <v>0.97115384615384615</v>
      </c>
      <c r="P58" s="35">
        <v>107</v>
      </c>
      <c r="Q58" s="36">
        <f t="shared" si="8"/>
        <v>0.9907407407407407</v>
      </c>
      <c r="R58" s="1">
        <f t="shared" si="9"/>
        <v>9.2592592592593004E-3</v>
      </c>
      <c r="T58" s="37"/>
      <c r="U58" s="1"/>
      <c r="V58" s="1"/>
      <c r="W58" s="1"/>
    </row>
    <row r="59" spans="1:23" ht="12.75" customHeight="1" x14ac:dyDescent="0.2">
      <c r="A59" s="46" t="s">
        <v>55</v>
      </c>
      <c r="H59" s="2">
        <v>100</v>
      </c>
      <c r="K59" s="249"/>
      <c r="O59" s="1">
        <f>H59/G58</f>
        <v>0.99009900990099009</v>
      </c>
      <c r="P59" s="35">
        <v>105</v>
      </c>
      <c r="Q59" s="36">
        <f t="shared" si="8"/>
        <v>0.98130841121495327</v>
      </c>
      <c r="R59" s="1">
        <f t="shared" si="9"/>
        <v>1.8691588785046731E-2</v>
      </c>
      <c r="T59" s="37"/>
      <c r="U59" s="1"/>
      <c r="V59" s="1"/>
      <c r="W59" s="1"/>
    </row>
    <row r="60" spans="1:23" ht="12.75" customHeight="1" x14ac:dyDescent="0.2">
      <c r="A60" s="46" t="s">
        <v>56</v>
      </c>
      <c r="I60" s="2">
        <v>99</v>
      </c>
      <c r="K60" s="249"/>
      <c r="O60" s="1">
        <f>I60/H59</f>
        <v>0.99</v>
      </c>
      <c r="P60" s="35">
        <v>106</v>
      </c>
      <c r="Q60" s="36">
        <f t="shared" si="8"/>
        <v>1.0095238095238095</v>
      </c>
      <c r="R60" s="1">
        <f t="shared" si="9"/>
        <v>-9.52380952380949E-3</v>
      </c>
      <c r="T60" s="37"/>
      <c r="U60" s="1"/>
      <c r="V60" s="1"/>
      <c r="W60" s="1"/>
    </row>
    <row r="61" spans="1:23" ht="12.75" customHeight="1" x14ac:dyDescent="0.2">
      <c r="A61" s="46" t="s">
        <v>57</v>
      </c>
      <c r="J61" s="2">
        <v>99</v>
      </c>
      <c r="K61" s="249">
        <v>99</v>
      </c>
      <c r="O61" s="1">
        <f>J61/I60</f>
        <v>1</v>
      </c>
      <c r="P61" s="35">
        <v>105</v>
      </c>
      <c r="Q61" s="36">
        <f t="shared" si="8"/>
        <v>0.99056603773584906</v>
      </c>
      <c r="R61" s="1">
        <f t="shared" si="9"/>
        <v>9.4339622641509413E-3</v>
      </c>
      <c r="T61" s="37"/>
      <c r="U61" s="1"/>
      <c r="V61" s="1"/>
      <c r="W61" s="1"/>
    </row>
    <row r="62" spans="1:23" ht="12.75" customHeight="1" x14ac:dyDescent="0.2">
      <c r="A62" s="46" t="s">
        <v>58</v>
      </c>
      <c r="J62" s="2">
        <v>4</v>
      </c>
      <c r="K62" s="249">
        <v>4</v>
      </c>
      <c r="O62" s="1"/>
      <c r="P62" s="35">
        <v>6</v>
      </c>
      <c r="Q62" s="36"/>
      <c r="R62" s="1"/>
      <c r="T62" s="37"/>
      <c r="U62" s="1"/>
      <c r="V62" s="1"/>
      <c r="W62" s="1"/>
    </row>
    <row r="63" spans="1:23" ht="12.75" customHeight="1" x14ac:dyDescent="0.2">
      <c r="A63" s="46" t="s">
        <v>59</v>
      </c>
      <c r="J63" s="2">
        <v>1</v>
      </c>
      <c r="K63" s="249">
        <v>1</v>
      </c>
      <c r="O63" s="1"/>
      <c r="P63" s="35">
        <v>2</v>
      </c>
      <c r="Q63" s="36"/>
      <c r="R63" s="1"/>
      <c r="T63" s="37"/>
      <c r="U63" s="1"/>
      <c r="V63" s="1"/>
      <c r="W63" s="1"/>
    </row>
    <row r="64" spans="1:23" ht="12.75" customHeight="1" x14ac:dyDescent="0.2">
      <c r="A64" s="46" t="s">
        <v>70</v>
      </c>
      <c r="J64" s="2">
        <v>1</v>
      </c>
      <c r="K64" s="249"/>
      <c r="O64" s="1"/>
      <c r="P64" s="35">
        <v>2</v>
      </c>
      <c r="Q64" s="36"/>
      <c r="R64" s="1"/>
      <c r="T64" s="37"/>
      <c r="U64" s="1"/>
      <c r="V64" s="1"/>
      <c r="W64" s="1"/>
    </row>
    <row r="65" spans="1:23" ht="12.75" customHeight="1" x14ac:dyDescent="0.2">
      <c r="A65" s="46" t="s">
        <v>71</v>
      </c>
      <c r="J65" s="2">
        <v>1</v>
      </c>
      <c r="K65" s="249"/>
      <c r="O65" s="1"/>
      <c r="P65" s="35">
        <v>1</v>
      </c>
      <c r="Q65" s="36"/>
      <c r="R65" s="1"/>
      <c r="T65" s="37"/>
      <c r="U65" s="1"/>
      <c r="V65" s="1"/>
      <c r="W65" s="1"/>
    </row>
    <row r="66" spans="1:23" ht="12.75" customHeight="1" x14ac:dyDescent="0.2">
      <c r="K66" s="245">
        <f>SUM(K61:K63)</f>
        <v>104</v>
      </c>
      <c r="L66" s="1">
        <f>K61/B53</f>
        <v>0.6827586206896552</v>
      </c>
      <c r="M66" s="1">
        <f>K66/B53</f>
        <v>0.71724137931034482</v>
      </c>
      <c r="N66" s="1">
        <f>M66-L66</f>
        <v>3.4482758620689613E-2</v>
      </c>
      <c r="O66" s="1"/>
      <c r="T66" s="37" t="s">
        <v>33</v>
      </c>
      <c r="U66" s="1">
        <f t="shared" ref="U66:U67" si="10">R20</f>
        <v>2.5000000000000022E-2</v>
      </c>
      <c r="V66" s="1">
        <f>R36</f>
        <v>6.7567567567567544E-2</v>
      </c>
    </row>
    <row r="67" spans="1:23" ht="12.75" customHeight="1" x14ac:dyDescent="0.3">
      <c r="A67" s="61" t="s">
        <v>80</v>
      </c>
      <c r="L67" s="1"/>
      <c r="M67" s="1"/>
      <c r="O67" s="1"/>
      <c r="T67" s="37" t="s">
        <v>34</v>
      </c>
      <c r="U67" s="1">
        <f t="shared" si="10"/>
        <v>0</v>
      </c>
    </row>
    <row r="68" spans="1:23" ht="25.5" customHeight="1" x14ac:dyDescent="0.2">
      <c r="B68" s="358" t="s">
        <v>3</v>
      </c>
      <c r="C68" s="359"/>
      <c r="D68" s="359"/>
      <c r="E68" s="359"/>
      <c r="F68" s="359"/>
      <c r="G68" s="359"/>
      <c r="H68" s="359"/>
      <c r="I68" s="359"/>
      <c r="J68" s="359"/>
      <c r="L68" s="10" t="s">
        <v>11</v>
      </c>
      <c r="M68" s="10" t="s">
        <v>12</v>
      </c>
      <c r="N68" s="11" t="s">
        <v>13</v>
      </c>
      <c r="O68" s="10" t="s">
        <v>14</v>
      </c>
      <c r="P68" s="12" t="s">
        <v>15</v>
      </c>
      <c r="Q68" s="12" t="s">
        <v>16</v>
      </c>
      <c r="R68" s="13" t="s">
        <v>17</v>
      </c>
      <c r="T68" s="37" t="s">
        <v>35</v>
      </c>
    </row>
    <row r="69" spans="1:23" ht="12.75" customHeight="1" x14ac:dyDescent="0.2">
      <c r="A69" s="15" t="s">
        <v>18</v>
      </c>
      <c r="B69" s="16">
        <v>1</v>
      </c>
      <c r="C69" s="16">
        <v>2</v>
      </c>
      <c r="D69" s="16">
        <v>3</v>
      </c>
      <c r="E69" s="16">
        <v>4</v>
      </c>
      <c r="F69" s="16">
        <v>5</v>
      </c>
      <c r="G69" s="16">
        <v>6</v>
      </c>
      <c r="H69" s="16">
        <v>7</v>
      </c>
      <c r="I69" s="16">
        <v>8</v>
      </c>
      <c r="J69" s="16">
        <v>9</v>
      </c>
      <c r="K69" s="314" t="s">
        <v>19</v>
      </c>
      <c r="L69" s="21"/>
      <c r="M69" s="21"/>
      <c r="N69" s="22"/>
      <c r="O69" s="23"/>
      <c r="P69" s="24"/>
      <c r="Q69" s="24"/>
      <c r="R69" s="1"/>
      <c r="T69" s="37" t="s">
        <v>36</v>
      </c>
    </row>
    <row r="70" spans="1:23" ht="12.75" customHeight="1" x14ac:dyDescent="0.2">
      <c r="A70" s="40" t="s">
        <v>50</v>
      </c>
      <c r="B70" s="25">
        <v>91</v>
      </c>
      <c r="C70" s="25"/>
      <c r="D70" s="25"/>
      <c r="E70" s="25"/>
      <c r="F70" s="25"/>
      <c r="G70" s="25"/>
      <c r="H70" s="25"/>
      <c r="I70" s="25"/>
      <c r="J70" s="25"/>
      <c r="K70" s="249"/>
      <c r="L70" s="21"/>
      <c r="M70" s="21"/>
      <c r="N70" s="22"/>
      <c r="O70" s="23"/>
      <c r="P70" s="29">
        <f>B70</f>
        <v>91</v>
      </c>
      <c r="Q70" s="24"/>
      <c r="R70" s="1"/>
      <c r="T70" s="40" t="s">
        <v>38</v>
      </c>
    </row>
    <row r="71" spans="1:23" ht="12.75" customHeight="1" x14ac:dyDescent="0.2">
      <c r="A71" s="40" t="s">
        <v>51</v>
      </c>
      <c r="C71" s="2">
        <v>70</v>
      </c>
      <c r="K71" s="249"/>
      <c r="L71" s="1"/>
      <c r="M71" s="1"/>
      <c r="O71" s="23">
        <f>C71/B70</f>
        <v>0.76923076923076927</v>
      </c>
      <c r="P71" s="35">
        <v>71</v>
      </c>
      <c r="Q71" s="36">
        <f t="shared" ref="Q71:Q78" si="11">P71/P70</f>
        <v>0.78021978021978022</v>
      </c>
      <c r="R71" s="1">
        <f t="shared" ref="R71:R78" si="12">100%-Q71</f>
        <v>0.21978021978021978</v>
      </c>
      <c r="T71" s="40" t="s">
        <v>39</v>
      </c>
    </row>
    <row r="72" spans="1:23" ht="12.75" customHeight="1" x14ac:dyDescent="0.2">
      <c r="A72" s="46" t="s">
        <v>52</v>
      </c>
      <c r="D72" s="2">
        <v>58</v>
      </c>
      <c r="K72" s="249"/>
      <c r="L72" s="1"/>
      <c r="M72" s="1"/>
      <c r="O72" s="1">
        <f>D72/C71</f>
        <v>0.82857142857142863</v>
      </c>
      <c r="P72" s="35">
        <v>70</v>
      </c>
      <c r="Q72" s="36">
        <f t="shared" si="11"/>
        <v>0.9859154929577465</v>
      </c>
      <c r="R72" s="1">
        <f t="shared" si="12"/>
        <v>1.4084507042253502E-2</v>
      </c>
      <c r="T72" s="40" t="s">
        <v>40</v>
      </c>
    </row>
    <row r="73" spans="1:23" ht="12.75" customHeight="1" x14ac:dyDescent="0.2">
      <c r="A73" s="46" t="s">
        <v>53</v>
      </c>
      <c r="E73" s="2">
        <v>56</v>
      </c>
      <c r="K73" s="249"/>
      <c r="O73" s="1">
        <f>E73/D72</f>
        <v>0.96551724137931039</v>
      </c>
      <c r="P73" s="35">
        <v>66</v>
      </c>
      <c r="Q73" s="36">
        <f t="shared" si="11"/>
        <v>0.94285714285714284</v>
      </c>
      <c r="R73" s="1">
        <f t="shared" si="12"/>
        <v>5.7142857142857162E-2</v>
      </c>
    </row>
    <row r="74" spans="1:23" ht="12.75" customHeight="1" x14ac:dyDescent="0.2">
      <c r="A74" s="46" t="s">
        <v>54</v>
      </c>
      <c r="F74" s="2">
        <v>49</v>
      </c>
      <c r="K74" s="249"/>
      <c r="O74" s="1">
        <f>F74/E73</f>
        <v>0.875</v>
      </c>
      <c r="P74" s="35">
        <v>62</v>
      </c>
      <c r="Q74" s="36">
        <f t="shared" si="11"/>
        <v>0.93939393939393945</v>
      </c>
      <c r="R74" s="1">
        <f t="shared" si="12"/>
        <v>6.0606060606060552E-2</v>
      </c>
    </row>
    <row r="75" spans="1:23" ht="12.75" customHeight="1" x14ac:dyDescent="0.2">
      <c r="A75" s="46" t="s">
        <v>55</v>
      </c>
      <c r="G75" s="2">
        <v>49</v>
      </c>
      <c r="K75" s="249"/>
      <c r="O75" s="1">
        <f>G75/F74</f>
        <v>1</v>
      </c>
      <c r="P75" s="35">
        <v>63</v>
      </c>
      <c r="Q75" s="36">
        <f t="shared" si="11"/>
        <v>1.0161290322580645</v>
      </c>
      <c r="R75" s="1">
        <f t="shared" si="12"/>
        <v>-1.6129032258064502E-2</v>
      </c>
    </row>
    <row r="76" spans="1:23" ht="12.75" customHeight="1" x14ac:dyDescent="0.2">
      <c r="A76" s="46" t="s">
        <v>56</v>
      </c>
      <c r="H76" s="2">
        <v>48</v>
      </c>
      <c r="K76" s="249"/>
      <c r="O76" s="1">
        <f>H76/G75</f>
        <v>0.97959183673469385</v>
      </c>
      <c r="P76" s="35">
        <v>62</v>
      </c>
      <c r="Q76" s="36">
        <f t="shared" si="11"/>
        <v>0.98412698412698407</v>
      </c>
      <c r="R76" s="1">
        <f t="shared" si="12"/>
        <v>1.5873015873015928E-2</v>
      </c>
    </row>
    <row r="77" spans="1:23" ht="12.75" customHeight="1" x14ac:dyDescent="0.2">
      <c r="A77" s="46" t="s">
        <v>57</v>
      </c>
      <c r="I77" s="2">
        <v>48</v>
      </c>
      <c r="K77" s="249"/>
      <c r="O77" s="1">
        <f>I77/H76</f>
        <v>1</v>
      </c>
      <c r="P77" s="35">
        <v>62</v>
      </c>
      <c r="Q77" s="36">
        <f t="shared" si="11"/>
        <v>1</v>
      </c>
      <c r="R77" s="1">
        <f t="shared" si="12"/>
        <v>0</v>
      </c>
    </row>
    <row r="78" spans="1:23" ht="12.75" customHeight="1" x14ac:dyDescent="0.2">
      <c r="A78" s="46" t="s">
        <v>58</v>
      </c>
      <c r="J78" s="2">
        <v>48</v>
      </c>
      <c r="K78" s="249">
        <v>47</v>
      </c>
      <c r="O78" s="1">
        <f>J78/I77</f>
        <v>1</v>
      </c>
      <c r="P78" s="35">
        <v>62</v>
      </c>
      <c r="Q78" s="36">
        <f t="shared" si="11"/>
        <v>1</v>
      </c>
      <c r="R78" s="1">
        <f t="shared" si="12"/>
        <v>0</v>
      </c>
    </row>
    <row r="79" spans="1:23" ht="12.75" customHeight="1" x14ac:dyDescent="0.2">
      <c r="A79" s="46" t="s">
        <v>59</v>
      </c>
      <c r="J79" s="2">
        <v>8</v>
      </c>
      <c r="K79" s="249">
        <v>6</v>
      </c>
      <c r="O79" s="1"/>
      <c r="P79" s="35">
        <v>14</v>
      </c>
      <c r="Q79" s="36"/>
      <c r="R79" s="1"/>
    </row>
    <row r="80" spans="1:23" ht="12.75" customHeight="1" x14ac:dyDescent="0.2">
      <c r="A80" s="46" t="s">
        <v>70</v>
      </c>
      <c r="J80" s="2">
        <v>5</v>
      </c>
      <c r="K80" s="249">
        <v>4</v>
      </c>
      <c r="O80" s="1"/>
      <c r="P80" s="35">
        <v>9</v>
      </c>
      <c r="Q80" s="36"/>
      <c r="R80" s="1"/>
    </row>
    <row r="81" spans="1:33" ht="12.75" customHeight="1" x14ac:dyDescent="0.2">
      <c r="A81" s="46" t="s">
        <v>71</v>
      </c>
      <c r="J81" s="2">
        <v>2</v>
      </c>
      <c r="K81" s="249">
        <v>3</v>
      </c>
      <c r="O81" s="1"/>
      <c r="P81" s="35">
        <v>3</v>
      </c>
      <c r="Q81" s="36"/>
      <c r="R81" s="1"/>
    </row>
    <row r="82" spans="1:33" ht="12.75" customHeight="1" x14ac:dyDescent="0.2">
      <c r="K82" s="245">
        <f>SUM(K78:K81)</f>
        <v>60</v>
      </c>
      <c r="L82" s="1">
        <f>K78/B70</f>
        <v>0.51648351648351654</v>
      </c>
      <c r="M82" s="1">
        <f>K82/B70</f>
        <v>0.65934065934065933</v>
      </c>
      <c r="N82" s="1">
        <f>M82-L82</f>
        <v>0.14285714285714279</v>
      </c>
    </row>
    <row r="83" spans="1:33" ht="12.75" customHeight="1" x14ac:dyDescent="0.3">
      <c r="A83" s="61" t="s">
        <v>81</v>
      </c>
      <c r="L83" s="1"/>
      <c r="M83" s="1"/>
      <c r="O83" s="1"/>
      <c r="U83" s="14" t="s">
        <v>49</v>
      </c>
    </row>
    <row r="84" spans="1:33" ht="25.5" customHeight="1" x14ac:dyDescent="0.2">
      <c r="B84" s="358" t="s">
        <v>3</v>
      </c>
      <c r="C84" s="359"/>
      <c r="D84" s="359"/>
      <c r="E84" s="359"/>
      <c r="F84" s="359"/>
      <c r="G84" s="359"/>
      <c r="H84" s="359"/>
      <c r="I84" s="359"/>
      <c r="J84" s="359"/>
      <c r="L84" s="10" t="s">
        <v>11</v>
      </c>
      <c r="M84" s="10" t="s">
        <v>12</v>
      </c>
      <c r="N84" s="11" t="s">
        <v>13</v>
      </c>
      <c r="O84" s="10" t="s">
        <v>14</v>
      </c>
      <c r="P84" s="12" t="s">
        <v>15</v>
      </c>
      <c r="Q84" s="12" t="s">
        <v>16</v>
      </c>
      <c r="R84" s="13" t="s">
        <v>17</v>
      </c>
      <c r="U84" s="69" t="s">
        <v>29</v>
      </c>
      <c r="V84" s="69" t="s">
        <v>30</v>
      </c>
      <c r="W84" s="69" t="s">
        <v>31</v>
      </c>
      <c r="X84" s="69" t="s">
        <v>50</v>
      </c>
      <c r="Y84" s="69" t="s">
        <v>51</v>
      </c>
      <c r="Z84" s="69" t="s">
        <v>52</v>
      </c>
      <c r="AA84" s="69" t="s">
        <v>53</v>
      </c>
      <c r="AB84" s="69" t="s">
        <v>54</v>
      </c>
      <c r="AC84" s="69" t="s">
        <v>55</v>
      </c>
      <c r="AD84" s="69" t="s">
        <v>56</v>
      </c>
      <c r="AE84" s="69" t="s">
        <v>57</v>
      </c>
      <c r="AF84" s="69" t="s">
        <v>58</v>
      </c>
      <c r="AG84" s="69" t="s">
        <v>59</v>
      </c>
    </row>
    <row r="85" spans="1:33" ht="12.75" customHeight="1" x14ac:dyDescent="0.3">
      <c r="A85" s="15" t="s">
        <v>18</v>
      </c>
      <c r="B85" s="16">
        <v>1</v>
      </c>
      <c r="C85" s="16">
        <v>2</v>
      </c>
      <c r="D85" s="16">
        <v>3</v>
      </c>
      <c r="E85" s="16">
        <v>4</v>
      </c>
      <c r="F85" s="16">
        <v>5</v>
      </c>
      <c r="G85" s="16">
        <v>6</v>
      </c>
      <c r="H85" s="16">
        <v>7</v>
      </c>
      <c r="I85" s="16">
        <v>8</v>
      </c>
      <c r="J85" s="16">
        <v>9</v>
      </c>
      <c r="K85" s="314" t="s">
        <v>19</v>
      </c>
      <c r="L85" s="21"/>
      <c r="M85" s="21"/>
      <c r="N85" s="22"/>
      <c r="O85" s="23"/>
      <c r="P85" s="24"/>
      <c r="Q85" s="24"/>
      <c r="R85" s="1"/>
      <c r="U85" s="71">
        <f>P20/P18</f>
        <v>0.83870967741935487</v>
      </c>
      <c r="V85" s="71">
        <f>P36/P34</f>
        <v>0.71875</v>
      </c>
      <c r="W85" s="71">
        <f>P55/P53</f>
        <v>0.75862068965517238</v>
      </c>
      <c r="X85" s="71">
        <f>P72/P70</f>
        <v>0.76923076923076927</v>
      </c>
      <c r="Y85" s="71">
        <f>P88/P86</f>
        <v>0.83157894736842108</v>
      </c>
      <c r="Z85" s="71">
        <f>P105/P103</f>
        <v>0.8571428571428571</v>
      </c>
      <c r="AA85" s="71">
        <f>P124/P122</f>
        <v>0.87012987012987009</v>
      </c>
      <c r="AB85" s="71">
        <f>P141/P139</f>
        <v>0.88461538461538458</v>
      </c>
      <c r="AC85" s="71">
        <f>P159/P157</f>
        <v>0.98684210526315785</v>
      </c>
      <c r="AD85" s="71">
        <f>P177/P175</f>
        <v>0.9358974358974359</v>
      </c>
      <c r="AE85" s="71">
        <f>P195/P193</f>
        <v>0.95180722891566261</v>
      </c>
      <c r="AF85" s="71">
        <f>P213/P211</f>
        <v>0.92405063291139244</v>
      </c>
      <c r="AG85" s="71">
        <f>P231/P229</f>
        <v>0.86842105263157898</v>
      </c>
    </row>
    <row r="86" spans="1:33" ht="12.75" customHeight="1" x14ac:dyDescent="0.2">
      <c r="A86" s="40" t="s">
        <v>51</v>
      </c>
      <c r="B86" s="25">
        <v>95</v>
      </c>
      <c r="C86" s="25"/>
      <c r="D86" s="25"/>
      <c r="E86" s="25"/>
      <c r="F86" s="25"/>
      <c r="G86" s="25"/>
      <c r="H86" s="25"/>
      <c r="I86" s="25"/>
      <c r="J86" s="25"/>
      <c r="K86" s="249"/>
      <c r="L86" s="21"/>
      <c r="M86" s="21"/>
      <c r="N86" s="22"/>
      <c r="O86" s="23"/>
      <c r="P86" s="29">
        <f>B86</f>
        <v>95</v>
      </c>
      <c r="Q86" s="24"/>
      <c r="R86" s="1"/>
    </row>
    <row r="87" spans="1:33" ht="12.75" customHeight="1" x14ac:dyDescent="0.2">
      <c r="A87" s="46" t="s">
        <v>52</v>
      </c>
      <c r="C87" s="2">
        <v>81</v>
      </c>
      <c r="K87" s="249"/>
      <c r="L87" s="1"/>
      <c r="M87" s="1"/>
      <c r="O87" s="23">
        <f>C87/B86</f>
        <v>0.85263157894736841</v>
      </c>
      <c r="P87" s="35">
        <v>82</v>
      </c>
      <c r="Q87" s="36">
        <f t="shared" ref="Q87:Q94" si="13">P87/P86</f>
        <v>0.86315789473684212</v>
      </c>
      <c r="R87" s="1">
        <f t="shared" ref="R87:R94" si="14">100%-Q87</f>
        <v>0.13684210526315788</v>
      </c>
    </row>
    <row r="88" spans="1:33" ht="12.75" customHeight="1" x14ac:dyDescent="0.2">
      <c r="A88" s="46" t="s">
        <v>53</v>
      </c>
      <c r="D88" s="2">
        <v>74</v>
      </c>
      <c r="K88" s="249"/>
      <c r="L88" s="1"/>
      <c r="M88" s="1"/>
      <c r="O88" s="1">
        <f>D88/C87</f>
        <v>0.9135802469135802</v>
      </c>
      <c r="P88" s="35">
        <v>79</v>
      </c>
      <c r="Q88" s="36">
        <f t="shared" si="13"/>
        <v>0.96341463414634143</v>
      </c>
      <c r="R88" s="1">
        <f t="shared" si="14"/>
        <v>3.6585365853658569E-2</v>
      </c>
    </row>
    <row r="89" spans="1:33" ht="12.75" customHeight="1" x14ac:dyDescent="0.2">
      <c r="A89" s="46" t="s">
        <v>54</v>
      </c>
      <c r="E89" s="2">
        <v>71</v>
      </c>
      <c r="K89" s="249"/>
      <c r="O89" s="1">
        <f>E89/D88</f>
        <v>0.95945945945945943</v>
      </c>
      <c r="P89" s="35">
        <v>77</v>
      </c>
      <c r="Q89" s="36">
        <f t="shared" si="13"/>
        <v>0.97468354430379744</v>
      </c>
      <c r="R89" s="1">
        <f t="shared" si="14"/>
        <v>2.5316455696202556E-2</v>
      </c>
    </row>
    <row r="90" spans="1:33" ht="12.75" customHeight="1" x14ac:dyDescent="0.2">
      <c r="A90" s="46" t="s">
        <v>55</v>
      </c>
      <c r="F90" s="2">
        <v>64</v>
      </c>
      <c r="K90" s="249"/>
      <c r="O90" s="1">
        <f>F90/E89</f>
        <v>0.90140845070422537</v>
      </c>
      <c r="P90" s="35">
        <v>74</v>
      </c>
      <c r="Q90" s="36">
        <f t="shared" si="13"/>
        <v>0.96103896103896103</v>
      </c>
      <c r="R90" s="1">
        <f t="shared" si="14"/>
        <v>3.8961038961038974E-2</v>
      </c>
    </row>
    <row r="91" spans="1:33" ht="12.75" customHeight="1" x14ac:dyDescent="0.2">
      <c r="A91" s="46" t="s">
        <v>56</v>
      </c>
      <c r="G91" s="2">
        <v>64</v>
      </c>
      <c r="K91" s="249"/>
      <c r="O91" s="1">
        <f>G91/F90</f>
        <v>1</v>
      </c>
      <c r="P91" s="35">
        <v>71</v>
      </c>
      <c r="Q91" s="36">
        <f t="shared" si="13"/>
        <v>0.95945945945945943</v>
      </c>
      <c r="R91" s="1">
        <f t="shared" si="14"/>
        <v>4.0540540540540571E-2</v>
      </c>
    </row>
    <row r="92" spans="1:33" ht="12.75" customHeight="1" x14ac:dyDescent="0.2">
      <c r="A92" s="46" t="s">
        <v>57</v>
      </c>
      <c r="H92" s="2">
        <v>64</v>
      </c>
      <c r="K92" s="249"/>
      <c r="O92" s="1">
        <f>H92/G91</f>
        <v>1</v>
      </c>
      <c r="P92" s="35">
        <v>71</v>
      </c>
      <c r="Q92" s="36">
        <f t="shared" si="13"/>
        <v>1</v>
      </c>
      <c r="R92" s="1">
        <f t="shared" si="14"/>
        <v>0</v>
      </c>
    </row>
    <row r="93" spans="1:33" ht="12.75" customHeight="1" x14ac:dyDescent="0.2">
      <c r="A93" s="46" t="s">
        <v>58</v>
      </c>
      <c r="I93" s="2">
        <v>63</v>
      </c>
      <c r="K93" s="249">
        <v>1</v>
      </c>
      <c r="O93" s="1">
        <f>I93/H92</f>
        <v>0.984375</v>
      </c>
      <c r="P93" s="35">
        <v>71</v>
      </c>
      <c r="Q93" s="36">
        <f t="shared" si="13"/>
        <v>1</v>
      </c>
      <c r="R93" s="1">
        <f t="shared" si="14"/>
        <v>0</v>
      </c>
    </row>
    <row r="94" spans="1:33" ht="12.75" customHeight="1" x14ac:dyDescent="0.2">
      <c r="A94" s="46" t="s">
        <v>59</v>
      </c>
      <c r="J94" s="2">
        <v>63</v>
      </c>
      <c r="K94" s="249">
        <v>61</v>
      </c>
      <c r="O94" s="1">
        <f>J94/I93</f>
        <v>1</v>
      </c>
      <c r="P94" s="35">
        <v>70</v>
      </c>
      <c r="Q94" s="36">
        <f t="shared" si="13"/>
        <v>0.9859154929577465</v>
      </c>
      <c r="R94" s="1">
        <f t="shared" si="14"/>
        <v>1.4084507042253502E-2</v>
      </c>
    </row>
    <row r="95" spans="1:33" ht="12.75" customHeight="1" x14ac:dyDescent="0.2">
      <c r="A95" s="46" t="s">
        <v>70</v>
      </c>
      <c r="J95" s="2">
        <v>2</v>
      </c>
      <c r="K95" s="249">
        <v>2</v>
      </c>
      <c r="O95" s="1"/>
      <c r="P95" s="35">
        <v>8</v>
      </c>
      <c r="Q95" s="36"/>
      <c r="R95" s="1"/>
    </row>
    <row r="96" spans="1:33" ht="12.75" customHeight="1" x14ac:dyDescent="0.2">
      <c r="A96" s="46" t="s">
        <v>71</v>
      </c>
      <c r="J96" s="2">
        <v>3</v>
      </c>
      <c r="K96" s="249"/>
      <c r="O96" s="1"/>
      <c r="P96" s="35">
        <v>5</v>
      </c>
      <c r="Q96" s="36"/>
      <c r="R96" s="1"/>
    </row>
    <row r="97" spans="1:18" ht="12.75" customHeight="1" x14ac:dyDescent="0.2">
      <c r="A97" s="46" t="s">
        <v>79</v>
      </c>
      <c r="J97" s="2">
        <v>3</v>
      </c>
      <c r="K97" s="249">
        <v>2</v>
      </c>
      <c r="O97" s="1"/>
      <c r="P97" s="35">
        <v>5</v>
      </c>
      <c r="Q97" s="36"/>
      <c r="R97" s="1"/>
    </row>
    <row r="98" spans="1:18" ht="12.75" customHeight="1" x14ac:dyDescent="0.2">
      <c r="A98" s="46" t="s">
        <v>82</v>
      </c>
      <c r="J98" s="2">
        <v>2</v>
      </c>
      <c r="K98" s="249">
        <v>1</v>
      </c>
      <c r="O98" s="1"/>
      <c r="P98" s="35">
        <v>2</v>
      </c>
      <c r="Q98" s="36"/>
      <c r="R98" s="1"/>
    </row>
    <row r="99" spans="1:18" ht="12.75" customHeight="1" x14ac:dyDescent="0.2">
      <c r="K99" s="245">
        <f>SUM(K93:K98)</f>
        <v>67</v>
      </c>
      <c r="L99" s="1">
        <f>SUM(K93:K94)/B86</f>
        <v>0.65263157894736845</v>
      </c>
      <c r="M99" s="1">
        <f>K99/B86</f>
        <v>0.70526315789473681</v>
      </c>
      <c r="N99" s="1">
        <f>M99-L99</f>
        <v>5.2631578947368363E-2</v>
      </c>
    </row>
    <row r="100" spans="1:18" ht="12.75" customHeight="1" x14ac:dyDescent="0.3">
      <c r="A100" s="61" t="s">
        <v>84</v>
      </c>
      <c r="L100" s="1"/>
      <c r="M100" s="1"/>
      <c r="O100" s="1"/>
    </row>
    <row r="101" spans="1:18" ht="25.5" customHeight="1" x14ac:dyDescent="0.2">
      <c r="B101" s="358" t="s">
        <v>3</v>
      </c>
      <c r="C101" s="359"/>
      <c r="D101" s="359"/>
      <c r="E101" s="359"/>
      <c r="F101" s="359"/>
      <c r="G101" s="359"/>
      <c r="H101" s="359"/>
      <c r="I101" s="359"/>
      <c r="J101" s="359"/>
      <c r="L101" s="10" t="s">
        <v>11</v>
      </c>
      <c r="M101" s="10" t="s">
        <v>12</v>
      </c>
      <c r="N101" s="11" t="s">
        <v>13</v>
      </c>
      <c r="O101" s="10" t="s">
        <v>14</v>
      </c>
      <c r="P101" s="12" t="s">
        <v>15</v>
      </c>
      <c r="Q101" s="12" t="s">
        <v>16</v>
      </c>
      <c r="R101" s="13" t="s">
        <v>17</v>
      </c>
    </row>
    <row r="102" spans="1:18" ht="12.75" customHeight="1" x14ac:dyDescent="0.2">
      <c r="A102" s="15" t="s">
        <v>18</v>
      </c>
      <c r="B102" s="16">
        <v>1</v>
      </c>
      <c r="C102" s="16">
        <v>2</v>
      </c>
      <c r="D102" s="16">
        <v>3</v>
      </c>
      <c r="E102" s="16">
        <v>4</v>
      </c>
      <c r="F102" s="16">
        <v>5</v>
      </c>
      <c r="G102" s="16">
        <v>6</v>
      </c>
      <c r="H102" s="16">
        <v>7</v>
      </c>
      <c r="I102" s="16">
        <v>8</v>
      </c>
      <c r="J102" s="16">
        <v>9</v>
      </c>
      <c r="K102" s="314" t="s">
        <v>19</v>
      </c>
      <c r="L102" s="21"/>
      <c r="M102" s="21"/>
      <c r="N102" s="22"/>
      <c r="O102" s="23"/>
      <c r="P102" s="24"/>
      <c r="Q102" s="24"/>
      <c r="R102" s="1"/>
    </row>
    <row r="103" spans="1:18" ht="12.75" customHeight="1" x14ac:dyDescent="0.2">
      <c r="A103" s="46" t="s">
        <v>52</v>
      </c>
      <c r="B103" s="25">
        <v>77</v>
      </c>
      <c r="C103" s="25"/>
      <c r="D103" s="25"/>
      <c r="E103" s="25"/>
      <c r="F103" s="25"/>
      <c r="G103" s="25"/>
      <c r="H103" s="25"/>
      <c r="I103" s="25"/>
      <c r="J103" s="25"/>
      <c r="K103" s="249"/>
      <c r="L103" s="21"/>
      <c r="M103" s="21"/>
      <c r="N103" s="22"/>
      <c r="O103" s="23"/>
      <c r="P103" s="29">
        <f>B103</f>
        <v>77</v>
      </c>
      <c r="Q103" s="24"/>
      <c r="R103" s="1"/>
    </row>
    <row r="104" spans="1:18" ht="12.75" customHeight="1" x14ac:dyDescent="0.2">
      <c r="A104" s="46" t="s">
        <v>53</v>
      </c>
      <c r="C104" s="2">
        <v>68</v>
      </c>
      <c r="K104" s="249"/>
      <c r="L104" s="1"/>
      <c r="M104" s="1"/>
      <c r="O104" s="23">
        <f>C104/B103</f>
        <v>0.88311688311688308</v>
      </c>
      <c r="P104" s="35">
        <v>68</v>
      </c>
      <c r="Q104" s="36">
        <f t="shared" ref="Q104:Q111" si="15">P104/P103</f>
        <v>0.88311688311688308</v>
      </c>
      <c r="R104" s="1">
        <f t="shared" ref="R104:R111" si="16">100%-Q104</f>
        <v>0.11688311688311692</v>
      </c>
    </row>
    <row r="105" spans="1:18" ht="12.75" customHeight="1" x14ac:dyDescent="0.2">
      <c r="A105" s="46" t="s">
        <v>54</v>
      </c>
      <c r="D105" s="2">
        <v>62</v>
      </c>
      <c r="K105" s="249"/>
      <c r="L105" s="1"/>
      <c r="M105" s="1"/>
      <c r="O105" s="1">
        <f>D105/C104</f>
        <v>0.91176470588235292</v>
      </c>
      <c r="P105" s="35">
        <v>66</v>
      </c>
      <c r="Q105" s="36">
        <f t="shared" si="15"/>
        <v>0.97058823529411764</v>
      </c>
      <c r="R105" s="1">
        <f t="shared" si="16"/>
        <v>2.9411764705882359E-2</v>
      </c>
    </row>
    <row r="106" spans="1:18" ht="12.75" customHeight="1" x14ac:dyDescent="0.2">
      <c r="A106" s="46" t="s">
        <v>55</v>
      </c>
      <c r="E106" s="2">
        <v>60</v>
      </c>
      <c r="K106" s="249"/>
      <c r="O106" s="1">
        <f>E106/D105</f>
        <v>0.967741935483871</v>
      </c>
      <c r="P106" s="35">
        <v>66</v>
      </c>
      <c r="Q106" s="36">
        <f t="shared" si="15"/>
        <v>1</v>
      </c>
      <c r="R106" s="1">
        <f t="shared" si="16"/>
        <v>0</v>
      </c>
    </row>
    <row r="107" spans="1:18" ht="12.75" customHeight="1" x14ac:dyDescent="0.2">
      <c r="A107" s="46" t="s">
        <v>56</v>
      </c>
      <c r="F107" s="2">
        <v>55</v>
      </c>
      <c r="K107" s="249"/>
      <c r="O107" s="1">
        <f>F107/E106</f>
        <v>0.91666666666666663</v>
      </c>
      <c r="P107" s="35">
        <v>66</v>
      </c>
      <c r="Q107" s="36">
        <f t="shared" si="15"/>
        <v>1</v>
      </c>
      <c r="R107" s="1">
        <f t="shared" si="16"/>
        <v>0</v>
      </c>
    </row>
    <row r="108" spans="1:18" ht="12.75" customHeight="1" x14ac:dyDescent="0.2">
      <c r="A108" s="46" t="s">
        <v>57</v>
      </c>
      <c r="G108" s="2">
        <v>51</v>
      </c>
      <c r="K108" s="249"/>
      <c r="O108" s="1">
        <f>G108/F107</f>
        <v>0.92727272727272725</v>
      </c>
      <c r="P108" s="35">
        <v>64</v>
      </c>
      <c r="Q108" s="36">
        <f t="shared" si="15"/>
        <v>0.96969696969696972</v>
      </c>
      <c r="R108" s="1">
        <f t="shared" si="16"/>
        <v>3.0303030303030276E-2</v>
      </c>
    </row>
    <row r="109" spans="1:18" ht="12.75" customHeight="1" x14ac:dyDescent="0.2">
      <c r="A109" s="46" t="s">
        <v>58</v>
      </c>
      <c r="H109" s="2">
        <v>49</v>
      </c>
      <c r="K109" s="249"/>
      <c r="O109" s="1">
        <f>H109/G108</f>
        <v>0.96078431372549022</v>
      </c>
      <c r="P109" s="35">
        <v>63</v>
      </c>
      <c r="Q109" s="36">
        <f t="shared" si="15"/>
        <v>0.984375</v>
      </c>
      <c r="R109" s="1">
        <f t="shared" si="16"/>
        <v>1.5625E-2</v>
      </c>
    </row>
    <row r="110" spans="1:18" ht="12.75" customHeight="1" x14ac:dyDescent="0.2">
      <c r="A110" s="46" t="s">
        <v>59</v>
      </c>
      <c r="I110" s="2">
        <v>48</v>
      </c>
      <c r="K110" s="249"/>
      <c r="O110" s="1">
        <f>I110/H109</f>
        <v>0.97959183673469385</v>
      </c>
      <c r="P110" s="35">
        <v>64</v>
      </c>
      <c r="Q110" s="36">
        <f t="shared" si="15"/>
        <v>1.0158730158730158</v>
      </c>
      <c r="R110" s="1">
        <f t="shared" si="16"/>
        <v>-1.5873015873015817E-2</v>
      </c>
    </row>
    <row r="111" spans="1:18" ht="12.75" customHeight="1" x14ac:dyDescent="0.2">
      <c r="A111" s="46" t="s">
        <v>70</v>
      </c>
      <c r="J111" s="2">
        <v>48</v>
      </c>
      <c r="K111" s="249">
        <v>46</v>
      </c>
      <c r="O111" s="1">
        <f>J111/I110</f>
        <v>1</v>
      </c>
      <c r="P111" s="35">
        <v>61</v>
      </c>
      <c r="Q111" s="36">
        <f t="shared" si="15"/>
        <v>0.953125</v>
      </c>
      <c r="R111" s="1">
        <f t="shared" si="16"/>
        <v>4.6875E-2</v>
      </c>
    </row>
    <row r="112" spans="1:18" ht="12.75" customHeight="1" x14ac:dyDescent="0.2">
      <c r="A112" s="46" t="s">
        <v>71</v>
      </c>
      <c r="J112" s="2">
        <v>11</v>
      </c>
      <c r="K112" s="249">
        <v>11</v>
      </c>
      <c r="O112" s="1"/>
      <c r="P112" s="35">
        <v>15</v>
      </c>
      <c r="Q112" s="36"/>
      <c r="R112" s="1"/>
    </row>
    <row r="113" spans="1:18" ht="12.75" customHeight="1" x14ac:dyDescent="0.2">
      <c r="A113" s="46" t="s">
        <v>79</v>
      </c>
      <c r="J113" s="2">
        <v>2</v>
      </c>
      <c r="K113" s="249">
        <v>3</v>
      </c>
      <c r="O113" s="1"/>
      <c r="P113" s="35">
        <v>3</v>
      </c>
      <c r="Q113" s="36"/>
      <c r="R113" s="1"/>
    </row>
    <row r="114" spans="1:18" ht="12.75" customHeight="1" x14ac:dyDescent="0.2">
      <c r="A114" s="46" t="s">
        <v>82</v>
      </c>
      <c r="K114" s="249"/>
      <c r="O114" s="1"/>
      <c r="P114" s="35"/>
      <c r="Q114" s="36"/>
      <c r="R114" s="1"/>
    </row>
    <row r="115" spans="1:18" ht="12.75" customHeight="1" x14ac:dyDescent="0.2">
      <c r="A115" s="46" t="s">
        <v>83</v>
      </c>
      <c r="K115" s="249"/>
      <c r="O115" s="1"/>
      <c r="P115" s="35"/>
      <c r="Q115" s="36"/>
      <c r="R115" s="1"/>
    </row>
    <row r="116" spans="1:18" ht="12.75" customHeight="1" x14ac:dyDescent="0.2">
      <c r="A116" s="46" t="s">
        <v>85</v>
      </c>
      <c r="K116" s="249"/>
      <c r="O116" s="1"/>
      <c r="P116" s="35">
        <v>1</v>
      </c>
      <c r="Q116" s="36"/>
      <c r="R116" s="1"/>
    </row>
    <row r="117" spans="1:18" ht="12.75" customHeight="1" x14ac:dyDescent="0.2">
      <c r="A117" s="46"/>
      <c r="K117" s="245">
        <f>SUM(K111:K113)</f>
        <v>60</v>
      </c>
      <c r="L117" s="1">
        <f>K111/B103</f>
        <v>0.59740259740259738</v>
      </c>
      <c r="M117" s="1">
        <f>K117/B103</f>
        <v>0.77922077922077926</v>
      </c>
      <c r="N117" s="1">
        <f>M117-L117</f>
        <v>0.18181818181818188</v>
      </c>
      <c r="O117" s="1"/>
      <c r="P117" s="35"/>
      <c r="Q117" s="36"/>
      <c r="R117" s="1"/>
    </row>
    <row r="118" spans="1:18" ht="12.75" customHeight="1" x14ac:dyDescent="0.2"/>
    <row r="119" spans="1:18" ht="12.75" customHeight="1" x14ac:dyDescent="0.3">
      <c r="A119" s="61" t="s">
        <v>87</v>
      </c>
      <c r="L119" s="1"/>
      <c r="M119" s="1"/>
      <c r="O119" s="1"/>
    </row>
    <row r="120" spans="1:18" ht="25.5" customHeight="1" x14ac:dyDescent="0.2">
      <c r="B120" s="358" t="s">
        <v>3</v>
      </c>
      <c r="C120" s="359"/>
      <c r="D120" s="359"/>
      <c r="E120" s="359"/>
      <c r="F120" s="359"/>
      <c r="G120" s="359"/>
      <c r="H120" s="359"/>
      <c r="I120" s="359"/>
      <c r="J120" s="359"/>
      <c r="L120" s="10" t="s">
        <v>11</v>
      </c>
      <c r="M120" s="10" t="s">
        <v>12</v>
      </c>
      <c r="N120" s="11" t="s">
        <v>13</v>
      </c>
      <c r="O120" s="10" t="s">
        <v>14</v>
      </c>
      <c r="P120" s="12" t="s">
        <v>15</v>
      </c>
      <c r="Q120" s="12" t="s">
        <v>16</v>
      </c>
      <c r="R120" s="13" t="s">
        <v>17</v>
      </c>
    </row>
    <row r="121" spans="1:18" ht="12.75" customHeight="1" x14ac:dyDescent="0.2">
      <c r="A121" s="15" t="s">
        <v>18</v>
      </c>
      <c r="B121" s="16">
        <v>1</v>
      </c>
      <c r="C121" s="16">
        <v>2</v>
      </c>
      <c r="D121" s="16">
        <v>3</v>
      </c>
      <c r="E121" s="16">
        <v>4</v>
      </c>
      <c r="F121" s="16">
        <v>5</v>
      </c>
      <c r="G121" s="16">
        <v>6</v>
      </c>
      <c r="H121" s="16">
        <v>7</v>
      </c>
      <c r="I121" s="16">
        <v>8</v>
      </c>
      <c r="J121" s="16">
        <v>9</v>
      </c>
      <c r="K121" s="314" t="s">
        <v>19</v>
      </c>
      <c r="L121" s="21"/>
      <c r="M121" s="21"/>
      <c r="N121" s="22"/>
      <c r="O121" s="23"/>
      <c r="P121" s="24"/>
      <c r="Q121" s="24"/>
      <c r="R121" s="1"/>
    </row>
    <row r="122" spans="1:18" ht="12.75" customHeight="1" x14ac:dyDescent="0.2">
      <c r="A122" s="46" t="s">
        <v>53</v>
      </c>
      <c r="B122" s="25">
        <v>77</v>
      </c>
      <c r="C122" s="25"/>
      <c r="D122" s="25"/>
      <c r="E122" s="25"/>
      <c r="F122" s="25"/>
      <c r="G122" s="25"/>
      <c r="H122" s="25"/>
      <c r="I122" s="25"/>
      <c r="J122" s="25"/>
      <c r="K122" s="249"/>
      <c r="L122" s="21"/>
      <c r="M122" s="21"/>
      <c r="N122" s="22"/>
      <c r="O122" s="23"/>
      <c r="P122" s="29">
        <f>B122</f>
        <v>77</v>
      </c>
      <c r="Q122" s="24"/>
      <c r="R122" s="1"/>
    </row>
    <row r="123" spans="1:18" ht="12.75" customHeight="1" x14ac:dyDescent="0.2">
      <c r="A123" s="46" t="s">
        <v>54</v>
      </c>
      <c r="C123" s="2">
        <v>68</v>
      </c>
      <c r="K123" s="249"/>
      <c r="L123" s="1"/>
      <c r="M123" s="1"/>
      <c r="O123" s="23">
        <f>C123/B122</f>
        <v>0.88311688311688308</v>
      </c>
      <c r="P123" s="35">
        <v>68</v>
      </c>
      <c r="Q123" s="36">
        <f t="shared" ref="Q123:Q130" si="17">P123/P122</f>
        <v>0.88311688311688308</v>
      </c>
      <c r="R123" s="1">
        <f t="shared" ref="R123:R130" si="18">100%-Q123</f>
        <v>0.11688311688311692</v>
      </c>
    </row>
    <row r="124" spans="1:18" ht="12.75" customHeight="1" x14ac:dyDescent="0.2">
      <c r="A124" s="46" t="s">
        <v>55</v>
      </c>
      <c r="D124" s="2">
        <v>67</v>
      </c>
      <c r="K124" s="249"/>
      <c r="L124" s="1"/>
      <c r="M124" s="1"/>
      <c r="O124" s="1">
        <f>D124/C123</f>
        <v>0.98529411764705888</v>
      </c>
      <c r="P124" s="35">
        <v>67</v>
      </c>
      <c r="Q124" s="36">
        <f t="shared" si="17"/>
        <v>0.98529411764705888</v>
      </c>
      <c r="R124" s="1">
        <f t="shared" si="18"/>
        <v>1.4705882352941124E-2</v>
      </c>
    </row>
    <row r="125" spans="1:18" ht="12.75" customHeight="1" x14ac:dyDescent="0.2">
      <c r="A125" s="46" t="s">
        <v>56</v>
      </c>
      <c r="E125" s="2">
        <v>67</v>
      </c>
      <c r="K125" s="249"/>
      <c r="O125" s="1">
        <f>E125/D124</f>
        <v>1</v>
      </c>
      <c r="P125" s="35">
        <v>68</v>
      </c>
      <c r="Q125" s="36">
        <f t="shared" si="17"/>
        <v>1.0149253731343284</v>
      </c>
      <c r="R125" s="1">
        <f t="shared" si="18"/>
        <v>-1.4925373134328401E-2</v>
      </c>
    </row>
    <row r="126" spans="1:18" ht="12.75" customHeight="1" x14ac:dyDescent="0.2">
      <c r="A126" s="46" t="s">
        <v>57</v>
      </c>
      <c r="F126" s="2">
        <v>64</v>
      </c>
      <c r="K126" s="249"/>
      <c r="O126" s="1">
        <f>F126/E125</f>
        <v>0.95522388059701491</v>
      </c>
      <c r="P126" s="35">
        <v>67</v>
      </c>
      <c r="Q126" s="36">
        <f t="shared" si="17"/>
        <v>0.98529411764705888</v>
      </c>
      <c r="R126" s="1">
        <f t="shared" si="18"/>
        <v>1.4705882352941124E-2</v>
      </c>
    </row>
    <row r="127" spans="1:18" ht="12.75" customHeight="1" x14ac:dyDescent="0.2">
      <c r="A127" s="46" t="s">
        <v>58</v>
      </c>
      <c r="G127" s="2">
        <v>59</v>
      </c>
      <c r="K127" s="249"/>
      <c r="O127" s="1">
        <f>G127/F126</f>
        <v>0.921875</v>
      </c>
      <c r="P127" s="35">
        <v>66</v>
      </c>
      <c r="Q127" s="36">
        <f t="shared" si="17"/>
        <v>0.9850746268656716</v>
      </c>
      <c r="R127" s="1">
        <f t="shared" si="18"/>
        <v>1.4925373134328401E-2</v>
      </c>
    </row>
    <row r="128" spans="1:18" ht="12.75" customHeight="1" x14ac:dyDescent="0.2">
      <c r="A128" s="46" t="s">
        <v>59</v>
      </c>
      <c r="H128" s="2">
        <v>59</v>
      </c>
      <c r="K128" s="249"/>
      <c r="O128" s="1">
        <f>H128/G127</f>
        <v>1</v>
      </c>
      <c r="P128" s="35">
        <v>64</v>
      </c>
      <c r="Q128" s="36">
        <f t="shared" si="17"/>
        <v>0.96969696969696972</v>
      </c>
      <c r="R128" s="1">
        <f t="shared" si="18"/>
        <v>3.0303030303030276E-2</v>
      </c>
    </row>
    <row r="129" spans="1:18" ht="12.75" customHeight="1" x14ac:dyDescent="0.2">
      <c r="A129" s="46" t="s">
        <v>70</v>
      </c>
      <c r="I129" s="2">
        <v>58</v>
      </c>
      <c r="K129" s="249"/>
      <c r="O129" s="1">
        <f>I129/H128</f>
        <v>0.98305084745762716</v>
      </c>
      <c r="P129" s="35">
        <v>62</v>
      </c>
      <c r="Q129" s="36">
        <f t="shared" si="17"/>
        <v>0.96875</v>
      </c>
      <c r="R129" s="1">
        <f t="shared" si="18"/>
        <v>3.125E-2</v>
      </c>
    </row>
    <row r="130" spans="1:18" ht="12.75" customHeight="1" x14ac:dyDescent="0.2">
      <c r="A130" s="46" t="s">
        <v>71</v>
      </c>
      <c r="J130" s="2">
        <v>57</v>
      </c>
      <c r="K130" s="249">
        <v>54</v>
      </c>
      <c r="O130" s="1">
        <f>J130/I129</f>
        <v>0.98275862068965514</v>
      </c>
      <c r="P130" s="35">
        <v>63</v>
      </c>
      <c r="Q130" s="36">
        <f t="shared" si="17"/>
        <v>1.0161290322580645</v>
      </c>
      <c r="R130" s="1">
        <f t="shared" si="18"/>
        <v>-1.6129032258064502E-2</v>
      </c>
    </row>
    <row r="131" spans="1:18" ht="12.75" customHeight="1" x14ac:dyDescent="0.2">
      <c r="A131" s="46" t="s">
        <v>79</v>
      </c>
      <c r="J131" s="2">
        <v>3</v>
      </c>
      <c r="K131" s="249">
        <v>3</v>
      </c>
      <c r="O131" s="1"/>
      <c r="P131" s="35">
        <v>7</v>
      </c>
      <c r="Q131" s="36"/>
      <c r="R131" s="1"/>
    </row>
    <row r="132" spans="1:18" ht="12.75" customHeight="1" x14ac:dyDescent="0.2">
      <c r="A132" s="46" t="s">
        <v>82</v>
      </c>
      <c r="J132" s="2">
        <v>2</v>
      </c>
      <c r="K132" s="249">
        <v>1</v>
      </c>
      <c r="O132" s="1"/>
      <c r="P132" s="35">
        <v>3</v>
      </c>
      <c r="Q132" s="36"/>
      <c r="R132" s="1"/>
    </row>
    <row r="133" spans="1:18" ht="12.75" customHeight="1" x14ac:dyDescent="0.2">
      <c r="A133" s="46" t="s">
        <v>83</v>
      </c>
      <c r="J133" s="2">
        <v>1</v>
      </c>
      <c r="K133" s="249">
        <v>1</v>
      </c>
      <c r="O133" s="1"/>
      <c r="P133" s="35">
        <v>1</v>
      </c>
      <c r="Q133" s="36"/>
      <c r="R133" s="1"/>
    </row>
    <row r="134" spans="1:18" ht="12.75" customHeight="1" x14ac:dyDescent="0.2">
      <c r="A134" s="46" t="s">
        <v>85</v>
      </c>
      <c r="J134" s="2">
        <v>1</v>
      </c>
      <c r="K134" s="249"/>
      <c r="O134" s="1"/>
      <c r="P134" s="35">
        <v>1</v>
      </c>
      <c r="Q134" s="36"/>
      <c r="R134" s="1"/>
    </row>
    <row r="135" spans="1:18" ht="12.75" customHeight="1" x14ac:dyDescent="0.2">
      <c r="K135" s="245">
        <f>SUM(K130:K134)</f>
        <v>59</v>
      </c>
      <c r="L135" s="1">
        <f>K130/B122</f>
        <v>0.70129870129870131</v>
      </c>
      <c r="M135" s="1">
        <f>K135/B122</f>
        <v>0.76623376623376627</v>
      </c>
      <c r="N135" s="1">
        <f>M135-L135</f>
        <v>6.4935064935064957E-2</v>
      </c>
    </row>
    <row r="136" spans="1:18" ht="12.75" customHeight="1" x14ac:dyDescent="0.3">
      <c r="A136" s="61" t="s">
        <v>88</v>
      </c>
      <c r="L136" s="1"/>
      <c r="M136" s="1"/>
      <c r="O136" s="1"/>
    </row>
    <row r="137" spans="1:18" ht="25.5" customHeight="1" x14ac:dyDescent="0.2">
      <c r="B137" s="358" t="s">
        <v>3</v>
      </c>
      <c r="C137" s="359"/>
      <c r="D137" s="359"/>
      <c r="E137" s="359"/>
      <c r="F137" s="359"/>
      <c r="G137" s="359"/>
      <c r="H137" s="359"/>
      <c r="I137" s="359"/>
      <c r="J137" s="359"/>
      <c r="L137" s="10" t="s">
        <v>11</v>
      </c>
      <c r="M137" s="10" t="s">
        <v>12</v>
      </c>
      <c r="N137" s="11" t="s">
        <v>13</v>
      </c>
      <c r="O137" s="10" t="s">
        <v>14</v>
      </c>
      <c r="P137" s="12" t="s">
        <v>15</v>
      </c>
      <c r="Q137" s="12" t="s">
        <v>16</v>
      </c>
      <c r="R137" s="13" t="s">
        <v>17</v>
      </c>
    </row>
    <row r="138" spans="1:18" ht="12.75" customHeight="1" x14ac:dyDescent="0.2">
      <c r="A138" s="15" t="s">
        <v>18</v>
      </c>
      <c r="B138" s="16">
        <v>1</v>
      </c>
      <c r="C138" s="16">
        <v>2</v>
      </c>
      <c r="D138" s="16">
        <v>3</v>
      </c>
      <c r="E138" s="16">
        <v>4</v>
      </c>
      <c r="F138" s="16">
        <v>5</v>
      </c>
      <c r="G138" s="16">
        <v>6</v>
      </c>
      <c r="H138" s="16">
        <v>7</v>
      </c>
      <c r="I138" s="16">
        <v>8</v>
      </c>
      <c r="J138" s="16">
        <v>9</v>
      </c>
      <c r="K138" s="314" t="s">
        <v>19</v>
      </c>
      <c r="L138" s="21"/>
      <c r="M138" s="21"/>
      <c r="N138" s="22"/>
      <c r="O138" s="23"/>
      <c r="P138" s="24"/>
      <c r="Q138" s="24"/>
      <c r="R138" s="1"/>
    </row>
    <row r="139" spans="1:18" ht="12.75" customHeight="1" x14ac:dyDescent="0.2">
      <c r="A139" s="46" t="s">
        <v>54</v>
      </c>
      <c r="B139" s="25">
        <v>78</v>
      </c>
      <c r="C139" s="25"/>
      <c r="D139" s="25"/>
      <c r="E139" s="25"/>
      <c r="F139" s="25"/>
      <c r="G139" s="25"/>
      <c r="H139" s="25"/>
      <c r="I139" s="25"/>
      <c r="J139" s="25"/>
      <c r="K139" s="249"/>
      <c r="L139" s="21"/>
      <c r="M139" s="21"/>
      <c r="N139" s="22"/>
      <c r="O139" s="23"/>
      <c r="P139" s="29">
        <f>B139</f>
        <v>78</v>
      </c>
      <c r="Q139" s="24"/>
      <c r="R139" s="1"/>
    </row>
    <row r="140" spans="1:18" ht="12.75" customHeight="1" x14ac:dyDescent="0.2">
      <c r="A140" s="46" t="s">
        <v>55</v>
      </c>
      <c r="C140" s="2">
        <v>71</v>
      </c>
      <c r="K140" s="249"/>
      <c r="L140" s="1"/>
      <c r="M140" s="1"/>
      <c r="O140" s="23">
        <f>C140/B139</f>
        <v>0.91025641025641024</v>
      </c>
      <c r="P140" s="35">
        <v>71</v>
      </c>
      <c r="Q140" s="36">
        <f t="shared" ref="Q140:Q147" si="19">P140/P139</f>
        <v>0.91025641025641024</v>
      </c>
      <c r="R140" s="1">
        <f t="shared" ref="R140:R147" si="20">100%-Q140</f>
        <v>8.9743589743589758E-2</v>
      </c>
    </row>
    <row r="141" spans="1:18" ht="12.75" customHeight="1" x14ac:dyDescent="0.2">
      <c r="A141" s="46" t="s">
        <v>56</v>
      </c>
      <c r="D141" s="2">
        <v>69</v>
      </c>
      <c r="K141" s="249"/>
      <c r="L141" s="1"/>
      <c r="M141" s="1"/>
      <c r="O141" s="1">
        <f>D141/C140</f>
        <v>0.971830985915493</v>
      </c>
      <c r="P141" s="35">
        <v>69</v>
      </c>
      <c r="Q141" s="36">
        <f t="shared" si="19"/>
        <v>0.971830985915493</v>
      </c>
      <c r="R141" s="1">
        <f t="shared" si="20"/>
        <v>2.8169014084507005E-2</v>
      </c>
    </row>
    <row r="142" spans="1:18" ht="12.75" customHeight="1" x14ac:dyDescent="0.2">
      <c r="A142" s="46" t="s">
        <v>57</v>
      </c>
      <c r="E142" s="2">
        <v>67</v>
      </c>
      <c r="K142" s="249"/>
      <c r="O142" s="1">
        <f>E142/D141</f>
        <v>0.97101449275362317</v>
      </c>
      <c r="P142" s="35">
        <v>68</v>
      </c>
      <c r="Q142" s="36">
        <f t="shared" si="19"/>
        <v>0.98550724637681164</v>
      </c>
      <c r="R142" s="1">
        <f t="shared" si="20"/>
        <v>1.4492753623188359E-2</v>
      </c>
    </row>
    <row r="143" spans="1:18" ht="12.75" customHeight="1" x14ac:dyDescent="0.2">
      <c r="A143" s="46" t="s">
        <v>58</v>
      </c>
      <c r="F143" s="2">
        <v>65</v>
      </c>
      <c r="K143" s="249"/>
      <c r="O143" s="1">
        <f>F143/E142</f>
        <v>0.97014925373134331</v>
      </c>
      <c r="P143" s="35">
        <v>69</v>
      </c>
      <c r="Q143" s="36">
        <f t="shared" si="19"/>
        <v>1.0147058823529411</v>
      </c>
      <c r="R143" s="1">
        <f t="shared" si="20"/>
        <v>-1.4705882352941124E-2</v>
      </c>
    </row>
    <row r="144" spans="1:18" ht="12.75" customHeight="1" x14ac:dyDescent="0.2">
      <c r="A144" s="46" t="s">
        <v>59</v>
      </c>
      <c r="G144" s="2">
        <v>64</v>
      </c>
      <c r="K144" s="249"/>
      <c r="O144" s="1">
        <f>G144/F143</f>
        <v>0.98461538461538467</v>
      </c>
      <c r="P144" s="35">
        <v>67</v>
      </c>
      <c r="Q144" s="36">
        <f t="shared" si="19"/>
        <v>0.97101449275362317</v>
      </c>
      <c r="R144" s="1">
        <f t="shared" si="20"/>
        <v>2.8985507246376829E-2</v>
      </c>
    </row>
    <row r="145" spans="1:22" ht="12.75" customHeight="1" x14ac:dyDescent="0.2">
      <c r="A145" s="46" t="s">
        <v>70</v>
      </c>
      <c r="H145" s="2">
        <v>63</v>
      </c>
      <c r="K145" s="249"/>
      <c r="O145" s="1">
        <f>H145/G144</f>
        <v>0.984375</v>
      </c>
      <c r="P145" s="35">
        <v>67</v>
      </c>
      <c r="Q145" s="36">
        <f t="shared" si="19"/>
        <v>1</v>
      </c>
      <c r="R145" s="1">
        <f t="shared" si="20"/>
        <v>0</v>
      </c>
    </row>
    <row r="146" spans="1:22" ht="12.75" customHeight="1" x14ac:dyDescent="0.2">
      <c r="A146" s="46" t="s">
        <v>71</v>
      </c>
      <c r="I146" s="2">
        <v>60</v>
      </c>
      <c r="K146" s="249"/>
      <c r="O146" s="1">
        <f>I146/H145</f>
        <v>0.95238095238095233</v>
      </c>
      <c r="P146" s="35">
        <v>64</v>
      </c>
      <c r="Q146" s="36">
        <f t="shared" si="19"/>
        <v>0.95522388059701491</v>
      </c>
      <c r="R146" s="1">
        <f t="shared" si="20"/>
        <v>4.4776119402985093E-2</v>
      </c>
    </row>
    <row r="147" spans="1:22" ht="12.75" customHeight="1" x14ac:dyDescent="0.2">
      <c r="A147" s="46" t="s">
        <v>79</v>
      </c>
      <c r="J147" s="2">
        <v>57</v>
      </c>
      <c r="K147" s="249">
        <v>54</v>
      </c>
      <c r="O147" s="1">
        <f>J147/I146</f>
        <v>0.95</v>
      </c>
      <c r="P147" s="35">
        <v>63</v>
      </c>
      <c r="Q147" s="36">
        <f t="shared" si="19"/>
        <v>0.984375</v>
      </c>
      <c r="R147" s="1">
        <f t="shared" si="20"/>
        <v>1.5625E-2</v>
      </c>
    </row>
    <row r="148" spans="1:22" ht="12.75" customHeight="1" x14ac:dyDescent="0.2">
      <c r="A148" s="46" t="s">
        <v>82</v>
      </c>
      <c r="J148" s="2">
        <v>3</v>
      </c>
      <c r="K148" s="249">
        <v>3</v>
      </c>
      <c r="O148" s="1"/>
      <c r="P148" s="35">
        <v>8</v>
      </c>
      <c r="Q148" s="36"/>
      <c r="R148" s="1"/>
    </row>
    <row r="149" spans="1:22" ht="12.75" customHeight="1" x14ac:dyDescent="0.2">
      <c r="A149" s="46" t="s">
        <v>83</v>
      </c>
      <c r="J149" s="2">
        <v>1</v>
      </c>
      <c r="K149" s="249"/>
      <c r="O149" s="1"/>
      <c r="P149" s="35">
        <v>4</v>
      </c>
      <c r="Q149" s="36"/>
      <c r="R149" s="1"/>
      <c r="S149" s="2" t="s">
        <v>91</v>
      </c>
      <c r="T149" s="2">
        <v>55</v>
      </c>
      <c r="U149" s="2">
        <f>K153</f>
        <v>59</v>
      </c>
      <c r="V149" s="2" t="s">
        <v>19</v>
      </c>
    </row>
    <row r="150" spans="1:22" ht="12.75" customHeight="1" x14ac:dyDescent="0.2">
      <c r="A150" s="46" t="s">
        <v>85</v>
      </c>
      <c r="J150" s="2">
        <v>1</v>
      </c>
      <c r="K150" s="249">
        <v>1</v>
      </c>
      <c r="O150" s="1"/>
      <c r="P150" s="35">
        <v>3</v>
      </c>
      <c r="Q150" s="36"/>
      <c r="R150" s="1"/>
      <c r="S150" s="2" t="s">
        <v>92</v>
      </c>
      <c r="T150" s="36">
        <f>T149/B139</f>
        <v>0.70512820512820518</v>
      </c>
      <c r="U150" s="36">
        <f>T149/U149</f>
        <v>0.93220338983050843</v>
      </c>
      <c r="V150" s="2" t="s">
        <v>93</v>
      </c>
    </row>
    <row r="151" spans="1:22" ht="12.75" customHeight="1" x14ac:dyDescent="0.2">
      <c r="A151" s="46" t="s">
        <v>86</v>
      </c>
      <c r="J151" s="2">
        <v>1</v>
      </c>
      <c r="K151" s="249"/>
      <c r="O151" s="1"/>
      <c r="P151" s="35">
        <v>1</v>
      </c>
      <c r="Q151" s="36"/>
      <c r="R151" s="1"/>
    </row>
    <row r="152" spans="1:22" ht="12.75" customHeight="1" x14ac:dyDescent="0.2">
      <c r="A152" s="46" t="s">
        <v>89</v>
      </c>
      <c r="J152" s="2">
        <v>1</v>
      </c>
      <c r="K152" s="249">
        <v>1</v>
      </c>
      <c r="O152" s="1"/>
      <c r="P152" s="35">
        <v>1</v>
      </c>
      <c r="Q152" s="36"/>
      <c r="R152" s="1"/>
    </row>
    <row r="153" spans="1:22" ht="12.75" customHeight="1" x14ac:dyDescent="0.2">
      <c r="K153" s="245">
        <f>SUM(K147:K152)</f>
        <v>59</v>
      </c>
      <c r="L153" s="1">
        <f>K147/B139</f>
        <v>0.69230769230769229</v>
      </c>
      <c r="M153" s="1">
        <f>K153/B139</f>
        <v>0.75641025641025639</v>
      </c>
      <c r="N153" s="1">
        <f>M153-L153</f>
        <v>6.4102564102564097E-2</v>
      </c>
    </row>
    <row r="154" spans="1:22" ht="12.75" customHeight="1" x14ac:dyDescent="0.3">
      <c r="A154" s="61" t="s">
        <v>90</v>
      </c>
      <c r="L154" s="1"/>
      <c r="M154" s="1"/>
      <c r="O154" s="1"/>
    </row>
    <row r="155" spans="1:22" ht="25.5" customHeight="1" x14ac:dyDescent="0.2">
      <c r="B155" s="358" t="s">
        <v>3</v>
      </c>
      <c r="C155" s="359"/>
      <c r="D155" s="359"/>
      <c r="E155" s="359"/>
      <c r="F155" s="359"/>
      <c r="G155" s="359"/>
      <c r="H155" s="359"/>
      <c r="I155" s="359"/>
      <c r="J155" s="359"/>
      <c r="L155" s="10" t="s">
        <v>11</v>
      </c>
      <c r="M155" s="10" t="s">
        <v>12</v>
      </c>
      <c r="N155" s="11" t="s">
        <v>13</v>
      </c>
      <c r="O155" s="10" t="s">
        <v>14</v>
      </c>
      <c r="P155" s="12" t="s">
        <v>15</v>
      </c>
      <c r="Q155" s="12" t="s">
        <v>16</v>
      </c>
      <c r="R155" s="13" t="s">
        <v>17</v>
      </c>
    </row>
    <row r="156" spans="1:22" ht="12.75" customHeight="1" x14ac:dyDescent="0.2">
      <c r="A156" s="15" t="s">
        <v>18</v>
      </c>
      <c r="B156" s="16">
        <v>1</v>
      </c>
      <c r="C156" s="16">
        <v>2</v>
      </c>
      <c r="D156" s="16">
        <v>3</v>
      </c>
      <c r="E156" s="16">
        <v>4</v>
      </c>
      <c r="F156" s="16">
        <v>5</v>
      </c>
      <c r="G156" s="16">
        <v>6</v>
      </c>
      <c r="H156" s="16">
        <v>7</v>
      </c>
      <c r="I156" s="16">
        <v>8</v>
      </c>
      <c r="J156" s="16">
        <v>9</v>
      </c>
      <c r="K156" s="314" t="s">
        <v>19</v>
      </c>
      <c r="L156" s="21"/>
      <c r="M156" s="21"/>
      <c r="N156" s="22"/>
      <c r="O156" s="23"/>
      <c r="P156" s="24"/>
      <c r="Q156" s="24"/>
      <c r="R156" s="1"/>
    </row>
    <row r="157" spans="1:22" ht="12.75" customHeight="1" x14ac:dyDescent="0.2">
      <c r="A157" s="46" t="s">
        <v>55</v>
      </c>
      <c r="B157" s="25">
        <v>76</v>
      </c>
      <c r="C157" s="25"/>
      <c r="D157" s="25"/>
      <c r="E157" s="25"/>
      <c r="F157" s="25"/>
      <c r="G157" s="25"/>
      <c r="H157" s="25"/>
      <c r="I157" s="25"/>
      <c r="J157" s="25"/>
      <c r="K157" s="249"/>
      <c r="L157" s="21"/>
      <c r="M157" s="21"/>
      <c r="N157" s="22"/>
      <c r="O157" s="23"/>
      <c r="P157" s="29">
        <f>B157</f>
        <v>76</v>
      </c>
      <c r="Q157" s="24"/>
      <c r="R157" s="1"/>
    </row>
    <row r="158" spans="1:22" ht="12.75" customHeight="1" x14ac:dyDescent="0.2">
      <c r="A158" s="46" t="s">
        <v>56</v>
      </c>
      <c r="C158" s="2">
        <v>75</v>
      </c>
      <c r="K158" s="249"/>
      <c r="L158" s="1"/>
      <c r="M158" s="1"/>
      <c r="O158" s="23">
        <f>C158/B157</f>
        <v>0.98684210526315785</v>
      </c>
      <c r="P158" s="35">
        <v>75</v>
      </c>
      <c r="Q158" s="36">
        <f t="shared" ref="Q158:Q165" si="21">P158/P157</f>
        <v>0.98684210526315785</v>
      </c>
      <c r="R158" s="1">
        <f t="shared" ref="R158:R165" si="22">100%-Q158</f>
        <v>1.3157894736842146E-2</v>
      </c>
    </row>
    <row r="159" spans="1:22" ht="12.75" customHeight="1" x14ac:dyDescent="0.2">
      <c r="A159" s="46" t="s">
        <v>57</v>
      </c>
      <c r="D159" s="2">
        <v>73</v>
      </c>
      <c r="K159" s="249"/>
      <c r="L159" s="1"/>
      <c r="M159" s="1"/>
      <c r="O159" s="1">
        <f>D159/C158</f>
        <v>0.97333333333333338</v>
      </c>
      <c r="P159" s="35">
        <v>75</v>
      </c>
      <c r="Q159" s="36">
        <f t="shared" si="21"/>
        <v>1</v>
      </c>
      <c r="R159" s="1">
        <f t="shared" si="22"/>
        <v>0</v>
      </c>
    </row>
    <row r="160" spans="1:22" ht="12.75" customHeight="1" x14ac:dyDescent="0.2">
      <c r="A160" s="46" t="s">
        <v>58</v>
      </c>
      <c r="E160" s="2">
        <v>68</v>
      </c>
      <c r="K160" s="249"/>
      <c r="O160" s="1">
        <f>E160/D159</f>
        <v>0.93150684931506844</v>
      </c>
      <c r="P160" s="35">
        <v>74</v>
      </c>
      <c r="Q160" s="36">
        <f t="shared" si="21"/>
        <v>0.98666666666666669</v>
      </c>
      <c r="R160" s="1">
        <f t="shared" si="22"/>
        <v>1.3333333333333308E-2</v>
      </c>
    </row>
    <row r="161" spans="1:22" ht="12.75" customHeight="1" x14ac:dyDescent="0.2">
      <c r="A161" s="46" t="s">
        <v>59</v>
      </c>
      <c r="F161" s="2">
        <v>68</v>
      </c>
      <c r="K161" s="249"/>
      <c r="O161" s="1">
        <f>F161/E160</f>
        <v>1</v>
      </c>
      <c r="P161" s="35">
        <v>75</v>
      </c>
      <c r="Q161" s="36">
        <f t="shared" si="21"/>
        <v>1.0135135135135136</v>
      </c>
      <c r="R161" s="1">
        <f t="shared" si="22"/>
        <v>-1.3513513513513598E-2</v>
      </c>
    </row>
    <row r="162" spans="1:22" ht="12.75" customHeight="1" x14ac:dyDescent="0.2">
      <c r="A162" s="46" t="s">
        <v>70</v>
      </c>
      <c r="G162" s="2">
        <v>63</v>
      </c>
      <c r="K162" s="249"/>
      <c r="O162" s="1">
        <f>G162/F161</f>
        <v>0.92647058823529416</v>
      </c>
      <c r="P162" s="35">
        <v>72</v>
      </c>
      <c r="Q162" s="36">
        <f t="shared" si="21"/>
        <v>0.96</v>
      </c>
      <c r="R162" s="1">
        <f t="shared" si="22"/>
        <v>4.0000000000000036E-2</v>
      </c>
    </row>
    <row r="163" spans="1:22" ht="12.75" customHeight="1" x14ac:dyDescent="0.2">
      <c r="A163" s="46" t="s">
        <v>71</v>
      </c>
      <c r="H163" s="2">
        <v>63</v>
      </c>
      <c r="K163" s="249"/>
      <c r="O163" s="1">
        <f>H163/G162</f>
        <v>1</v>
      </c>
      <c r="P163" s="35">
        <v>68</v>
      </c>
      <c r="Q163" s="36">
        <f t="shared" si="21"/>
        <v>0.94444444444444442</v>
      </c>
      <c r="R163" s="1">
        <f t="shared" si="22"/>
        <v>5.555555555555558E-2</v>
      </c>
    </row>
    <row r="164" spans="1:22" ht="12.75" customHeight="1" x14ac:dyDescent="0.2">
      <c r="A164" s="46" t="s">
        <v>79</v>
      </c>
      <c r="I164" s="2">
        <v>58</v>
      </c>
      <c r="K164" s="249"/>
      <c r="O164" s="1">
        <f>I164/H163</f>
        <v>0.92063492063492058</v>
      </c>
      <c r="P164" s="35">
        <v>68</v>
      </c>
      <c r="Q164" s="36">
        <f t="shared" si="21"/>
        <v>1</v>
      </c>
      <c r="R164" s="1">
        <f t="shared" si="22"/>
        <v>0</v>
      </c>
    </row>
    <row r="165" spans="1:22" ht="12.75" customHeight="1" x14ac:dyDescent="0.2">
      <c r="A165" s="46" t="s">
        <v>82</v>
      </c>
      <c r="J165" s="2">
        <v>57</v>
      </c>
      <c r="K165" s="249">
        <v>51</v>
      </c>
      <c r="O165" s="1">
        <f>J165/I164</f>
        <v>0.98275862068965514</v>
      </c>
      <c r="P165" s="35">
        <v>66</v>
      </c>
      <c r="Q165" s="36">
        <f t="shared" si="21"/>
        <v>0.97058823529411764</v>
      </c>
      <c r="R165" s="1">
        <f t="shared" si="22"/>
        <v>2.9411764705882359E-2</v>
      </c>
    </row>
    <row r="166" spans="1:22" ht="12.75" customHeight="1" x14ac:dyDescent="0.2">
      <c r="A166" s="46" t="s">
        <v>83</v>
      </c>
      <c r="J166" s="2">
        <v>9</v>
      </c>
      <c r="K166" s="249">
        <v>7</v>
      </c>
      <c r="O166" s="1"/>
      <c r="P166" s="35">
        <v>14</v>
      </c>
      <c r="Q166" s="36"/>
      <c r="R166" s="1"/>
    </row>
    <row r="167" spans="1:22" ht="12.75" customHeight="1" x14ac:dyDescent="0.2">
      <c r="A167" s="46" t="s">
        <v>85</v>
      </c>
      <c r="J167" s="2">
        <v>3</v>
      </c>
      <c r="K167" s="249">
        <v>2</v>
      </c>
      <c r="O167" s="1"/>
      <c r="P167" s="35">
        <v>5</v>
      </c>
      <c r="Q167" s="36"/>
      <c r="R167" s="1"/>
      <c r="S167" s="2" t="s">
        <v>91</v>
      </c>
      <c r="T167" s="2">
        <v>61</v>
      </c>
      <c r="U167" s="2">
        <f>K171</f>
        <v>63</v>
      </c>
      <c r="V167" s="2" t="s">
        <v>19</v>
      </c>
    </row>
    <row r="168" spans="1:22" ht="12.75" customHeight="1" x14ac:dyDescent="0.2">
      <c r="A168" s="46" t="s">
        <v>86</v>
      </c>
      <c r="J168" s="2">
        <v>1</v>
      </c>
      <c r="K168" s="249">
        <v>1</v>
      </c>
      <c r="O168" s="1"/>
      <c r="P168" s="35">
        <v>3</v>
      </c>
      <c r="Q168" s="36"/>
      <c r="R168" s="1"/>
      <c r="S168" s="2" t="s">
        <v>92</v>
      </c>
      <c r="T168" s="36">
        <f>T167/B157</f>
        <v>0.80263157894736847</v>
      </c>
      <c r="U168" s="36">
        <f>T167/U167</f>
        <v>0.96825396825396826</v>
      </c>
      <c r="V168" s="2" t="s">
        <v>93</v>
      </c>
    </row>
    <row r="169" spans="1:22" ht="12.75" customHeight="1" x14ac:dyDescent="0.2">
      <c r="A169" s="46" t="s">
        <v>89</v>
      </c>
      <c r="J169" s="2">
        <v>2</v>
      </c>
      <c r="K169" s="249">
        <v>1</v>
      </c>
      <c r="O169" s="1"/>
      <c r="P169" s="35">
        <v>2</v>
      </c>
      <c r="Q169" s="36"/>
      <c r="R169" s="1"/>
    </row>
    <row r="170" spans="1:22" ht="12.75" customHeight="1" x14ac:dyDescent="0.2">
      <c r="A170" s="46" t="s">
        <v>95</v>
      </c>
      <c r="J170" s="2">
        <v>1</v>
      </c>
      <c r="K170" s="249">
        <v>1</v>
      </c>
      <c r="O170" s="1"/>
      <c r="P170" s="35">
        <v>2</v>
      </c>
      <c r="Q170" s="36"/>
      <c r="R170" s="1"/>
    </row>
    <row r="171" spans="1:22" ht="12.75" customHeight="1" x14ac:dyDescent="0.2">
      <c r="K171" s="245">
        <f>SUM(K165:K170)</f>
        <v>63</v>
      </c>
      <c r="L171" s="1">
        <f>K165/B157</f>
        <v>0.67105263157894735</v>
      </c>
      <c r="M171" s="1">
        <f>K171/B157</f>
        <v>0.82894736842105265</v>
      </c>
      <c r="N171" s="1">
        <f>M171-L171</f>
        <v>0.15789473684210531</v>
      </c>
    </row>
    <row r="172" spans="1:22" ht="12.75" customHeight="1" x14ac:dyDescent="0.3">
      <c r="A172" s="61" t="s">
        <v>94</v>
      </c>
      <c r="L172" s="1"/>
      <c r="M172" s="1"/>
      <c r="O172" s="1"/>
    </row>
    <row r="173" spans="1:22" ht="25.5" customHeight="1" x14ac:dyDescent="0.2">
      <c r="B173" s="358" t="s">
        <v>3</v>
      </c>
      <c r="C173" s="359"/>
      <c r="D173" s="359"/>
      <c r="E173" s="359"/>
      <c r="F173" s="359"/>
      <c r="G173" s="359"/>
      <c r="H173" s="359"/>
      <c r="I173" s="359"/>
      <c r="J173" s="359"/>
      <c r="L173" s="10" t="s">
        <v>11</v>
      </c>
      <c r="M173" s="10" t="s">
        <v>12</v>
      </c>
      <c r="N173" s="11" t="s">
        <v>13</v>
      </c>
      <c r="O173" s="10" t="s">
        <v>14</v>
      </c>
      <c r="P173" s="12" t="s">
        <v>15</v>
      </c>
      <c r="Q173" s="12" t="s">
        <v>16</v>
      </c>
      <c r="R173" s="13" t="s">
        <v>17</v>
      </c>
    </row>
    <row r="174" spans="1:22" ht="12.75" customHeight="1" x14ac:dyDescent="0.2">
      <c r="A174" s="15" t="s">
        <v>18</v>
      </c>
      <c r="B174" s="16">
        <v>1</v>
      </c>
      <c r="C174" s="16">
        <v>2</v>
      </c>
      <c r="D174" s="16">
        <v>3</v>
      </c>
      <c r="E174" s="16">
        <v>4</v>
      </c>
      <c r="F174" s="16">
        <v>5</v>
      </c>
      <c r="G174" s="16">
        <v>6</v>
      </c>
      <c r="H174" s="16">
        <v>7</v>
      </c>
      <c r="I174" s="16">
        <v>8</v>
      </c>
      <c r="J174" s="16">
        <v>9</v>
      </c>
      <c r="K174" s="314" t="s">
        <v>19</v>
      </c>
      <c r="L174" s="21"/>
      <c r="M174" s="21"/>
      <c r="N174" s="22"/>
      <c r="O174" s="23"/>
      <c r="P174" s="24"/>
      <c r="Q174" s="24"/>
      <c r="R174" s="1"/>
    </row>
    <row r="175" spans="1:22" ht="12.75" customHeight="1" x14ac:dyDescent="0.2">
      <c r="A175" s="46" t="s">
        <v>56</v>
      </c>
      <c r="B175" s="25">
        <v>78</v>
      </c>
      <c r="C175" s="25"/>
      <c r="D175" s="25"/>
      <c r="E175" s="25"/>
      <c r="F175" s="25"/>
      <c r="G175" s="25"/>
      <c r="H175" s="25"/>
      <c r="I175" s="25"/>
      <c r="J175" s="25"/>
      <c r="K175" s="249"/>
      <c r="L175" s="21"/>
      <c r="M175" s="21"/>
      <c r="N175" s="22"/>
      <c r="O175" s="23"/>
      <c r="P175" s="29">
        <f>B175</f>
        <v>78</v>
      </c>
      <c r="Q175" s="24"/>
      <c r="R175" s="1"/>
    </row>
    <row r="176" spans="1:22" ht="12.75" customHeight="1" x14ac:dyDescent="0.2">
      <c r="A176" s="46" t="s">
        <v>57</v>
      </c>
      <c r="C176" s="2">
        <v>72</v>
      </c>
      <c r="K176" s="249"/>
      <c r="L176" s="1"/>
      <c r="M176" s="1"/>
      <c r="O176" s="23">
        <f>C176/B175</f>
        <v>0.92307692307692313</v>
      </c>
      <c r="P176" s="35">
        <v>72</v>
      </c>
      <c r="Q176" s="36">
        <f t="shared" ref="Q176:Q183" si="23">P176/P175</f>
        <v>0.92307692307692313</v>
      </c>
      <c r="R176" s="1">
        <f t="shared" ref="R176:R183" si="24">100%-Q176</f>
        <v>7.6923076923076872E-2</v>
      </c>
    </row>
    <row r="177" spans="1:22" ht="12.75" customHeight="1" x14ac:dyDescent="0.2">
      <c r="A177" s="46" t="s">
        <v>58</v>
      </c>
      <c r="D177" s="2">
        <v>71</v>
      </c>
      <c r="K177" s="249"/>
      <c r="L177" s="1"/>
      <c r="M177" s="1"/>
      <c r="O177" s="1">
        <f>D177/C176</f>
        <v>0.98611111111111116</v>
      </c>
      <c r="P177" s="35">
        <v>73</v>
      </c>
      <c r="Q177" s="36">
        <f t="shared" si="23"/>
        <v>1.0138888888888888</v>
      </c>
      <c r="R177" s="1">
        <f t="shared" si="24"/>
        <v>-1.388888888888884E-2</v>
      </c>
    </row>
    <row r="178" spans="1:22" ht="12.75" customHeight="1" x14ac:dyDescent="0.2">
      <c r="A178" s="46" t="s">
        <v>59</v>
      </c>
      <c r="E178" s="2">
        <v>70</v>
      </c>
      <c r="K178" s="249"/>
      <c r="O178" s="1">
        <f>E178/D177</f>
        <v>0.9859154929577465</v>
      </c>
      <c r="P178" s="35">
        <v>73</v>
      </c>
      <c r="Q178" s="36">
        <f t="shared" si="23"/>
        <v>1</v>
      </c>
      <c r="R178" s="1">
        <f t="shared" si="24"/>
        <v>0</v>
      </c>
    </row>
    <row r="179" spans="1:22" ht="12.75" customHeight="1" x14ac:dyDescent="0.2">
      <c r="A179" s="46" t="s">
        <v>70</v>
      </c>
      <c r="F179" s="2">
        <v>66</v>
      </c>
      <c r="K179" s="249"/>
      <c r="O179" s="1">
        <f>F179/E178</f>
        <v>0.94285714285714284</v>
      </c>
      <c r="P179" s="35">
        <v>70</v>
      </c>
      <c r="Q179" s="36">
        <f t="shared" si="23"/>
        <v>0.95890410958904104</v>
      </c>
      <c r="R179" s="1">
        <f t="shared" si="24"/>
        <v>4.1095890410958957E-2</v>
      </c>
    </row>
    <row r="180" spans="1:22" ht="12.75" customHeight="1" x14ac:dyDescent="0.2">
      <c r="A180" s="46" t="s">
        <v>71</v>
      </c>
      <c r="G180" s="2">
        <v>65</v>
      </c>
      <c r="K180" s="249"/>
      <c r="O180" s="1">
        <f>G180/F179</f>
        <v>0.98484848484848486</v>
      </c>
      <c r="P180" s="35">
        <v>70</v>
      </c>
      <c r="Q180" s="36">
        <f t="shared" si="23"/>
        <v>1</v>
      </c>
      <c r="R180" s="1">
        <f t="shared" si="24"/>
        <v>0</v>
      </c>
    </row>
    <row r="181" spans="1:22" ht="12.75" customHeight="1" x14ac:dyDescent="0.2">
      <c r="A181" s="46" t="s">
        <v>79</v>
      </c>
      <c r="H181" s="2">
        <v>61</v>
      </c>
      <c r="K181" s="249"/>
      <c r="O181" s="1">
        <f>H181/G180</f>
        <v>0.93846153846153846</v>
      </c>
      <c r="P181" s="35">
        <v>70</v>
      </c>
      <c r="Q181" s="36">
        <f t="shared" si="23"/>
        <v>1</v>
      </c>
      <c r="R181" s="1">
        <f t="shared" si="24"/>
        <v>0</v>
      </c>
    </row>
    <row r="182" spans="1:22" ht="12.75" customHeight="1" x14ac:dyDescent="0.2">
      <c r="A182" s="46" t="s">
        <v>82</v>
      </c>
      <c r="I182" s="2">
        <v>56</v>
      </c>
      <c r="K182" s="249"/>
      <c r="O182" s="1">
        <f>I182/H181</f>
        <v>0.91803278688524592</v>
      </c>
      <c r="P182" s="35">
        <v>68</v>
      </c>
      <c r="Q182" s="36">
        <f t="shared" si="23"/>
        <v>0.97142857142857142</v>
      </c>
      <c r="R182" s="1">
        <f t="shared" si="24"/>
        <v>2.8571428571428581E-2</v>
      </c>
    </row>
    <row r="183" spans="1:22" ht="12.75" customHeight="1" x14ac:dyDescent="0.2">
      <c r="A183" s="46" t="s">
        <v>83</v>
      </c>
      <c r="J183" s="2">
        <v>55</v>
      </c>
      <c r="K183" s="249">
        <v>51</v>
      </c>
      <c r="O183" s="1">
        <f>J183/I182</f>
        <v>0.9821428571428571</v>
      </c>
      <c r="P183" s="35">
        <v>68</v>
      </c>
      <c r="Q183" s="36">
        <f t="shared" si="23"/>
        <v>1</v>
      </c>
      <c r="R183" s="1">
        <f t="shared" si="24"/>
        <v>0</v>
      </c>
    </row>
    <row r="184" spans="1:22" ht="12.75" customHeight="1" x14ac:dyDescent="0.2">
      <c r="A184" s="46" t="s">
        <v>85</v>
      </c>
      <c r="J184" s="2">
        <v>10</v>
      </c>
      <c r="K184" s="249">
        <v>9</v>
      </c>
      <c r="O184" s="1"/>
      <c r="P184" s="35">
        <v>16</v>
      </c>
      <c r="Q184" s="36"/>
      <c r="R184" s="1"/>
    </row>
    <row r="185" spans="1:22" ht="12.75" customHeight="1" x14ac:dyDescent="0.2">
      <c r="A185" s="46" t="s">
        <v>86</v>
      </c>
      <c r="J185" s="2">
        <v>6</v>
      </c>
      <c r="K185" s="249">
        <v>5</v>
      </c>
      <c r="O185" s="1"/>
      <c r="P185" s="35">
        <v>8</v>
      </c>
      <c r="Q185" s="36"/>
      <c r="R185" s="1"/>
      <c r="S185" s="2" t="s">
        <v>91</v>
      </c>
      <c r="T185" s="2">
        <v>62</v>
      </c>
      <c r="U185" s="2">
        <f>K189</f>
        <v>67</v>
      </c>
      <c r="V185" s="2" t="s">
        <v>19</v>
      </c>
    </row>
    <row r="186" spans="1:22" ht="12.75" customHeight="1" x14ac:dyDescent="0.2">
      <c r="A186" s="46" t="s">
        <v>89</v>
      </c>
      <c r="J186" s="2">
        <v>1</v>
      </c>
      <c r="K186" s="249"/>
      <c r="O186" s="1"/>
      <c r="P186" s="35">
        <v>2</v>
      </c>
      <c r="Q186" s="36"/>
      <c r="R186" s="1"/>
      <c r="S186" s="2" t="s">
        <v>92</v>
      </c>
      <c r="T186" s="36">
        <f>T185/B175</f>
        <v>0.79487179487179482</v>
      </c>
      <c r="U186" s="36">
        <f>T185/U185</f>
        <v>0.92537313432835822</v>
      </c>
      <c r="V186" s="2" t="s">
        <v>93</v>
      </c>
    </row>
    <row r="187" spans="1:22" ht="12.75" customHeight="1" x14ac:dyDescent="0.2">
      <c r="A187" s="46" t="s">
        <v>95</v>
      </c>
      <c r="J187" s="2">
        <v>1</v>
      </c>
      <c r="K187" s="249">
        <v>1</v>
      </c>
      <c r="O187" s="1"/>
      <c r="P187" s="35">
        <v>1</v>
      </c>
      <c r="Q187" s="36"/>
      <c r="R187" s="1"/>
    </row>
    <row r="188" spans="1:22" ht="12.75" customHeight="1" x14ac:dyDescent="0.2">
      <c r="A188" s="46" t="s">
        <v>112</v>
      </c>
      <c r="K188" s="249">
        <v>1</v>
      </c>
      <c r="O188" s="1"/>
      <c r="P188" s="35"/>
      <c r="Q188" s="36"/>
      <c r="R188" s="1"/>
    </row>
    <row r="189" spans="1:22" ht="12.75" customHeight="1" x14ac:dyDescent="0.2">
      <c r="K189" s="245">
        <f>SUM(K183:K188)</f>
        <v>67</v>
      </c>
      <c r="L189" s="1">
        <f>K183/B175</f>
        <v>0.65384615384615385</v>
      </c>
      <c r="M189" s="48">
        <f>K189/B175</f>
        <v>0.85897435897435892</v>
      </c>
      <c r="N189" s="48">
        <f>M189-L189</f>
        <v>0.20512820512820507</v>
      </c>
    </row>
    <row r="190" spans="1:22" ht="12.75" customHeight="1" x14ac:dyDescent="0.3">
      <c r="A190" s="61" t="s">
        <v>96</v>
      </c>
      <c r="L190" s="1"/>
      <c r="M190" s="1"/>
      <c r="O190" s="1"/>
    </row>
    <row r="191" spans="1:22" ht="25.5" customHeight="1" x14ac:dyDescent="0.2">
      <c r="B191" s="358" t="s">
        <v>3</v>
      </c>
      <c r="C191" s="359"/>
      <c r="D191" s="359"/>
      <c r="E191" s="359"/>
      <c r="F191" s="359"/>
      <c r="G191" s="359"/>
      <c r="H191" s="359"/>
      <c r="I191" s="359"/>
      <c r="J191" s="359"/>
      <c r="L191" s="10" t="s">
        <v>11</v>
      </c>
      <c r="M191" s="10" t="s">
        <v>12</v>
      </c>
      <c r="N191" s="11" t="s">
        <v>13</v>
      </c>
      <c r="O191" s="10" t="s">
        <v>14</v>
      </c>
      <c r="P191" s="12" t="s">
        <v>15</v>
      </c>
      <c r="Q191" s="12" t="s">
        <v>16</v>
      </c>
      <c r="R191" s="13" t="s">
        <v>17</v>
      </c>
    </row>
    <row r="192" spans="1:22" ht="12.75" customHeight="1" x14ac:dyDescent="0.2">
      <c r="A192" s="15" t="s">
        <v>18</v>
      </c>
      <c r="B192" s="16">
        <v>1</v>
      </c>
      <c r="C192" s="16">
        <v>2</v>
      </c>
      <c r="D192" s="16">
        <v>3</v>
      </c>
      <c r="E192" s="16">
        <v>4</v>
      </c>
      <c r="F192" s="16">
        <v>5</v>
      </c>
      <c r="G192" s="16">
        <v>6</v>
      </c>
      <c r="H192" s="16">
        <v>7</v>
      </c>
      <c r="I192" s="16">
        <v>8</v>
      </c>
      <c r="J192" s="16">
        <v>9</v>
      </c>
      <c r="K192" s="314" t="s">
        <v>19</v>
      </c>
      <c r="L192" s="21"/>
      <c r="M192" s="21"/>
      <c r="N192" s="22"/>
      <c r="O192" s="23"/>
      <c r="P192" s="24"/>
      <c r="Q192" s="24"/>
      <c r="R192" s="1"/>
    </row>
    <row r="193" spans="1:33" ht="12.75" customHeight="1" x14ac:dyDescent="0.2">
      <c r="A193" s="46" t="s">
        <v>57</v>
      </c>
      <c r="B193" s="25">
        <v>83</v>
      </c>
      <c r="C193" s="25"/>
      <c r="D193" s="25"/>
      <c r="E193" s="25"/>
      <c r="F193" s="25"/>
      <c r="G193" s="25"/>
      <c r="H193" s="25"/>
      <c r="I193" s="25"/>
      <c r="J193" s="25"/>
      <c r="K193" s="249"/>
      <c r="L193" s="21"/>
      <c r="M193" s="21"/>
      <c r="N193" s="22"/>
      <c r="O193" s="23"/>
      <c r="P193" s="29">
        <f>B193</f>
        <v>83</v>
      </c>
      <c r="Q193" s="24"/>
      <c r="R193" s="1"/>
    </row>
    <row r="194" spans="1:33" ht="12.75" customHeight="1" x14ac:dyDescent="0.2">
      <c r="A194" s="46" t="s">
        <v>58</v>
      </c>
      <c r="C194" s="2">
        <v>78</v>
      </c>
      <c r="K194" s="249"/>
      <c r="L194" s="1"/>
      <c r="M194" s="1"/>
      <c r="O194" s="23">
        <f>C194/B193</f>
        <v>0.93975903614457834</v>
      </c>
      <c r="P194" s="35">
        <v>81</v>
      </c>
      <c r="Q194" s="36">
        <f t="shared" ref="Q194:Q201" si="25">P194/P193</f>
        <v>0.97590361445783136</v>
      </c>
      <c r="R194" s="1">
        <f t="shared" ref="R194:R201" si="26">100%-Q194</f>
        <v>2.4096385542168641E-2</v>
      </c>
    </row>
    <row r="195" spans="1:33" ht="12.75" customHeight="1" x14ac:dyDescent="0.2">
      <c r="A195" s="46" t="s">
        <v>59</v>
      </c>
      <c r="D195" s="2">
        <v>74</v>
      </c>
      <c r="K195" s="249"/>
      <c r="L195" s="1"/>
      <c r="M195" s="1"/>
      <c r="O195" s="1">
        <f>D195/C194</f>
        <v>0.94871794871794868</v>
      </c>
      <c r="P195" s="35">
        <v>79</v>
      </c>
      <c r="Q195" s="36">
        <f t="shared" si="25"/>
        <v>0.97530864197530864</v>
      </c>
      <c r="R195" s="1">
        <f t="shared" si="26"/>
        <v>2.4691358024691357E-2</v>
      </c>
    </row>
    <row r="196" spans="1:33" ht="12.75" customHeight="1" x14ac:dyDescent="0.2">
      <c r="A196" s="46" t="s">
        <v>70</v>
      </c>
      <c r="E196" s="2">
        <v>72</v>
      </c>
      <c r="K196" s="249"/>
      <c r="O196" s="1">
        <f>E196/D195</f>
        <v>0.97297297297297303</v>
      </c>
      <c r="P196" s="35">
        <v>77</v>
      </c>
      <c r="Q196" s="36">
        <f t="shared" si="25"/>
        <v>0.97468354430379744</v>
      </c>
      <c r="R196" s="1">
        <f t="shared" si="26"/>
        <v>2.5316455696202556E-2</v>
      </c>
    </row>
    <row r="197" spans="1:33" ht="12.75" customHeight="1" x14ac:dyDescent="0.2">
      <c r="A197" s="2">
        <v>1002</v>
      </c>
      <c r="F197" s="2">
        <v>67</v>
      </c>
      <c r="K197" s="249"/>
      <c r="O197" s="1">
        <f>F197/E196</f>
        <v>0.93055555555555558</v>
      </c>
      <c r="P197" s="35">
        <v>75</v>
      </c>
      <c r="Q197" s="36">
        <f t="shared" si="25"/>
        <v>0.97402597402597402</v>
      </c>
      <c r="R197" s="1">
        <f t="shared" si="26"/>
        <v>2.5974025974025983E-2</v>
      </c>
    </row>
    <row r="198" spans="1:33" ht="12.75" customHeight="1" x14ac:dyDescent="0.2">
      <c r="A198" s="2">
        <v>1101</v>
      </c>
      <c r="G198" s="2">
        <v>64</v>
      </c>
      <c r="K198" s="249"/>
      <c r="O198" s="1">
        <f>G198/F197</f>
        <v>0.95522388059701491</v>
      </c>
      <c r="P198" s="35">
        <v>73</v>
      </c>
      <c r="Q198" s="36">
        <f t="shared" si="25"/>
        <v>0.97333333333333338</v>
      </c>
      <c r="R198" s="1">
        <f t="shared" si="26"/>
        <v>2.6666666666666616E-2</v>
      </c>
    </row>
    <row r="199" spans="1:33" ht="12.75" customHeight="1" x14ac:dyDescent="0.2">
      <c r="A199" s="46" t="s">
        <v>82</v>
      </c>
      <c r="H199" s="2">
        <v>62</v>
      </c>
      <c r="K199" s="249"/>
      <c r="O199" s="1">
        <f>H199/G198</f>
        <v>0.96875</v>
      </c>
      <c r="P199" s="35">
        <v>71</v>
      </c>
      <c r="Q199" s="36">
        <f t="shared" si="25"/>
        <v>0.9726027397260274</v>
      </c>
      <c r="R199" s="1">
        <f t="shared" si="26"/>
        <v>2.7397260273972601E-2</v>
      </c>
    </row>
    <row r="200" spans="1:33" ht="12.75" customHeight="1" x14ac:dyDescent="0.2">
      <c r="A200" s="46" t="s">
        <v>83</v>
      </c>
      <c r="I200" s="2">
        <v>59</v>
      </c>
      <c r="K200" s="249">
        <v>3</v>
      </c>
      <c r="O200" s="1">
        <f>I200/H199</f>
        <v>0.95161290322580649</v>
      </c>
      <c r="P200" s="35">
        <v>72</v>
      </c>
      <c r="Q200" s="36">
        <f t="shared" si="25"/>
        <v>1.0140845070422535</v>
      </c>
      <c r="R200" s="1">
        <f t="shared" si="26"/>
        <v>-1.4084507042253502E-2</v>
      </c>
    </row>
    <row r="201" spans="1:33" ht="12.75" customHeight="1" x14ac:dyDescent="0.2">
      <c r="A201" s="179" t="s">
        <v>85</v>
      </c>
      <c r="B201" s="45"/>
      <c r="C201" s="45"/>
      <c r="D201" s="45"/>
      <c r="E201" s="45"/>
      <c r="F201" s="45"/>
      <c r="G201" s="45"/>
      <c r="H201" s="45"/>
      <c r="I201" s="45"/>
      <c r="J201" s="45">
        <v>56</v>
      </c>
      <c r="K201" s="249">
        <v>47</v>
      </c>
      <c r="L201" s="45"/>
      <c r="M201" s="45"/>
      <c r="N201" s="45"/>
      <c r="O201" s="180">
        <f>J201/I200</f>
        <v>0.94915254237288138</v>
      </c>
      <c r="P201" s="45">
        <v>69</v>
      </c>
      <c r="Q201" s="181">
        <f t="shared" si="25"/>
        <v>0.95833333333333337</v>
      </c>
      <c r="R201" s="180">
        <f t="shared" si="26"/>
        <v>4.166666666666663E-2</v>
      </c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</row>
    <row r="202" spans="1:33" ht="12.75" customHeight="1" x14ac:dyDescent="0.2">
      <c r="A202" s="46" t="s">
        <v>86</v>
      </c>
      <c r="J202" s="2">
        <v>12</v>
      </c>
      <c r="K202" s="249">
        <v>13</v>
      </c>
      <c r="O202" s="1"/>
      <c r="P202" s="35">
        <v>21</v>
      </c>
      <c r="Q202" s="36"/>
      <c r="R202" s="1"/>
    </row>
    <row r="203" spans="1:33" ht="12.75" customHeight="1" x14ac:dyDescent="0.2">
      <c r="A203" s="46" t="s">
        <v>89</v>
      </c>
      <c r="J203" s="2">
        <v>3</v>
      </c>
      <c r="K203" s="249">
        <v>2</v>
      </c>
      <c r="O203" s="1"/>
      <c r="P203" s="35">
        <v>8</v>
      </c>
      <c r="Q203" s="36"/>
      <c r="R203" s="1"/>
      <c r="S203" s="2" t="s">
        <v>91</v>
      </c>
      <c r="T203" s="2">
        <v>66</v>
      </c>
      <c r="U203" s="2">
        <f>K207</f>
        <v>67</v>
      </c>
      <c r="V203" s="2" t="s">
        <v>19</v>
      </c>
    </row>
    <row r="204" spans="1:33" ht="12.75" customHeight="1" x14ac:dyDescent="0.2">
      <c r="A204" s="46" t="s">
        <v>95</v>
      </c>
      <c r="J204" s="2">
        <v>2</v>
      </c>
      <c r="K204" s="249">
        <v>1</v>
      </c>
      <c r="O204" s="1"/>
      <c r="P204" s="35">
        <v>3</v>
      </c>
      <c r="Q204" s="36"/>
      <c r="R204" s="1"/>
      <c r="S204" s="2" t="s">
        <v>92</v>
      </c>
      <c r="T204" s="36">
        <f>T203/B193</f>
        <v>0.79518072289156627</v>
      </c>
      <c r="U204" s="36">
        <f>T203/U203</f>
        <v>0.9850746268656716</v>
      </c>
      <c r="V204" s="2" t="s">
        <v>93</v>
      </c>
    </row>
    <row r="205" spans="1:33" ht="12.75" customHeight="1" x14ac:dyDescent="0.2">
      <c r="A205" s="46" t="s">
        <v>97</v>
      </c>
      <c r="J205" s="2">
        <v>1</v>
      </c>
      <c r="K205" s="249"/>
      <c r="O205" s="1"/>
      <c r="P205" s="35">
        <v>1</v>
      </c>
      <c r="Q205" s="36"/>
      <c r="R205" s="1"/>
    </row>
    <row r="206" spans="1:33" ht="12.75" customHeight="1" x14ac:dyDescent="0.2">
      <c r="A206" s="46" t="s">
        <v>98</v>
      </c>
      <c r="J206" s="2">
        <v>1</v>
      </c>
      <c r="K206" s="249">
        <v>1</v>
      </c>
      <c r="O206" s="1"/>
      <c r="P206" s="35">
        <v>1</v>
      </c>
      <c r="Q206" s="36"/>
      <c r="R206" s="1"/>
    </row>
    <row r="207" spans="1:33" ht="12.75" customHeight="1" x14ac:dyDescent="0.2">
      <c r="K207" s="245">
        <f>SUM(K200:K206)</f>
        <v>67</v>
      </c>
      <c r="L207" s="1">
        <f>SUM(K200:K201)/B193</f>
        <v>0.60240963855421692</v>
      </c>
      <c r="M207" s="48">
        <f>K207/B193</f>
        <v>0.80722891566265065</v>
      </c>
      <c r="N207" s="48">
        <f>M207-L207</f>
        <v>0.20481927710843373</v>
      </c>
    </row>
    <row r="208" spans="1:33" ht="12.75" customHeight="1" x14ac:dyDescent="0.3">
      <c r="A208" s="61" t="s">
        <v>99</v>
      </c>
      <c r="L208" s="1"/>
      <c r="M208" s="1"/>
      <c r="O208" s="1"/>
    </row>
    <row r="209" spans="1:22" ht="25.5" customHeight="1" x14ac:dyDescent="0.2">
      <c r="B209" s="358" t="s">
        <v>3</v>
      </c>
      <c r="C209" s="359"/>
      <c r="D209" s="359"/>
      <c r="E209" s="359"/>
      <c r="F209" s="359"/>
      <c r="G209" s="359"/>
      <c r="H209" s="359"/>
      <c r="I209" s="359"/>
      <c r="J209" s="359"/>
      <c r="L209" s="10" t="s">
        <v>11</v>
      </c>
      <c r="M209" s="10" t="s">
        <v>12</v>
      </c>
      <c r="N209" s="11" t="s">
        <v>13</v>
      </c>
      <c r="O209" s="10" t="s">
        <v>14</v>
      </c>
      <c r="P209" s="12" t="s">
        <v>15</v>
      </c>
      <c r="Q209" s="12" t="s">
        <v>16</v>
      </c>
      <c r="R209" s="13" t="s">
        <v>17</v>
      </c>
    </row>
    <row r="210" spans="1:22" ht="12.75" customHeight="1" x14ac:dyDescent="0.2">
      <c r="A210" s="15" t="s">
        <v>18</v>
      </c>
      <c r="B210" s="16">
        <v>1</v>
      </c>
      <c r="C210" s="16">
        <v>2</v>
      </c>
      <c r="D210" s="16">
        <v>3</v>
      </c>
      <c r="E210" s="16">
        <v>4</v>
      </c>
      <c r="F210" s="16">
        <v>5</v>
      </c>
      <c r="G210" s="16">
        <v>6</v>
      </c>
      <c r="H210" s="16">
        <v>7</v>
      </c>
      <c r="I210" s="16">
        <v>8</v>
      </c>
      <c r="J210" s="16">
        <v>9</v>
      </c>
      <c r="K210" s="314" t="s">
        <v>19</v>
      </c>
      <c r="L210" s="21"/>
      <c r="M210" s="21"/>
      <c r="N210" s="22"/>
      <c r="O210" s="23"/>
      <c r="P210" s="24"/>
      <c r="Q210" s="24"/>
      <c r="R210" s="1"/>
    </row>
    <row r="211" spans="1:22" ht="12.75" customHeight="1" x14ac:dyDescent="0.2">
      <c r="A211" s="46" t="s">
        <v>58</v>
      </c>
      <c r="B211" s="25">
        <v>79</v>
      </c>
      <c r="C211" s="25"/>
      <c r="D211" s="25"/>
      <c r="E211" s="25"/>
      <c r="F211" s="25"/>
      <c r="G211" s="25"/>
      <c r="H211" s="25"/>
      <c r="I211" s="25"/>
      <c r="J211" s="25"/>
      <c r="K211" s="249"/>
      <c r="L211" s="21"/>
      <c r="M211" s="21"/>
      <c r="N211" s="22"/>
      <c r="O211" s="23"/>
      <c r="P211" s="29">
        <f>B211</f>
        <v>79</v>
      </c>
      <c r="Q211" s="24"/>
      <c r="R211" s="1"/>
    </row>
    <row r="212" spans="1:22" ht="12.75" customHeight="1" x14ac:dyDescent="0.2">
      <c r="A212" s="46" t="s">
        <v>59</v>
      </c>
      <c r="C212" s="2">
        <v>74</v>
      </c>
      <c r="K212" s="249"/>
      <c r="L212" s="1"/>
      <c r="M212" s="1"/>
      <c r="O212" s="23">
        <f>C212/B211</f>
        <v>0.93670886075949367</v>
      </c>
      <c r="P212" s="35">
        <v>75</v>
      </c>
      <c r="Q212" s="36">
        <f t="shared" ref="Q212:Q219" si="27">P212/P211</f>
        <v>0.94936708860759489</v>
      </c>
      <c r="R212" s="1">
        <f t="shared" ref="R212:R219" si="28">100%-Q212</f>
        <v>5.0632911392405111E-2</v>
      </c>
    </row>
    <row r="213" spans="1:22" ht="12.75" customHeight="1" x14ac:dyDescent="0.2">
      <c r="A213" s="46" t="s">
        <v>70</v>
      </c>
      <c r="D213" s="2">
        <v>71</v>
      </c>
      <c r="K213" s="249"/>
      <c r="L213" s="1"/>
      <c r="M213" s="1"/>
      <c r="O213" s="1">
        <f>D213/C212</f>
        <v>0.95945945945945943</v>
      </c>
      <c r="P213" s="35">
        <v>73</v>
      </c>
      <c r="Q213" s="36">
        <f t="shared" si="27"/>
        <v>0.97333333333333338</v>
      </c>
      <c r="R213" s="1">
        <f t="shared" si="28"/>
        <v>2.6666666666666616E-2</v>
      </c>
    </row>
    <row r="214" spans="1:22" ht="12.75" customHeight="1" x14ac:dyDescent="0.2">
      <c r="A214" s="2">
        <v>1002</v>
      </c>
      <c r="E214" s="2">
        <v>70</v>
      </c>
      <c r="K214" s="249"/>
      <c r="O214" s="1">
        <f>E214/D213</f>
        <v>0.9859154929577465</v>
      </c>
      <c r="P214" s="35">
        <v>72</v>
      </c>
      <c r="Q214" s="36">
        <f t="shared" si="27"/>
        <v>0.98630136986301364</v>
      </c>
      <c r="R214" s="1">
        <f t="shared" si="28"/>
        <v>1.3698630136986356E-2</v>
      </c>
    </row>
    <row r="215" spans="1:22" ht="12.75" customHeight="1" x14ac:dyDescent="0.2">
      <c r="A215" s="2">
        <v>1101</v>
      </c>
      <c r="F215" s="2">
        <v>64</v>
      </c>
      <c r="K215" s="249"/>
      <c r="O215" s="1">
        <f>F215/E214</f>
        <v>0.91428571428571426</v>
      </c>
      <c r="P215" s="35">
        <v>73</v>
      </c>
      <c r="Q215" s="36">
        <f t="shared" si="27"/>
        <v>1.0138888888888888</v>
      </c>
      <c r="R215" s="1">
        <f t="shared" si="28"/>
        <v>-1.388888888888884E-2</v>
      </c>
    </row>
    <row r="216" spans="1:22" ht="12.75" customHeight="1" x14ac:dyDescent="0.2">
      <c r="A216" s="46" t="s">
        <v>82</v>
      </c>
      <c r="G216" s="2">
        <v>60</v>
      </c>
      <c r="K216" s="249"/>
      <c r="O216" s="1">
        <f>G216/F215</f>
        <v>0.9375</v>
      </c>
      <c r="P216" s="35">
        <v>68</v>
      </c>
      <c r="Q216" s="36">
        <f t="shared" si="27"/>
        <v>0.93150684931506844</v>
      </c>
      <c r="R216" s="1">
        <f t="shared" si="28"/>
        <v>6.8493150684931559E-2</v>
      </c>
    </row>
    <row r="217" spans="1:22" ht="12.75" customHeight="1" x14ac:dyDescent="0.2">
      <c r="A217" s="46" t="s">
        <v>83</v>
      </c>
      <c r="H217" s="2">
        <v>60</v>
      </c>
      <c r="K217" s="249"/>
      <c r="O217" s="1">
        <f>H217/G216</f>
        <v>1</v>
      </c>
      <c r="P217" s="35">
        <v>68</v>
      </c>
      <c r="Q217" s="36">
        <f t="shared" si="27"/>
        <v>1</v>
      </c>
      <c r="R217" s="1">
        <f t="shared" si="28"/>
        <v>0</v>
      </c>
    </row>
    <row r="218" spans="1:22" ht="12.75" customHeight="1" x14ac:dyDescent="0.2">
      <c r="A218" s="46" t="s">
        <v>85</v>
      </c>
      <c r="I218" s="2">
        <v>58</v>
      </c>
      <c r="K218" s="249">
        <v>1</v>
      </c>
      <c r="O218" s="1">
        <f>I218/H217</f>
        <v>0.96666666666666667</v>
      </c>
      <c r="P218" s="35">
        <v>64</v>
      </c>
      <c r="Q218" s="36">
        <f t="shared" si="27"/>
        <v>0.94117647058823528</v>
      </c>
      <c r="R218" s="1">
        <f t="shared" si="28"/>
        <v>5.8823529411764719E-2</v>
      </c>
    </row>
    <row r="219" spans="1:22" ht="12.75" customHeight="1" x14ac:dyDescent="0.2">
      <c r="A219" s="46" t="s">
        <v>86</v>
      </c>
      <c r="J219" s="2">
        <v>56</v>
      </c>
      <c r="K219" s="249">
        <v>48</v>
      </c>
      <c r="O219" s="1">
        <f>J219/I218</f>
        <v>0.96551724137931039</v>
      </c>
      <c r="P219" s="35">
        <v>64</v>
      </c>
      <c r="Q219" s="36">
        <f t="shared" si="27"/>
        <v>1</v>
      </c>
      <c r="R219" s="1">
        <f t="shared" si="28"/>
        <v>0</v>
      </c>
    </row>
    <row r="220" spans="1:22" ht="12.75" customHeight="1" x14ac:dyDescent="0.2">
      <c r="A220" s="46" t="s">
        <v>89</v>
      </c>
      <c r="J220" s="2">
        <v>10</v>
      </c>
      <c r="K220" s="249">
        <v>9</v>
      </c>
      <c r="O220" s="1"/>
      <c r="P220" s="35">
        <v>15</v>
      </c>
      <c r="Q220" s="36"/>
      <c r="R220" s="1"/>
    </row>
    <row r="221" spans="1:22" ht="12.75" customHeight="1" x14ac:dyDescent="0.2">
      <c r="A221" s="46" t="s">
        <v>95</v>
      </c>
      <c r="J221" s="2">
        <v>4</v>
      </c>
      <c r="K221" s="249">
        <v>3</v>
      </c>
      <c r="O221" s="1"/>
      <c r="P221" s="35">
        <v>5</v>
      </c>
      <c r="Q221" s="36"/>
      <c r="R221" s="1"/>
      <c r="S221" s="2" t="s">
        <v>91</v>
      </c>
      <c r="T221" s="2">
        <v>59</v>
      </c>
      <c r="U221" s="2">
        <f>K224</f>
        <v>64</v>
      </c>
      <c r="V221" s="2" t="s">
        <v>19</v>
      </c>
    </row>
    <row r="222" spans="1:22" ht="12.75" customHeight="1" x14ac:dyDescent="0.2">
      <c r="A222" s="46" t="s">
        <v>97</v>
      </c>
      <c r="J222" s="2">
        <v>3</v>
      </c>
      <c r="K222" s="249">
        <v>3</v>
      </c>
      <c r="O222" s="1"/>
      <c r="P222" s="35">
        <v>3</v>
      </c>
      <c r="Q222" s="36"/>
      <c r="R222" s="1"/>
      <c r="S222" s="2" t="s">
        <v>92</v>
      </c>
      <c r="T222" s="36">
        <f>T221/B211</f>
        <v>0.74683544303797467</v>
      </c>
      <c r="U222" s="36">
        <f>T221/U221</f>
        <v>0.921875</v>
      </c>
      <c r="V222" s="2" t="s">
        <v>93</v>
      </c>
    </row>
    <row r="223" spans="1:22" ht="12.75" customHeight="1" x14ac:dyDescent="0.2">
      <c r="A223" s="46"/>
      <c r="K223" s="249"/>
      <c r="O223" s="1"/>
      <c r="P223" s="35"/>
      <c r="Q223" s="36"/>
      <c r="R223" s="1"/>
      <c r="S223" s="2"/>
      <c r="T223" s="36"/>
      <c r="U223" s="36"/>
      <c r="V223" s="2"/>
    </row>
    <row r="224" spans="1:22" ht="12.75" customHeight="1" x14ac:dyDescent="0.2">
      <c r="A224" s="46"/>
      <c r="K224" s="245">
        <f>SUM(K218:K222)</f>
        <v>64</v>
      </c>
      <c r="L224" s="1">
        <f>SUM(K218:K219)/B211</f>
        <v>0.620253164556962</v>
      </c>
      <c r="M224" s="48">
        <f>K224/B211</f>
        <v>0.810126582278481</v>
      </c>
      <c r="N224" s="48">
        <f>M224-L224</f>
        <v>0.189873417721519</v>
      </c>
      <c r="O224" s="1"/>
      <c r="P224" s="35"/>
      <c r="Q224" s="36"/>
      <c r="R224" s="1"/>
      <c r="S224" s="2"/>
      <c r="T224" s="36"/>
      <c r="U224" s="36"/>
      <c r="V224" s="2"/>
    </row>
    <row r="225" spans="1:22" ht="12.75" customHeight="1" x14ac:dyDescent="0.2"/>
    <row r="226" spans="1:22" ht="12.75" customHeight="1" x14ac:dyDescent="0.3">
      <c r="A226" s="61" t="s">
        <v>100</v>
      </c>
      <c r="L226" s="1"/>
      <c r="M226" s="1"/>
      <c r="O226" s="1"/>
    </row>
    <row r="227" spans="1:22" ht="25.5" customHeight="1" x14ac:dyDescent="0.2">
      <c r="B227" s="358" t="s">
        <v>3</v>
      </c>
      <c r="C227" s="359"/>
      <c r="D227" s="359"/>
      <c r="E227" s="359"/>
      <c r="F227" s="359"/>
      <c r="G227" s="359"/>
      <c r="H227" s="359"/>
      <c r="I227" s="359"/>
      <c r="J227" s="359"/>
      <c r="L227" s="10" t="s">
        <v>11</v>
      </c>
      <c r="M227" s="10" t="s">
        <v>12</v>
      </c>
      <c r="N227" s="11" t="s">
        <v>13</v>
      </c>
      <c r="O227" s="10" t="s">
        <v>14</v>
      </c>
      <c r="P227" s="12" t="s">
        <v>15</v>
      </c>
      <c r="Q227" s="12" t="s">
        <v>16</v>
      </c>
      <c r="R227" s="13" t="s">
        <v>17</v>
      </c>
    </row>
    <row r="228" spans="1:22" ht="12.75" customHeight="1" x14ac:dyDescent="0.2">
      <c r="A228" s="15" t="s">
        <v>18</v>
      </c>
      <c r="B228" s="16">
        <v>1</v>
      </c>
      <c r="C228" s="16">
        <v>2</v>
      </c>
      <c r="D228" s="16">
        <v>3</v>
      </c>
      <c r="E228" s="16">
        <v>4</v>
      </c>
      <c r="F228" s="16">
        <v>5</v>
      </c>
      <c r="G228" s="16">
        <v>6</v>
      </c>
      <c r="H228" s="16">
        <v>7</v>
      </c>
      <c r="I228" s="16">
        <v>8</v>
      </c>
      <c r="J228" s="16">
        <v>9</v>
      </c>
      <c r="K228" s="314" t="s">
        <v>19</v>
      </c>
      <c r="L228" s="21"/>
      <c r="M228" s="21"/>
      <c r="N228" s="22"/>
      <c r="O228" s="23"/>
      <c r="P228" s="24"/>
      <c r="Q228" s="24"/>
      <c r="R228" s="1"/>
    </row>
    <row r="229" spans="1:22" ht="12.75" customHeight="1" x14ac:dyDescent="0.2">
      <c r="A229" s="46" t="s">
        <v>59</v>
      </c>
      <c r="B229" s="25">
        <v>76</v>
      </c>
      <c r="C229" s="25"/>
      <c r="D229" s="25"/>
      <c r="E229" s="25"/>
      <c r="F229" s="25"/>
      <c r="G229" s="25"/>
      <c r="H229" s="25"/>
      <c r="I229" s="25"/>
      <c r="J229" s="25"/>
      <c r="K229" s="249"/>
      <c r="L229" s="21"/>
      <c r="M229" s="21"/>
      <c r="N229" s="22"/>
      <c r="O229" s="23"/>
      <c r="P229" s="29">
        <f>B229</f>
        <v>76</v>
      </c>
      <c r="Q229" s="24"/>
      <c r="R229" s="1"/>
    </row>
    <row r="230" spans="1:22" ht="12.75" customHeight="1" x14ac:dyDescent="0.2">
      <c r="A230" s="46" t="s">
        <v>70</v>
      </c>
      <c r="C230" s="2">
        <v>68</v>
      </c>
      <c r="K230" s="249"/>
      <c r="L230" s="1"/>
      <c r="M230" s="1"/>
      <c r="O230" s="23">
        <f>C230/B229</f>
        <v>0.89473684210526316</v>
      </c>
      <c r="P230" s="35">
        <v>68</v>
      </c>
      <c r="Q230" s="36">
        <f t="shared" ref="Q230:Q237" si="29">P230/P229</f>
        <v>0.89473684210526316</v>
      </c>
      <c r="R230" s="1">
        <f t="shared" ref="R230:R237" si="30">100%-Q230</f>
        <v>0.10526315789473684</v>
      </c>
    </row>
    <row r="231" spans="1:22" ht="12.75" customHeight="1" x14ac:dyDescent="0.2">
      <c r="A231" s="2">
        <v>1002</v>
      </c>
      <c r="D231" s="2">
        <v>66</v>
      </c>
      <c r="K231" s="249"/>
      <c r="L231" s="1"/>
      <c r="M231" s="1"/>
      <c r="O231" s="1">
        <f>D231/C230</f>
        <v>0.97058823529411764</v>
      </c>
      <c r="P231" s="35">
        <v>66</v>
      </c>
      <c r="Q231" s="36">
        <f t="shared" si="29"/>
        <v>0.97058823529411764</v>
      </c>
      <c r="R231" s="1">
        <f t="shared" si="30"/>
        <v>2.9411764705882359E-2</v>
      </c>
    </row>
    <row r="232" spans="1:22" ht="12.75" customHeight="1" x14ac:dyDescent="0.2">
      <c r="A232" s="2">
        <v>1101</v>
      </c>
      <c r="E232" s="2">
        <v>63</v>
      </c>
      <c r="K232" s="249"/>
      <c r="O232" s="1">
        <f>E232/D231</f>
        <v>0.95454545454545459</v>
      </c>
      <c r="P232" s="35">
        <v>65</v>
      </c>
      <c r="Q232" s="36">
        <f t="shared" si="29"/>
        <v>0.98484848484848486</v>
      </c>
      <c r="R232" s="1">
        <f t="shared" si="30"/>
        <v>1.5151515151515138E-2</v>
      </c>
    </row>
    <row r="233" spans="1:22" ht="12.75" customHeight="1" x14ac:dyDescent="0.2">
      <c r="A233" s="46" t="s">
        <v>82</v>
      </c>
      <c r="F233" s="2">
        <v>60</v>
      </c>
      <c r="K233" s="249"/>
      <c r="O233" s="1">
        <f>F233/E232</f>
        <v>0.95238095238095233</v>
      </c>
      <c r="P233" s="35">
        <v>65</v>
      </c>
      <c r="Q233" s="36">
        <f t="shared" si="29"/>
        <v>1</v>
      </c>
      <c r="R233" s="1">
        <f t="shared" si="30"/>
        <v>0</v>
      </c>
    </row>
    <row r="234" spans="1:22" ht="12.75" customHeight="1" x14ac:dyDescent="0.2">
      <c r="A234" s="46" t="s">
        <v>83</v>
      </c>
      <c r="G234" s="2">
        <v>58</v>
      </c>
      <c r="K234" s="249"/>
      <c r="O234" s="1">
        <f>G234/F233</f>
        <v>0.96666666666666667</v>
      </c>
      <c r="P234" s="35">
        <v>61</v>
      </c>
      <c r="Q234" s="36">
        <f t="shared" si="29"/>
        <v>0.93846153846153846</v>
      </c>
      <c r="R234" s="1">
        <f t="shared" si="30"/>
        <v>6.1538461538461542E-2</v>
      </c>
    </row>
    <row r="235" spans="1:22" ht="12.75" customHeight="1" x14ac:dyDescent="0.2">
      <c r="A235" s="46" t="s">
        <v>85</v>
      </c>
      <c r="H235" s="2">
        <v>58</v>
      </c>
      <c r="K235" s="249"/>
      <c r="O235" s="1">
        <f>H235/G234</f>
        <v>1</v>
      </c>
      <c r="P235" s="35">
        <v>61</v>
      </c>
      <c r="Q235" s="36">
        <f t="shared" si="29"/>
        <v>1</v>
      </c>
      <c r="R235" s="1">
        <f t="shared" si="30"/>
        <v>0</v>
      </c>
    </row>
    <row r="236" spans="1:22" ht="12.75" customHeight="1" x14ac:dyDescent="0.2">
      <c r="A236" s="46" t="s">
        <v>86</v>
      </c>
      <c r="I236" s="2">
        <v>57</v>
      </c>
      <c r="K236" s="249"/>
      <c r="O236" s="1">
        <f>I236/H235</f>
        <v>0.98275862068965514</v>
      </c>
      <c r="P236" s="35">
        <v>60</v>
      </c>
      <c r="Q236" s="36">
        <f t="shared" si="29"/>
        <v>0.98360655737704916</v>
      </c>
      <c r="R236" s="1">
        <f t="shared" si="30"/>
        <v>1.6393442622950838E-2</v>
      </c>
    </row>
    <row r="237" spans="1:22" ht="12.75" customHeight="1" x14ac:dyDescent="0.2">
      <c r="A237" s="46" t="s">
        <v>89</v>
      </c>
      <c r="J237" s="2">
        <v>56</v>
      </c>
      <c r="K237" s="249">
        <v>52</v>
      </c>
      <c r="O237" s="1">
        <f>J237/I236</f>
        <v>0.98245614035087714</v>
      </c>
      <c r="P237" s="35">
        <v>58</v>
      </c>
      <c r="Q237" s="36">
        <f t="shared" si="29"/>
        <v>0.96666666666666667</v>
      </c>
      <c r="R237" s="1">
        <f t="shared" si="30"/>
        <v>3.3333333333333326E-2</v>
      </c>
    </row>
    <row r="238" spans="1:22" ht="12.75" customHeight="1" x14ac:dyDescent="0.2">
      <c r="A238" s="46" t="s">
        <v>95</v>
      </c>
      <c r="J238" s="2">
        <v>5</v>
      </c>
      <c r="K238" s="249">
        <v>7</v>
      </c>
      <c r="O238" s="1"/>
      <c r="P238" s="35">
        <v>9</v>
      </c>
      <c r="Q238" s="36"/>
      <c r="R238" s="1"/>
    </row>
    <row r="239" spans="1:22" ht="12.75" customHeight="1" x14ac:dyDescent="0.2">
      <c r="A239" s="46" t="s">
        <v>97</v>
      </c>
      <c r="J239" s="2">
        <v>1</v>
      </c>
      <c r="K239" s="249">
        <v>1</v>
      </c>
      <c r="O239" s="1"/>
      <c r="P239" s="35">
        <v>1</v>
      </c>
      <c r="Q239" s="36"/>
      <c r="R239" s="1"/>
      <c r="S239" s="2" t="s">
        <v>91</v>
      </c>
      <c r="T239" s="2">
        <v>55</v>
      </c>
      <c r="U239" s="2">
        <f>SUM(K237:K239)</f>
        <v>60</v>
      </c>
      <c r="V239" s="2" t="s">
        <v>19</v>
      </c>
    </row>
    <row r="240" spans="1:22" ht="12.75" customHeight="1" x14ac:dyDescent="0.2">
      <c r="A240" s="46"/>
      <c r="K240" s="249"/>
      <c r="O240" s="1"/>
      <c r="P240" s="35"/>
      <c r="Q240" s="36"/>
      <c r="R240" s="1"/>
      <c r="S240" s="2" t="s">
        <v>92</v>
      </c>
      <c r="T240" s="36">
        <f>T239/B229</f>
        <v>0.72368421052631582</v>
      </c>
      <c r="U240" s="36">
        <f>T239/U239</f>
        <v>0.91666666666666663</v>
      </c>
      <c r="V240" s="2" t="s">
        <v>93</v>
      </c>
    </row>
    <row r="241" spans="1:22" ht="12.75" customHeight="1" x14ac:dyDescent="0.2">
      <c r="A241" s="46"/>
      <c r="K241" s="245">
        <f>SUM(K237:K239)</f>
        <v>60</v>
      </c>
      <c r="L241" s="1">
        <f>K237/B229</f>
        <v>0.68421052631578949</v>
      </c>
      <c r="M241" s="48">
        <f>K241/B229</f>
        <v>0.78947368421052633</v>
      </c>
      <c r="N241" s="48">
        <f>M241-L241</f>
        <v>0.10526315789473684</v>
      </c>
      <c r="O241" s="1"/>
      <c r="P241" s="35"/>
      <c r="Q241" s="36"/>
      <c r="R241" s="1"/>
      <c r="S241" s="2"/>
      <c r="T241" s="2"/>
      <c r="U241" s="2"/>
      <c r="V241" s="2"/>
    </row>
    <row r="242" spans="1:22" ht="12.75" customHeight="1" x14ac:dyDescent="0.2">
      <c r="O242" s="48"/>
    </row>
    <row r="243" spans="1:22" ht="12.75" customHeight="1" x14ac:dyDescent="0.2"/>
    <row r="244" spans="1:22" ht="12.75" customHeight="1" x14ac:dyDescent="0.2"/>
    <row r="245" spans="1:22" ht="26.25" x14ac:dyDescent="0.4">
      <c r="A245" s="2"/>
      <c r="B245" s="382" t="s">
        <v>101</v>
      </c>
      <c r="C245" s="367"/>
      <c r="D245" s="367"/>
      <c r="E245" s="367"/>
      <c r="F245" s="367"/>
      <c r="G245" s="367"/>
      <c r="H245" s="367"/>
      <c r="I245" s="367"/>
      <c r="J245" s="367"/>
      <c r="K245" s="225" t="s">
        <v>70</v>
      </c>
      <c r="L245" s="1"/>
      <c r="M245" s="1"/>
      <c r="N245" s="2"/>
      <c r="O245" s="1"/>
      <c r="P245" s="2"/>
      <c r="Q245" s="2"/>
      <c r="R245" s="2"/>
    </row>
    <row r="246" spans="1:22" ht="20.25" x14ac:dyDescent="0.2">
      <c r="A246" s="376" t="s">
        <v>18</v>
      </c>
      <c r="B246" s="344" t="s">
        <v>102</v>
      </c>
      <c r="C246" s="345"/>
      <c r="D246" s="345"/>
      <c r="E246" s="345"/>
      <c r="F246" s="345"/>
      <c r="G246" s="345"/>
      <c r="H246" s="345"/>
      <c r="I246" s="345"/>
      <c r="J246" s="377"/>
      <c r="K246" s="348" t="s">
        <v>19</v>
      </c>
      <c r="L246" s="339" t="s">
        <v>11</v>
      </c>
      <c r="M246" s="339" t="s">
        <v>12</v>
      </c>
      <c r="N246" s="350" t="s">
        <v>13</v>
      </c>
      <c r="O246" s="339" t="s">
        <v>14</v>
      </c>
      <c r="P246" s="337" t="s">
        <v>15</v>
      </c>
      <c r="Q246" s="337" t="s">
        <v>16</v>
      </c>
      <c r="R246" s="339" t="s">
        <v>103</v>
      </c>
    </row>
    <row r="247" spans="1:22" ht="15.75" x14ac:dyDescent="0.25">
      <c r="A247" s="338"/>
      <c r="B247" s="84" t="s">
        <v>104</v>
      </c>
      <c r="C247" s="84" t="s">
        <v>105</v>
      </c>
      <c r="D247" s="84" t="s">
        <v>106</v>
      </c>
      <c r="E247" s="84" t="s">
        <v>107</v>
      </c>
      <c r="F247" s="84" t="s">
        <v>108</v>
      </c>
      <c r="G247" s="84" t="s">
        <v>109</v>
      </c>
      <c r="H247" s="84" t="s">
        <v>110</v>
      </c>
      <c r="I247" s="84" t="s">
        <v>73</v>
      </c>
      <c r="J247" s="84" t="s">
        <v>74</v>
      </c>
      <c r="K247" s="349"/>
      <c r="L247" s="338"/>
      <c r="M247" s="338"/>
      <c r="N247" s="338"/>
      <c r="O247" s="338"/>
      <c r="P247" s="338"/>
      <c r="Q247" s="338"/>
      <c r="R247" s="338"/>
    </row>
    <row r="248" spans="1:22" ht="15.75" x14ac:dyDescent="0.25">
      <c r="A248" s="84">
        <v>1001</v>
      </c>
      <c r="B248" s="87">
        <v>78</v>
      </c>
      <c r="C248" s="87"/>
      <c r="D248" s="87"/>
      <c r="E248" s="87"/>
      <c r="F248" s="87"/>
      <c r="G248" s="87"/>
      <c r="H248" s="87"/>
      <c r="I248" s="87"/>
      <c r="J248" s="87"/>
      <c r="K248" s="129"/>
      <c r="L248" s="262"/>
      <c r="M248" s="263"/>
      <c r="N248" s="264"/>
      <c r="O248" s="278"/>
      <c r="P248" s="182">
        <f>B248</f>
        <v>78</v>
      </c>
      <c r="Q248" s="279"/>
      <c r="R248" s="278"/>
    </row>
    <row r="249" spans="1:22" ht="15.75" customHeight="1" x14ac:dyDescent="0.25">
      <c r="A249" s="84">
        <v>1002</v>
      </c>
      <c r="B249" s="87"/>
      <c r="C249" s="87">
        <v>73</v>
      </c>
      <c r="D249" s="87"/>
      <c r="E249" s="87"/>
      <c r="F249" s="87"/>
      <c r="G249" s="87"/>
      <c r="H249" s="87"/>
      <c r="I249" s="87"/>
      <c r="J249" s="87"/>
      <c r="K249" s="129"/>
      <c r="L249" s="265"/>
      <c r="M249" s="101"/>
      <c r="N249" s="266"/>
      <c r="O249" s="96">
        <f>IF(C249=0,"",C249/B248)</f>
        <v>0.9358974358974359</v>
      </c>
      <c r="P249" s="97">
        <v>73</v>
      </c>
      <c r="Q249" s="280">
        <f t="shared" ref="Q249:Q256" si="31">IF(P249=0,"",P249/P248)</f>
        <v>0.9358974358974359</v>
      </c>
      <c r="R249" s="280">
        <f t="shared" ref="R249:R256" si="32">IF(P249=0,"",100%-Q249)</f>
        <v>6.4102564102564097E-2</v>
      </c>
    </row>
    <row r="250" spans="1:22" ht="15.75" customHeight="1" x14ac:dyDescent="0.25">
      <c r="A250" s="84">
        <v>1101</v>
      </c>
      <c r="B250" s="87"/>
      <c r="C250" s="87"/>
      <c r="D250" s="87">
        <v>61</v>
      </c>
      <c r="E250" s="87"/>
      <c r="F250" s="87"/>
      <c r="G250" s="87"/>
      <c r="H250" s="87"/>
      <c r="I250" s="87"/>
      <c r="J250" s="87"/>
      <c r="K250" s="129"/>
      <c r="L250" s="265"/>
      <c r="M250" s="101"/>
      <c r="N250" s="266"/>
      <c r="O250" s="96">
        <f>IF(D250=0,"",D250/C249)</f>
        <v>0.83561643835616439</v>
      </c>
      <c r="P250" s="97">
        <v>71</v>
      </c>
      <c r="Q250" s="280">
        <f t="shared" si="31"/>
        <v>0.9726027397260274</v>
      </c>
      <c r="R250" s="280">
        <f t="shared" si="32"/>
        <v>2.7397260273972601E-2</v>
      </c>
      <c r="S250" s="14">
        <f>P250/P248</f>
        <v>0.91025641025641024</v>
      </c>
    </row>
    <row r="251" spans="1:22" ht="15.75" customHeight="1" x14ac:dyDescent="0.25">
      <c r="A251" s="84">
        <v>1102</v>
      </c>
      <c r="B251" s="87"/>
      <c r="C251" s="87"/>
      <c r="D251" s="87"/>
      <c r="E251" s="87">
        <v>56</v>
      </c>
      <c r="F251" s="87"/>
      <c r="G251" s="87"/>
      <c r="H251" s="87"/>
      <c r="I251" s="87"/>
      <c r="J251" s="87"/>
      <c r="K251" s="129"/>
      <c r="L251" s="265"/>
      <c r="M251" s="101"/>
      <c r="N251" s="266"/>
      <c r="O251" s="96">
        <f>IF(E251=0,"",E251/D250)</f>
        <v>0.91803278688524592</v>
      </c>
      <c r="P251" s="97">
        <v>69</v>
      </c>
      <c r="Q251" s="280">
        <f t="shared" si="31"/>
        <v>0.971830985915493</v>
      </c>
      <c r="R251" s="280">
        <f t="shared" si="32"/>
        <v>2.8169014084507005E-2</v>
      </c>
    </row>
    <row r="252" spans="1:22" ht="15.75" customHeight="1" x14ac:dyDescent="0.25">
      <c r="A252" s="84">
        <v>1201</v>
      </c>
      <c r="B252" s="87"/>
      <c r="C252" s="87"/>
      <c r="D252" s="87"/>
      <c r="E252" s="87"/>
      <c r="F252" s="87">
        <v>51</v>
      </c>
      <c r="G252" s="87"/>
      <c r="H252" s="87"/>
      <c r="I252" s="87"/>
      <c r="J252" s="87"/>
      <c r="K252" s="129"/>
      <c r="L252" s="265"/>
      <c r="M252" s="101"/>
      <c r="N252" s="266"/>
      <c r="O252" s="96">
        <f>IF(F252=0,"",F252/E251)</f>
        <v>0.9107142857142857</v>
      </c>
      <c r="P252" s="97">
        <v>67</v>
      </c>
      <c r="Q252" s="280">
        <f t="shared" si="31"/>
        <v>0.97101449275362317</v>
      </c>
      <c r="R252" s="280">
        <f t="shared" si="32"/>
        <v>2.8985507246376829E-2</v>
      </c>
    </row>
    <row r="253" spans="1:22" ht="15.75" customHeight="1" x14ac:dyDescent="0.25">
      <c r="A253" s="84" t="s">
        <v>85</v>
      </c>
      <c r="B253" s="87"/>
      <c r="C253" s="87"/>
      <c r="D253" s="87"/>
      <c r="E253" s="87"/>
      <c r="F253" s="87"/>
      <c r="G253" s="87">
        <v>51</v>
      </c>
      <c r="H253" s="87"/>
      <c r="I253" s="87"/>
      <c r="J253" s="87"/>
      <c r="K253" s="129"/>
      <c r="L253" s="265"/>
      <c r="M253" s="101"/>
      <c r="N253" s="266"/>
      <c r="O253" s="96">
        <f>IF(G253=0,"",G253/F252)</f>
        <v>1</v>
      </c>
      <c r="P253" s="97">
        <v>63</v>
      </c>
      <c r="Q253" s="280">
        <f t="shared" si="31"/>
        <v>0.94029850746268662</v>
      </c>
      <c r="R253" s="280">
        <f t="shared" si="32"/>
        <v>5.9701492537313383E-2</v>
      </c>
    </row>
    <row r="254" spans="1:22" ht="15.75" customHeight="1" x14ac:dyDescent="0.25">
      <c r="A254" s="84">
        <v>1301</v>
      </c>
      <c r="B254" s="87"/>
      <c r="C254" s="87"/>
      <c r="D254" s="87"/>
      <c r="E254" s="87"/>
      <c r="F254" s="87"/>
      <c r="G254" s="87"/>
      <c r="H254" s="87">
        <v>49</v>
      </c>
      <c r="I254" s="87"/>
      <c r="J254" s="87"/>
      <c r="K254" s="129"/>
      <c r="L254" s="265"/>
      <c r="M254" s="101"/>
      <c r="N254" s="266"/>
      <c r="O254" s="96">
        <f>IF(H254=0,"",H254/G253)</f>
        <v>0.96078431372549022</v>
      </c>
      <c r="P254" s="97">
        <v>62</v>
      </c>
      <c r="Q254" s="280">
        <f t="shared" si="31"/>
        <v>0.98412698412698407</v>
      </c>
      <c r="R254" s="280">
        <f t="shared" si="32"/>
        <v>1.5873015873015928E-2</v>
      </c>
    </row>
    <row r="255" spans="1:22" ht="15.75" customHeight="1" x14ac:dyDescent="0.25">
      <c r="A255" s="84">
        <v>1302</v>
      </c>
      <c r="B255" s="87"/>
      <c r="C255" s="87"/>
      <c r="D255" s="87"/>
      <c r="E255" s="87"/>
      <c r="F255" s="87"/>
      <c r="G255" s="87"/>
      <c r="H255" s="87"/>
      <c r="I255" s="87">
        <v>48</v>
      </c>
      <c r="J255" s="87"/>
      <c r="K255" s="129"/>
      <c r="L255" s="265"/>
      <c r="M255" s="101"/>
      <c r="N255" s="266"/>
      <c r="O255" s="96">
        <f>IF(I255=0,"",I255/H254)</f>
        <v>0.97959183673469385</v>
      </c>
      <c r="P255" s="97">
        <v>62</v>
      </c>
      <c r="Q255" s="280">
        <f t="shared" si="31"/>
        <v>1</v>
      </c>
      <c r="R255" s="280">
        <f t="shared" si="32"/>
        <v>0</v>
      </c>
    </row>
    <row r="256" spans="1:22" ht="15.75" customHeight="1" x14ac:dyDescent="0.25">
      <c r="A256" s="84">
        <v>1401</v>
      </c>
      <c r="B256" s="87"/>
      <c r="C256" s="87"/>
      <c r="D256" s="87"/>
      <c r="E256" s="87"/>
      <c r="F256" s="87"/>
      <c r="G256" s="87"/>
      <c r="H256" s="87"/>
      <c r="I256" s="87"/>
      <c r="J256" s="87">
        <v>45</v>
      </c>
      <c r="K256" s="129">
        <v>38</v>
      </c>
      <c r="L256" s="265"/>
      <c r="M256" s="101"/>
      <c r="N256" s="266"/>
      <c r="O256" s="126">
        <f>IF(J256=0,"",J256/I255)</f>
        <v>0.9375</v>
      </c>
      <c r="P256" s="97">
        <v>57</v>
      </c>
      <c r="Q256" s="126">
        <f t="shared" si="31"/>
        <v>0.91935483870967738</v>
      </c>
      <c r="R256" s="126">
        <f t="shared" si="32"/>
        <v>8.064516129032262E-2</v>
      </c>
    </row>
    <row r="257" spans="1:18" ht="15.75" customHeight="1" x14ac:dyDescent="0.25">
      <c r="A257" s="84">
        <v>1402</v>
      </c>
      <c r="B257" s="87"/>
      <c r="C257" s="87"/>
      <c r="D257" s="87"/>
      <c r="E257" s="87"/>
      <c r="F257" s="87"/>
      <c r="G257" s="87"/>
      <c r="H257" s="87"/>
      <c r="I257" s="87"/>
      <c r="J257" s="87">
        <v>11</v>
      </c>
      <c r="K257" s="129">
        <v>10</v>
      </c>
      <c r="L257" s="265"/>
      <c r="M257" s="101"/>
      <c r="N257" s="256"/>
      <c r="O257" s="175"/>
      <c r="P257" s="97">
        <v>18</v>
      </c>
      <c r="Q257" s="175"/>
      <c r="R257" s="281"/>
    </row>
    <row r="258" spans="1:18" ht="15.75" customHeight="1" x14ac:dyDescent="0.25">
      <c r="A258" s="84">
        <v>1501</v>
      </c>
      <c r="B258" s="87"/>
      <c r="C258" s="87"/>
      <c r="D258" s="87"/>
      <c r="E258" s="87"/>
      <c r="F258" s="87"/>
      <c r="G258" s="87"/>
      <c r="H258" s="87"/>
      <c r="I258" s="87"/>
      <c r="J258" s="87">
        <v>6</v>
      </c>
      <c r="K258" s="129">
        <v>4</v>
      </c>
      <c r="L258" s="265"/>
      <c r="M258" s="101"/>
      <c r="N258" s="256"/>
      <c r="O258" s="215"/>
      <c r="P258" s="106">
        <v>9</v>
      </c>
      <c r="Q258" s="285"/>
      <c r="R258" s="215"/>
    </row>
    <row r="259" spans="1:18" ht="15.75" customHeight="1" x14ac:dyDescent="0.25">
      <c r="A259" s="84">
        <v>1502</v>
      </c>
      <c r="B259" s="87"/>
      <c r="C259" s="87"/>
      <c r="D259" s="87"/>
      <c r="E259" s="87"/>
      <c r="F259" s="87"/>
      <c r="G259" s="87"/>
      <c r="H259" s="87"/>
      <c r="I259" s="87"/>
      <c r="J259" s="87">
        <v>5</v>
      </c>
      <c r="K259" s="129">
        <v>2</v>
      </c>
      <c r="L259" s="265"/>
      <c r="M259" s="101"/>
      <c r="N259" s="256"/>
      <c r="O259" s="215"/>
      <c r="P259" s="106">
        <v>5</v>
      </c>
      <c r="Q259" s="285"/>
      <c r="R259" s="215"/>
    </row>
    <row r="260" spans="1:18" ht="15.75" customHeight="1" x14ac:dyDescent="0.25">
      <c r="A260" s="84">
        <v>1601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129"/>
      <c r="L260" s="265"/>
      <c r="M260" s="101"/>
      <c r="N260" s="256"/>
      <c r="O260" s="215"/>
      <c r="P260" s="106"/>
      <c r="Q260" s="285"/>
      <c r="R260" s="215"/>
    </row>
    <row r="261" spans="1:18" ht="15.75" customHeight="1" x14ac:dyDescent="0.25">
      <c r="A261" s="84">
        <v>1602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129"/>
      <c r="L261" s="265"/>
      <c r="M261" s="101"/>
      <c r="N261" s="256"/>
      <c r="O261" s="316"/>
      <c r="P261" s="317"/>
      <c r="Q261" s="318"/>
      <c r="R261" s="319"/>
    </row>
    <row r="262" spans="1:18" ht="15.75" customHeight="1" x14ac:dyDescent="0.25">
      <c r="A262" s="84">
        <v>1701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129"/>
      <c r="L262" s="265"/>
      <c r="M262" s="101"/>
      <c r="N262" s="256"/>
      <c r="O262" s="111" t="s">
        <v>91</v>
      </c>
      <c r="P262" s="164">
        <v>48</v>
      </c>
      <c r="Q262" s="113">
        <f>K265</f>
        <v>54</v>
      </c>
      <c r="R262" s="114" t="s">
        <v>19</v>
      </c>
    </row>
    <row r="263" spans="1:18" ht="15.75" customHeight="1" x14ac:dyDescent="0.25">
      <c r="A263" s="84">
        <v>1702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129"/>
      <c r="L263" s="265"/>
      <c r="M263" s="101"/>
      <c r="N263" s="256"/>
      <c r="O263" s="115" t="s">
        <v>92</v>
      </c>
      <c r="P263" s="165">
        <f>IF(P262/B248=0,"",P262/B248)</f>
        <v>0.61538461538461542</v>
      </c>
      <c r="Q263" s="117">
        <f>IF(P262/Q262=0,"",P262/Q262)</f>
        <v>0.88888888888888884</v>
      </c>
      <c r="R263" s="118" t="s">
        <v>93</v>
      </c>
    </row>
    <row r="264" spans="1:18" ht="15.75" customHeight="1" x14ac:dyDescent="0.25">
      <c r="A264" s="84">
        <v>1801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129"/>
      <c r="L264" s="267"/>
      <c r="M264" s="268"/>
      <c r="N264" s="269"/>
      <c r="O264" s="120"/>
      <c r="P264" s="121"/>
      <c r="Q264" s="121"/>
      <c r="R264" s="122"/>
    </row>
    <row r="265" spans="1:18" ht="18" customHeight="1" x14ac:dyDescent="0.25">
      <c r="A265" s="46"/>
      <c r="B265" s="340" t="s">
        <v>111</v>
      </c>
      <c r="C265" s="340"/>
      <c r="D265" s="340"/>
      <c r="E265" s="340"/>
      <c r="F265" s="340"/>
      <c r="G265" s="340"/>
      <c r="H265" s="340"/>
      <c r="I265" s="340"/>
      <c r="J265" s="340"/>
      <c r="K265" s="226">
        <f>SUM(K248:K261)</f>
        <v>54</v>
      </c>
      <c r="L265" s="124">
        <f>IF(SUM(K253:K256)=0,"",SUM(K253:K256)/B248)</f>
        <v>0.48717948717948717</v>
      </c>
      <c r="M265" s="124">
        <f>IF(K265=0,"",K265/B248)</f>
        <v>0.69230769230769229</v>
      </c>
      <c r="N265" s="124">
        <f>IF(K256=0,"",M265-L265)</f>
        <v>0.20512820512820512</v>
      </c>
      <c r="O265" s="1"/>
      <c r="P265" s="2"/>
      <c r="Q265" s="36"/>
      <c r="R265" s="1"/>
    </row>
    <row r="266" spans="1:18" ht="12.75" customHeight="1" x14ac:dyDescent="0.2"/>
    <row r="267" spans="1:18" ht="12.75" customHeight="1" x14ac:dyDescent="0.2"/>
    <row r="268" spans="1:18" ht="26.25" customHeight="1" x14ac:dyDescent="0.4">
      <c r="A268" s="2"/>
      <c r="B268" s="382" t="s">
        <v>101</v>
      </c>
      <c r="C268" s="367"/>
      <c r="D268" s="367"/>
      <c r="E268" s="367"/>
      <c r="F268" s="367"/>
      <c r="G268" s="367"/>
      <c r="H268" s="367"/>
      <c r="I268" s="367"/>
      <c r="J268" s="367"/>
      <c r="K268" s="225" t="s">
        <v>71</v>
      </c>
      <c r="L268" s="1"/>
      <c r="M268" s="1"/>
      <c r="N268" s="2"/>
      <c r="O268" s="1"/>
      <c r="P268" s="2"/>
      <c r="Q268" s="2"/>
      <c r="R268" s="2"/>
    </row>
    <row r="269" spans="1:18" ht="20.25" customHeight="1" x14ac:dyDescent="0.2">
      <c r="A269" s="376" t="s">
        <v>18</v>
      </c>
      <c r="B269" s="344" t="s">
        <v>102</v>
      </c>
      <c r="C269" s="345"/>
      <c r="D269" s="345"/>
      <c r="E269" s="345"/>
      <c r="F269" s="345"/>
      <c r="G269" s="345"/>
      <c r="H269" s="345"/>
      <c r="I269" s="345"/>
      <c r="J269" s="377"/>
      <c r="K269" s="348" t="s">
        <v>19</v>
      </c>
      <c r="L269" s="339" t="s">
        <v>11</v>
      </c>
      <c r="M269" s="339" t="s">
        <v>12</v>
      </c>
      <c r="N269" s="350" t="s">
        <v>13</v>
      </c>
      <c r="O269" s="339" t="s">
        <v>14</v>
      </c>
      <c r="P269" s="337" t="s">
        <v>15</v>
      </c>
      <c r="Q269" s="337" t="s">
        <v>16</v>
      </c>
      <c r="R269" s="339" t="s">
        <v>103</v>
      </c>
    </row>
    <row r="270" spans="1:18" ht="15.75" customHeight="1" x14ac:dyDescent="0.25">
      <c r="A270" s="338"/>
      <c r="B270" s="84" t="s">
        <v>104</v>
      </c>
      <c r="C270" s="84" t="s">
        <v>105</v>
      </c>
      <c r="D270" s="84" t="s">
        <v>106</v>
      </c>
      <c r="E270" s="84" t="s">
        <v>107</v>
      </c>
      <c r="F270" s="84" t="s">
        <v>108</v>
      </c>
      <c r="G270" s="84" t="s">
        <v>109</v>
      </c>
      <c r="H270" s="84" t="s">
        <v>110</v>
      </c>
      <c r="I270" s="84" t="s">
        <v>73</v>
      </c>
      <c r="J270" s="84" t="s">
        <v>74</v>
      </c>
      <c r="K270" s="349"/>
      <c r="L270" s="338"/>
      <c r="M270" s="338"/>
      <c r="N270" s="338"/>
      <c r="O270" s="338"/>
      <c r="P270" s="338"/>
      <c r="Q270" s="338"/>
      <c r="R270" s="338"/>
    </row>
    <row r="271" spans="1:18" ht="15.75" customHeight="1" x14ac:dyDescent="0.25">
      <c r="A271" s="84">
        <v>1002</v>
      </c>
      <c r="B271" s="87">
        <v>78</v>
      </c>
      <c r="C271" s="87"/>
      <c r="D271" s="87"/>
      <c r="E271" s="87"/>
      <c r="F271" s="87"/>
      <c r="G271" s="87"/>
      <c r="H271" s="87"/>
      <c r="I271" s="87"/>
      <c r="J271" s="87"/>
      <c r="K271" s="129"/>
      <c r="L271" s="262"/>
      <c r="M271" s="263"/>
      <c r="N271" s="264"/>
      <c r="O271" s="278"/>
      <c r="P271" s="182">
        <f>B271</f>
        <v>78</v>
      </c>
      <c r="Q271" s="279"/>
      <c r="R271" s="278"/>
    </row>
    <row r="272" spans="1:18" ht="15.75" customHeight="1" x14ac:dyDescent="0.25">
      <c r="A272" s="84">
        <v>1101</v>
      </c>
      <c r="B272" s="87"/>
      <c r="C272" s="87">
        <v>70</v>
      </c>
      <c r="D272" s="87"/>
      <c r="E272" s="87"/>
      <c r="F272" s="87"/>
      <c r="G272" s="87"/>
      <c r="H272" s="87"/>
      <c r="I272" s="87"/>
      <c r="J272" s="87"/>
      <c r="K272" s="129"/>
      <c r="L272" s="265"/>
      <c r="M272" s="101"/>
      <c r="N272" s="266"/>
      <c r="O272" s="96">
        <f>IF(C272=0,"",C272/B271)</f>
        <v>0.89743589743589747</v>
      </c>
      <c r="P272" s="97">
        <v>70</v>
      </c>
      <c r="Q272" s="280">
        <f t="shared" ref="Q272:Q279" si="33">IF(P272=0,"",P272/P271)</f>
        <v>0.89743589743589747</v>
      </c>
      <c r="R272" s="280">
        <f t="shared" ref="R272:R279" si="34">IF(P272=0,"",100%-Q272)</f>
        <v>0.10256410256410253</v>
      </c>
    </row>
    <row r="273" spans="1:19" ht="15.75" customHeight="1" x14ac:dyDescent="0.25">
      <c r="A273" s="84">
        <v>1102</v>
      </c>
      <c r="B273" s="87"/>
      <c r="C273" s="87"/>
      <c r="D273" s="87">
        <v>66</v>
      </c>
      <c r="E273" s="87"/>
      <c r="F273" s="87"/>
      <c r="G273" s="87"/>
      <c r="H273" s="87"/>
      <c r="I273" s="87"/>
      <c r="J273" s="87"/>
      <c r="K273" s="129"/>
      <c r="L273" s="265"/>
      <c r="M273" s="101"/>
      <c r="N273" s="266"/>
      <c r="O273" s="96">
        <f>IF(D273=0,"",D273/C272)</f>
        <v>0.94285714285714284</v>
      </c>
      <c r="P273" s="97">
        <v>69</v>
      </c>
      <c r="Q273" s="280">
        <f t="shared" si="33"/>
        <v>0.98571428571428577</v>
      </c>
      <c r="R273" s="280">
        <f t="shared" si="34"/>
        <v>1.4285714285714235E-2</v>
      </c>
      <c r="S273" s="14">
        <f>P273/P271</f>
        <v>0.88461538461538458</v>
      </c>
    </row>
    <row r="274" spans="1:19" ht="15.75" customHeight="1" x14ac:dyDescent="0.25">
      <c r="A274" s="84">
        <v>1201</v>
      </c>
      <c r="B274" s="87"/>
      <c r="C274" s="87"/>
      <c r="D274" s="87"/>
      <c r="E274" s="87">
        <v>62</v>
      </c>
      <c r="F274" s="87"/>
      <c r="G274" s="87"/>
      <c r="H274" s="87"/>
      <c r="I274" s="87"/>
      <c r="J274" s="87"/>
      <c r="K274" s="129"/>
      <c r="L274" s="265"/>
      <c r="M274" s="101"/>
      <c r="N274" s="266"/>
      <c r="O274" s="96">
        <f>IF(E274=0,"",E274/D273)</f>
        <v>0.93939393939393945</v>
      </c>
      <c r="P274" s="97">
        <v>67</v>
      </c>
      <c r="Q274" s="280">
        <f t="shared" si="33"/>
        <v>0.97101449275362317</v>
      </c>
      <c r="R274" s="280">
        <f t="shared" si="34"/>
        <v>2.8985507246376829E-2</v>
      </c>
    </row>
    <row r="275" spans="1:19" ht="15.75" customHeight="1" x14ac:dyDescent="0.25">
      <c r="A275" s="84" t="s">
        <v>85</v>
      </c>
      <c r="B275" s="87"/>
      <c r="C275" s="87"/>
      <c r="D275" s="87"/>
      <c r="E275" s="87"/>
      <c r="F275" s="87">
        <v>59</v>
      </c>
      <c r="G275" s="87"/>
      <c r="H275" s="87"/>
      <c r="I275" s="87"/>
      <c r="J275" s="87"/>
      <c r="K275" s="129"/>
      <c r="L275" s="265"/>
      <c r="M275" s="101"/>
      <c r="N275" s="266"/>
      <c r="O275" s="96">
        <f>IF(F275=0,"",F275/E274)</f>
        <v>0.95161290322580649</v>
      </c>
      <c r="P275" s="97">
        <v>63</v>
      </c>
      <c r="Q275" s="280">
        <f t="shared" si="33"/>
        <v>0.94029850746268662</v>
      </c>
      <c r="R275" s="280">
        <f t="shared" si="34"/>
        <v>5.9701492537313383E-2</v>
      </c>
    </row>
    <row r="276" spans="1:19" ht="15.75" customHeight="1" x14ac:dyDescent="0.25">
      <c r="A276" s="84">
        <v>1301</v>
      </c>
      <c r="B276" s="87"/>
      <c r="C276" s="87"/>
      <c r="D276" s="87"/>
      <c r="E276" s="87"/>
      <c r="F276" s="87"/>
      <c r="G276" s="87">
        <v>59</v>
      </c>
      <c r="H276" s="87"/>
      <c r="I276" s="87"/>
      <c r="J276" s="87"/>
      <c r="K276" s="129"/>
      <c r="L276" s="265"/>
      <c r="M276" s="101"/>
      <c r="N276" s="266"/>
      <c r="O276" s="96">
        <f>IF(G276=0,"",G276/F275)</f>
        <v>1</v>
      </c>
      <c r="P276" s="97">
        <v>62</v>
      </c>
      <c r="Q276" s="280">
        <f t="shared" si="33"/>
        <v>0.98412698412698407</v>
      </c>
      <c r="R276" s="280">
        <f t="shared" si="34"/>
        <v>1.5873015873015928E-2</v>
      </c>
    </row>
    <row r="277" spans="1:19" ht="15.75" customHeight="1" x14ac:dyDescent="0.25">
      <c r="A277" s="84">
        <v>1302</v>
      </c>
      <c r="B277" s="87"/>
      <c r="C277" s="87"/>
      <c r="D277" s="87"/>
      <c r="E277" s="87"/>
      <c r="F277" s="87"/>
      <c r="G277" s="87"/>
      <c r="H277" s="87">
        <v>59</v>
      </c>
      <c r="I277" s="87"/>
      <c r="J277" s="87"/>
      <c r="K277" s="129"/>
      <c r="L277" s="265"/>
      <c r="M277" s="101"/>
      <c r="N277" s="266"/>
      <c r="O277" s="96">
        <f>IF(H277=0,"",H277/G276)</f>
        <v>1</v>
      </c>
      <c r="P277" s="97">
        <v>63</v>
      </c>
      <c r="Q277" s="280">
        <f t="shared" si="33"/>
        <v>1.0161290322580645</v>
      </c>
      <c r="R277" s="280">
        <f t="shared" si="34"/>
        <v>-1.6129032258064502E-2</v>
      </c>
    </row>
    <row r="278" spans="1:19" ht="15.75" customHeight="1" x14ac:dyDescent="0.25">
      <c r="A278" s="84">
        <v>1401</v>
      </c>
      <c r="B278" s="87"/>
      <c r="C278" s="87"/>
      <c r="D278" s="87"/>
      <c r="E278" s="87"/>
      <c r="F278" s="87"/>
      <c r="G278" s="87"/>
      <c r="H278" s="87"/>
      <c r="I278" s="87">
        <v>58</v>
      </c>
      <c r="J278" s="87"/>
      <c r="K278" s="129"/>
      <c r="L278" s="265"/>
      <c r="M278" s="101"/>
      <c r="N278" s="266"/>
      <c r="O278" s="96">
        <f>IF(I278=0,"",I278/H277)</f>
        <v>0.98305084745762716</v>
      </c>
      <c r="P278" s="97">
        <v>62</v>
      </c>
      <c r="Q278" s="280">
        <f t="shared" si="33"/>
        <v>0.98412698412698407</v>
      </c>
      <c r="R278" s="280">
        <f t="shared" si="34"/>
        <v>1.5873015873015928E-2</v>
      </c>
    </row>
    <row r="279" spans="1:19" ht="15.75" customHeight="1" x14ac:dyDescent="0.25">
      <c r="A279" s="84">
        <v>1402</v>
      </c>
      <c r="B279" s="87"/>
      <c r="C279" s="87"/>
      <c r="D279" s="87"/>
      <c r="E279" s="87"/>
      <c r="F279" s="87"/>
      <c r="G279" s="87"/>
      <c r="H279" s="87"/>
      <c r="I279" s="87"/>
      <c r="J279" s="87">
        <v>56</v>
      </c>
      <c r="K279" s="129">
        <v>53</v>
      </c>
      <c r="L279" s="265"/>
      <c r="M279" s="101"/>
      <c r="N279" s="266"/>
      <c r="O279" s="126">
        <f>IF(J279=0,"",J279/I278)</f>
        <v>0.96551724137931039</v>
      </c>
      <c r="P279" s="97">
        <v>61</v>
      </c>
      <c r="Q279" s="126">
        <f t="shared" si="33"/>
        <v>0.9838709677419355</v>
      </c>
      <c r="R279" s="126">
        <f t="shared" si="34"/>
        <v>1.6129032258064502E-2</v>
      </c>
    </row>
    <row r="280" spans="1:19" ht="15.75" customHeight="1" x14ac:dyDescent="0.25">
      <c r="A280" s="84">
        <v>1501</v>
      </c>
      <c r="B280" s="87"/>
      <c r="C280" s="87"/>
      <c r="D280" s="87"/>
      <c r="E280" s="87"/>
      <c r="F280" s="87"/>
      <c r="G280" s="87"/>
      <c r="H280" s="87"/>
      <c r="I280" s="87"/>
      <c r="J280" s="87">
        <v>2</v>
      </c>
      <c r="K280" s="129">
        <v>2</v>
      </c>
      <c r="L280" s="265"/>
      <c r="M280" s="101"/>
      <c r="N280" s="256"/>
      <c r="O280" s="175"/>
      <c r="P280" s="97">
        <v>5</v>
      </c>
      <c r="Q280" s="175"/>
      <c r="R280" s="281"/>
    </row>
    <row r="281" spans="1:19" ht="15.75" customHeight="1" x14ac:dyDescent="0.25">
      <c r="A281" s="84">
        <v>1502</v>
      </c>
      <c r="B281" s="87"/>
      <c r="C281" s="87"/>
      <c r="D281" s="87"/>
      <c r="E281" s="87"/>
      <c r="F281" s="87"/>
      <c r="G281" s="87"/>
      <c r="H281" s="87"/>
      <c r="I281" s="87"/>
      <c r="J281" s="87">
        <v>2</v>
      </c>
      <c r="K281" s="129">
        <v>2</v>
      </c>
      <c r="L281" s="265"/>
      <c r="M281" s="101"/>
      <c r="N281" s="256"/>
      <c r="O281" s="215"/>
      <c r="P281" s="106">
        <v>4</v>
      </c>
      <c r="Q281" s="285"/>
      <c r="R281" s="215"/>
    </row>
    <row r="282" spans="1:19" ht="15.75" customHeight="1" x14ac:dyDescent="0.25">
      <c r="A282" s="84">
        <v>1601</v>
      </c>
      <c r="B282" s="87"/>
      <c r="C282" s="87"/>
      <c r="D282" s="87"/>
      <c r="E282" s="87"/>
      <c r="F282" s="87"/>
      <c r="G282" s="87"/>
      <c r="H282" s="87"/>
      <c r="I282" s="87"/>
      <c r="J282" s="87">
        <v>2</v>
      </c>
      <c r="K282" s="129">
        <v>2</v>
      </c>
      <c r="L282" s="265"/>
      <c r="M282" s="101"/>
      <c r="N282" s="256"/>
      <c r="O282" s="215"/>
      <c r="P282" s="106">
        <v>2</v>
      </c>
      <c r="Q282" s="285"/>
      <c r="R282" s="215"/>
    </row>
    <row r="283" spans="1:19" ht="15.75" customHeight="1" x14ac:dyDescent="0.25">
      <c r="A283" s="84">
        <v>1602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129"/>
      <c r="L283" s="265"/>
      <c r="M283" s="101"/>
      <c r="N283" s="256"/>
      <c r="O283" s="215"/>
      <c r="P283" s="106"/>
      <c r="Q283" s="285"/>
      <c r="R283" s="215"/>
    </row>
    <row r="284" spans="1:19" ht="15.75" customHeight="1" x14ac:dyDescent="0.25">
      <c r="A284" s="84">
        <v>1701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129"/>
      <c r="L284" s="265"/>
      <c r="M284" s="101"/>
      <c r="N284" s="256"/>
      <c r="O284" s="316"/>
      <c r="P284" s="317"/>
      <c r="Q284" s="318"/>
      <c r="R284" s="319"/>
    </row>
    <row r="285" spans="1:19" ht="15.75" customHeight="1" x14ac:dyDescent="0.25">
      <c r="A285" s="84">
        <v>1702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129"/>
      <c r="L285" s="265"/>
      <c r="M285" s="101"/>
      <c r="N285" s="256"/>
      <c r="O285" s="111" t="s">
        <v>91</v>
      </c>
      <c r="P285" s="164">
        <v>58</v>
      </c>
      <c r="Q285" s="113">
        <f>K288</f>
        <v>59</v>
      </c>
      <c r="R285" s="114" t="s">
        <v>19</v>
      </c>
    </row>
    <row r="286" spans="1:19" ht="15.75" customHeight="1" x14ac:dyDescent="0.25">
      <c r="A286" s="84">
        <v>1801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129"/>
      <c r="L286" s="265"/>
      <c r="M286" s="101"/>
      <c r="N286" s="256"/>
      <c r="O286" s="115" t="s">
        <v>92</v>
      </c>
      <c r="P286" s="165">
        <f>IF(P285/B271=0,"",P285/B271)</f>
        <v>0.74358974358974361</v>
      </c>
      <c r="Q286" s="117">
        <f>IF(P285/Q285=0,"",P285/Q285)</f>
        <v>0.98305084745762716</v>
      </c>
      <c r="R286" s="118" t="s">
        <v>93</v>
      </c>
    </row>
    <row r="287" spans="1:19" ht="15.75" customHeight="1" x14ac:dyDescent="0.25">
      <c r="A287" s="84">
        <v>1802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129"/>
      <c r="L287" s="267"/>
      <c r="M287" s="268"/>
      <c r="N287" s="269"/>
      <c r="O287" s="120"/>
      <c r="P287" s="121"/>
      <c r="Q287" s="121"/>
      <c r="R287" s="122"/>
    </row>
    <row r="288" spans="1:19" ht="18" customHeight="1" x14ac:dyDescent="0.25">
      <c r="A288" s="46"/>
      <c r="B288" s="340" t="s">
        <v>111</v>
      </c>
      <c r="C288" s="340"/>
      <c r="D288" s="340"/>
      <c r="E288" s="340"/>
      <c r="F288" s="340"/>
      <c r="G288" s="340"/>
      <c r="H288" s="340"/>
      <c r="I288" s="340"/>
      <c r="J288" s="340"/>
      <c r="K288" s="123">
        <f>SUM(K271:K284)</f>
        <v>59</v>
      </c>
      <c r="L288" s="124">
        <f>IF(SUM(K276:K279)=0,"",SUM(K276:K279)/B271)</f>
        <v>0.67948717948717952</v>
      </c>
      <c r="M288" s="124">
        <f>IF(K288=0,"",K288/B271)</f>
        <v>0.75641025641025639</v>
      </c>
      <c r="N288" s="124">
        <f>IF(K279=0,"",M288-L288)</f>
        <v>7.6923076923076872E-2</v>
      </c>
      <c r="O288" s="1"/>
      <c r="P288" s="2"/>
      <c r="Q288" s="36"/>
      <c r="R288" s="1"/>
    </row>
    <row r="289" spans="1:19" ht="12.75" customHeight="1" x14ac:dyDescent="0.2"/>
    <row r="290" spans="1:19" ht="12.75" customHeight="1" x14ac:dyDescent="0.2"/>
    <row r="291" spans="1:19" ht="26.25" customHeight="1" x14ac:dyDescent="0.4">
      <c r="A291" s="2"/>
      <c r="B291" s="382" t="s">
        <v>101</v>
      </c>
      <c r="C291" s="367"/>
      <c r="D291" s="367"/>
      <c r="E291" s="367"/>
      <c r="F291" s="367"/>
      <c r="G291" s="367"/>
      <c r="H291" s="367"/>
      <c r="I291" s="367"/>
      <c r="J291" s="367"/>
      <c r="K291" s="225" t="s">
        <v>79</v>
      </c>
      <c r="L291" s="1"/>
      <c r="M291" s="1"/>
      <c r="N291" s="2"/>
      <c r="O291" s="1"/>
      <c r="P291" s="2"/>
      <c r="Q291" s="2"/>
      <c r="R291" s="2"/>
    </row>
    <row r="292" spans="1:19" ht="20.25" customHeight="1" x14ac:dyDescent="0.2">
      <c r="A292" s="376" t="s">
        <v>18</v>
      </c>
      <c r="B292" s="344" t="s">
        <v>102</v>
      </c>
      <c r="C292" s="345"/>
      <c r="D292" s="345"/>
      <c r="E292" s="345"/>
      <c r="F292" s="345"/>
      <c r="G292" s="345"/>
      <c r="H292" s="345"/>
      <c r="I292" s="345"/>
      <c r="J292" s="377"/>
      <c r="K292" s="348" t="s">
        <v>19</v>
      </c>
      <c r="L292" s="339" t="s">
        <v>11</v>
      </c>
      <c r="M292" s="339" t="s">
        <v>12</v>
      </c>
      <c r="N292" s="350" t="s">
        <v>13</v>
      </c>
      <c r="O292" s="339" t="s">
        <v>14</v>
      </c>
      <c r="P292" s="337" t="s">
        <v>15</v>
      </c>
      <c r="Q292" s="337" t="s">
        <v>16</v>
      </c>
      <c r="R292" s="339" t="s">
        <v>103</v>
      </c>
    </row>
    <row r="293" spans="1:19" ht="15.75" customHeight="1" x14ac:dyDescent="0.25">
      <c r="A293" s="338"/>
      <c r="B293" s="84" t="s">
        <v>104</v>
      </c>
      <c r="C293" s="84" t="s">
        <v>105</v>
      </c>
      <c r="D293" s="84" t="s">
        <v>106</v>
      </c>
      <c r="E293" s="84" t="s">
        <v>107</v>
      </c>
      <c r="F293" s="84" t="s">
        <v>108</v>
      </c>
      <c r="G293" s="84" t="s">
        <v>109</v>
      </c>
      <c r="H293" s="84" t="s">
        <v>110</v>
      </c>
      <c r="I293" s="84" t="s">
        <v>73</v>
      </c>
      <c r="J293" s="84" t="s">
        <v>74</v>
      </c>
      <c r="K293" s="349"/>
      <c r="L293" s="338"/>
      <c r="M293" s="338"/>
      <c r="N293" s="338"/>
      <c r="O293" s="338"/>
      <c r="P293" s="338"/>
      <c r="Q293" s="338"/>
      <c r="R293" s="338"/>
    </row>
    <row r="294" spans="1:19" ht="15.75" customHeight="1" x14ac:dyDescent="0.25">
      <c r="A294" s="84">
        <v>1101</v>
      </c>
      <c r="B294" s="87">
        <v>117</v>
      </c>
      <c r="C294" s="87"/>
      <c r="D294" s="87"/>
      <c r="E294" s="87"/>
      <c r="F294" s="87"/>
      <c r="G294" s="87"/>
      <c r="H294" s="87"/>
      <c r="I294" s="87"/>
      <c r="J294" s="87"/>
      <c r="K294" s="129"/>
      <c r="L294" s="262"/>
      <c r="M294" s="263"/>
      <c r="N294" s="264"/>
      <c r="O294" s="278"/>
      <c r="P294" s="182">
        <f>B294</f>
        <v>117</v>
      </c>
      <c r="Q294" s="279"/>
      <c r="R294" s="278"/>
    </row>
    <row r="295" spans="1:19" ht="15.75" customHeight="1" x14ac:dyDescent="0.25">
      <c r="A295" s="84">
        <v>1102</v>
      </c>
      <c r="B295" s="87"/>
      <c r="C295" s="87">
        <v>107</v>
      </c>
      <c r="D295" s="87"/>
      <c r="E295" s="87"/>
      <c r="F295" s="87"/>
      <c r="G295" s="87"/>
      <c r="H295" s="87"/>
      <c r="I295" s="87"/>
      <c r="J295" s="87"/>
      <c r="K295" s="129"/>
      <c r="L295" s="265"/>
      <c r="M295" s="101"/>
      <c r="N295" s="266"/>
      <c r="O295" s="96">
        <f>IF(C295=0,"",C295/B294)</f>
        <v>0.9145299145299145</v>
      </c>
      <c r="P295" s="97">
        <v>107</v>
      </c>
      <c r="Q295" s="280">
        <f t="shared" ref="Q295:Q302" si="35">IF(P295=0,"",P295/P294)</f>
        <v>0.9145299145299145</v>
      </c>
      <c r="R295" s="280">
        <f t="shared" ref="R295:R302" si="36">IF(P295=0,"",100%-Q295)</f>
        <v>8.54700854700855E-2</v>
      </c>
    </row>
    <row r="296" spans="1:19" ht="15.75" customHeight="1" x14ac:dyDescent="0.25">
      <c r="A296" s="84">
        <v>1201</v>
      </c>
      <c r="B296" s="87"/>
      <c r="C296" s="87"/>
      <c r="D296" s="87">
        <v>93</v>
      </c>
      <c r="E296" s="87"/>
      <c r="F296" s="87"/>
      <c r="G296" s="87"/>
      <c r="H296" s="87"/>
      <c r="I296" s="87"/>
      <c r="J296" s="87"/>
      <c r="K296" s="129"/>
      <c r="L296" s="265"/>
      <c r="M296" s="101"/>
      <c r="N296" s="266"/>
      <c r="O296" s="96">
        <f>IF(D296=0,"",D296/C295)</f>
        <v>0.86915887850467288</v>
      </c>
      <c r="P296" s="97">
        <v>101</v>
      </c>
      <c r="Q296" s="280">
        <f t="shared" si="35"/>
        <v>0.94392523364485981</v>
      </c>
      <c r="R296" s="280">
        <f t="shared" si="36"/>
        <v>5.6074766355140193E-2</v>
      </c>
      <c r="S296" s="14">
        <f>P296/P294</f>
        <v>0.86324786324786329</v>
      </c>
    </row>
    <row r="297" spans="1:19" ht="15.75" customHeight="1" x14ac:dyDescent="0.25">
      <c r="A297" s="84" t="s">
        <v>85</v>
      </c>
      <c r="B297" s="87"/>
      <c r="C297" s="87"/>
      <c r="D297" s="87"/>
      <c r="E297" s="87">
        <v>85</v>
      </c>
      <c r="F297" s="87"/>
      <c r="G297" s="87"/>
      <c r="H297" s="87"/>
      <c r="I297" s="87"/>
      <c r="J297" s="87"/>
      <c r="K297" s="129"/>
      <c r="L297" s="265"/>
      <c r="M297" s="101"/>
      <c r="N297" s="266"/>
      <c r="O297" s="96">
        <f>IF(E297=0,"",E297/D296)</f>
        <v>0.91397849462365588</v>
      </c>
      <c r="P297" s="97">
        <v>94</v>
      </c>
      <c r="Q297" s="280">
        <f t="shared" si="35"/>
        <v>0.93069306930693074</v>
      </c>
      <c r="R297" s="280">
        <f t="shared" si="36"/>
        <v>6.9306930693069257E-2</v>
      </c>
    </row>
    <row r="298" spans="1:19" ht="15.75" customHeight="1" x14ac:dyDescent="0.25">
      <c r="A298" s="84">
        <v>1301</v>
      </c>
      <c r="B298" s="87"/>
      <c r="C298" s="87"/>
      <c r="D298" s="87"/>
      <c r="E298" s="87"/>
      <c r="F298" s="87">
        <v>75</v>
      </c>
      <c r="G298" s="87"/>
      <c r="H298" s="87"/>
      <c r="I298" s="87"/>
      <c r="J298" s="87"/>
      <c r="K298" s="129"/>
      <c r="L298" s="265"/>
      <c r="M298" s="101"/>
      <c r="N298" s="266"/>
      <c r="O298" s="96">
        <f>IF(F298=0,"",F298/E297)</f>
        <v>0.88235294117647056</v>
      </c>
      <c r="P298" s="97">
        <v>85</v>
      </c>
      <c r="Q298" s="280">
        <f t="shared" si="35"/>
        <v>0.9042553191489362</v>
      </c>
      <c r="R298" s="280">
        <f t="shared" si="36"/>
        <v>9.5744680851063801E-2</v>
      </c>
    </row>
    <row r="299" spans="1:19" ht="15.75" customHeight="1" x14ac:dyDescent="0.25">
      <c r="A299" s="84">
        <v>1302</v>
      </c>
      <c r="B299" s="87"/>
      <c r="C299" s="87"/>
      <c r="D299" s="87"/>
      <c r="E299" s="87"/>
      <c r="F299" s="87"/>
      <c r="G299" s="87">
        <v>69</v>
      </c>
      <c r="H299" s="87"/>
      <c r="I299" s="87"/>
      <c r="J299" s="87"/>
      <c r="K299" s="129"/>
      <c r="L299" s="265"/>
      <c r="M299" s="101"/>
      <c r="N299" s="266"/>
      <c r="O299" s="96">
        <f>IF(G299=0,"",G299/F298)</f>
        <v>0.92</v>
      </c>
      <c r="P299" s="97">
        <v>82</v>
      </c>
      <c r="Q299" s="280">
        <f t="shared" si="35"/>
        <v>0.96470588235294119</v>
      </c>
      <c r="R299" s="280">
        <f t="shared" si="36"/>
        <v>3.5294117647058809E-2</v>
      </c>
    </row>
    <row r="300" spans="1:19" ht="15.75" customHeight="1" x14ac:dyDescent="0.25">
      <c r="A300" s="84">
        <v>1401</v>
      </c>
      <c r="B300" s="87"/>
      <c r="C300" s="87"/>
      <c r="D300" s="87"/>
      <c r="E300" s="87"/>
      <c r="F300" s="87"/>
      <c r="G300" s="87"/>
      <c r="H300" s="87">
        <v>68</v>
      </c>
      <c r="I300" s="87"/>
      <c r="J300" s="87"/>
      <c r="K300" s="129"/>
      <c r="L300" s="265"/>
      <c r="M300" s="101"/>
      <c r="N300" s="266"/>
      <c r="O300" s="96">
        <f>IF(H300=0,"",H300/G299)</f>
        <v>0.98550724637681164</v>
      </c>
      <c r="P300" s="97">
        <v>80</v>
      </c>
      <c r="Q300" s="280">
        <f t="shared" si="35"/>
        <v>0.97560975609756095</v>
      </c>
      <c r="R300" s="280">
        <f t="shared" si="36"/>
        <v>2.4390243902439046E-2</v>
      </c>
    </row>
    <row r="301" spans="1:19" ht="15.75" customHeight="1" x14ac:dyDescent="0.25">
      <c r="A301" s="84">
        <v>1402</v>
      </c>
      <c r="B301" s="87"/>
      <c r="C301" s="87"/>
      <c r="D301" s="87"/>
      <c r="E301" s="87"/>
      <c r="F301" s="87"/>
      <c r="G301" s="87"/>
      <c r="H301" s="87"/>
      <c r="I301" s="87">
        <v>62</v>
      </c>
      <c r="J301" s="87"/>
      <c r="K301" s="129"/>
      <c r="L301" s="265"/>
      <c r="M301" s="101"/>
      <c r="N301" s="266"/>
      <c r="O301" s="96">
        <f>IF(I301=0,"",I301/H300)</f>
        <v>0.91176470588235292</v>
      </c>
      <c r="P301" s="97">
        <v>79</v>
      </c>
      <c r="Q301" s="280">
        <f t="shared" si="35"/>
        <v>0.98750000000000004</v>
      </c>
      <c r="R301" s="280">
        <f t="shared" si="36"/>
        <v>1.2499999999999956E-2</v>
      </c>
    </row>
    <row r="302" spans="1:19" ht="15.75" customHeight="1" x14ac:dyDescent="0.25">
      <c r="A302" s="84">
        <v>1501</v>
      </c>
      <c r="B302" s="87"/>
      <c r="C302" s="87"/>
      <c r="D302" s="87"/>
      <c r="E302" s="87"/>
      <c r="F302" s="87"/>
      <c r="G302" s="87"/>
      <c r="H302" s="87"/>
      <c r="I302" s="87"/>
      <c r="J302" s="87">
        <v>60</v>
      </c>
      <c r="K302" s="129">
        <v>59</v>
      </c>
      <c r="L302" s="265"/>
      <c r="M302" s="101"/>
      <c r="N302" s="266"/>
      <c r="O302" s="126">
        <f>IF(J302=0,"",J302/I301)</f>
        <v>0.967741935483871</v>
      </c>
      <c r="P302" s="97">
        <v>75</v>
      </c>
      <c r="Q302" s="126">
        <f t="shared" si="35"/>
        <v>0.94936708860759489</v>
      </c>
      <c r="R302" s="126">
        <f t="shared" si="36"/>
        <v>5.0632911392405111E-2</v>
      </c>
    </row>
    <row r="303" spans="1:19" ht="15.75" customHeight="1" x14ac:dyDescent="0.25">
      <c r="A303" s="84">
        <v>1502</v>
      </c>
      <c r="B303" s="87"/>
      <c r="C303" s="87"/>
      <c r="D303" s="87"/>
      <c r="E303" s="87"/>
      <c r="F303" s="87"/>
      <c r="G303" s="87"/>
      <c r="H303" s="87"/>
      <c r="I303" s="87"/>
      <c r="J303" s="87">
        <v>10</v>
      </c>
      <c r="K303" s="129">
        <v>5</v>
      </c>
      <c r="L303" s="265"/>
      <c r="M303" s="101"/>
      <c r="N303" s="256"/>
      <c r="O303" s="175"/>
      <c r="P303" s="97">
        <v>16</v>
      </c>
      <c r="Q303" s="175"/>
      <c r="R303" s="281"/>
    </row>
    <row r="304" spans="1:19" ht="15.75" customHeight="1" x14ac:dyDescent="0.25">
      <c r="A304" s="84">
        <v>1601</v>
      </c>
      <c r="B304" s="87"/>
      <c r="C304" s="87"/>
      <c r="D304" s="87"/>
      <c r="E304" s="87"/>
      <c r="F304" s="87"/>
      <c r="G304" s="87"/>
      <c r="H304" s="87"/>
      <c r="I304" s="87"/>
      <c r="J304" s="87">
        <v>8</v>
      </c>
      <c r="K304" s="129">
        <v>7</v>
      </c>
      <c r="L304" s="265"/>
      <c r="M304" s="101"/>
      <c r="N304" s="256"/>
      <c r="O304" s="215"/>
      <c r="P304" s="106">
        <v>10</v>
      </c>
      <c r="Q304" s="285"/>
      <c r="R304" s="215"/>
    </row>
    <row r="305" spans="1:19" ht="15.75" customHeight="1" x14ac:dyDescent="0.25">
      <c r="A305" s="84">
        <v>1602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129"/>
      <c r="L305" s="265"/>
      <c r="M305" s="101"/>
      <c r="N305" s="256"/>
      <c r="O305" s="215"/>
      <c r="P305" s="106"/>
      <c r="Q305" s="285"/>
      <c r="R305" s="215"/>
    </row>
    <row r="306" spans="1:19" ht="15.75" customHeight="1" x14ac:dyDescent="0.25">
      <c r="A306" s="84">
        <v>1701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129"/>
      <c r="L306" s="265"/>
      <c r="M306" s="101"/>
      <c r="N306" s="256"/>
      <c r="O306" s="215"/>
      <c r="P306" s="106"/>
      <c r="Q306" s="285"/>
      <c r="R306" s="215"/>
    </row>
    <row r="307" spans="1:19" ht="15.75" customHeight="1" x14ac:dyDescent="0.25">
      <c r="A307" s="84">
        <v>1702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129"/>
      <c r="L307" s="265"/>
      <c r="M307" s="101"/>
      <c r="N307" s="256"/>
      <c r="O307" s="316"/>
      <c r="P307" s="317"/>
      <c r="Q307" s="318"/>
      <c r="R307" s="319"/>
    </row>
    <row r="308" spans="1:19" ht="15.75" customHeight="1" x14ac:dyDescent="0.25">
      <c r="A308" s="84">
        <v>1801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129"/>
      <c r="L308" s="265"/>
      <c r="M308" s="101"/>
      <c r="N308" s="256"/>
      <c r="O308" s="111" t="s">
        <v>91</v>
      </c>
      <c r="P308" s="164">
        <v>64</v>
      </c>
      <c r="Q308" s="113">
        <f>IF(SUM(K299:K307)=0,"",SUM(K299:K307))</f>
        <v>71</v>
      </c>
      <c r="R308" s="114" t="s">
        <v>19</v>
      </c>
    </row>
    <row r="309" spans="1:19" ht="15.75" customHeight="1" x14ac:dyDescent="0.25">
      <c r="A309" s="84">
        <v>1802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129"/>
      <c r="L309" s="265"/>
      <c r="M309" s="101"/>
      <c r="N309" s="256"/>
      <c r="O309" s="115" t="s">
        <v>92</v>
      </c>
      <c r="P309" s="165">
        <f>IF(P308/B294=0,"",P308/B294)</f>
        <v>0.54700854700854706</v>
      </c>
      <c r="Q309" s="117">
        <f>IF(P308/Q308=0,"",P308/Q308)</f>
        <v>0.90140845070422537</v>
      </c>
      <c r="R309" s="118" t="s">
        <v>93</v>
      </c>
    </row>
    <row r="310" spans="1:19" ht="15.75" customHeight="1" x14ac:dyDescent="0.25">
      <c r="A310" s="84">
        <v>1901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129"/>
      <c r="L310" s="267"/>
      <c r="M310" s="268"/>
      <c r="N310" s="269"/>
      <c r="O310" s="120"/>
      <c r="P310" s="121"/>
      <c r="Q310" s="121"/>
      <c r="R310" s="122"/>
    </row>
    <row r="311" spans="1:19" ht="18" customHeight="1" x14ac:dyDescent="0.25">
      <c r="A311" s="46"/>
      <c r="B311" s="340" t="s">
        <v>111</v>
      </c>
      <c r="C311" s="340"/>
      <c r="D311" s="340"/>
      <c r="E311" s="340"/>
      <c r="F311" s="340"/>
      <c r="G311" s="340"/>
      <c r="H311" s="340"/>
      <c r="I311" s="340"/>
      <c r="J311" s="340"/>
      <c r="K311" s="123">
        <f>SUM(K294:K307)</f>
        <v>71</v>
      </c>
      <c r="L311" s="124">
        <f>IF(SUM(K299:K302)=0,"",SUM(K299:K302)/B294)</f>
        <v>0.50427350427350426</v>
      </c>
      <c r="M311" s="124">
        <f>IF(K311=0,"",K311/B294)</f>
        <v>0.60683760683760679</v>
      </c>
      <c r="N311" s="124">
        <f>IF(K302=0,"",M311-L311)</f>
        <v>0.10256410256410253</v>
      </c>
      <c r="O311" s="1"/>
      <c r="P311" s="2"/>
      <c r="Q311" s="36"/>
      <c r="R311" s="1"/>
    </row>
    <row r="312" spans="1:19" ht="12.75" customHeight="1" x14ac:dyDescent="0.2"/>
    <row r="313" spans="1:19" ht="12.75" customHeight="1" x14ac:dyDescent="0.2"/>
    <row r="314" spans="1:19" ht="26.25" customHeight="1" x14ac:dyDescent="0.4">
      <c r="A314" s="2"/>
      <c r="B314" s="382" t="s">
        <v>101</v>
      </c>
      <c r="C314" s="367"/>
      <c r="D314" s="367"/>
      <c r="E314" s="367"/>
      <c r="F314" s="367"/>
      <c r="G314" s="367"/>
      <c r="H314" s="367"/>
      <c r="I314" s="367"/>
      <c r="J314" s="367"/>
      <c r="K314" s="225" t="s">
        <v>82</v>
      </c>
      <c r="L314" s="1"/>
      <c r="M314" s="1"/>
      <c r="N314" s="2"/>
      <c r="O314" s="1"/>
      <c r="P314" s="2"/>
      <c r="Q314" s="2"/>
      <c r="R314" s="2"/>
    </row>
    <row r="315" spans="1:19" ht="20.25" customHeight="1" x14ac:dyDescent="0.2">
      <c r="A315" s="376" t="s">
        <v>18</v>
      </c>
      <c r="B315" s="344" t="s">
        <v>102</v>
      </c>
      <c r="C315" s="345"/>
      <c r="D315" s="345"/>
      <c r="E315" s="345"/>
      <c r="F315" s="345"/>
      <c r="G315" s="345"/>
      <c r="H315" s="345"/>
      <c r="I315" s="345"/>
      <c r="J315" s="377"/>
      <c r="K315" s="348" t="s">
        <v>19</v>
      </c>
      <c r="L315" s="339" t="s">
        <v>11</v>
      </c>
      <c r="M315" s="339" t="s">
        <v>12</v>
      </c>
      <c r="N315" s="350" t="s">
        <v>13</v>
      </c>
      <c r="O315" s="339" t="s">
        <v>14</v>
      </c>
      <c r="P315" s="337" t="s">
        <v>15</v>
      </c>
      <c r="Q315" s="337" t="s">
        <v>16</v>
      </c>
      <c r="R315" s="339" t="s">
        <v>103</v>
      </c>
    </row>
    <row r="316" spans="1:19" ht="15.75" customHeight="1" x14ac:dyDescent="0.25">
      <c r="A316" s="338"/>
      <c r="B316" s="84" t="s">
        <v>104</v>
      </c>
      <c r="C316" s="84" t="s">
        <v>105</v>
      </c>
      <c r="D316" s="84" t="s">
        <v>106</v>
      </c>
      <c r="E316" s="84" t="s">
        <v>107</v>
      </c>
      <c r="F316" s="84" t="s">
        <v>108</v>
      </c>
      <c r="G316" s="84" t="s">
        <v>109</v>
      </c>
      <c r="H316" s="84" t="s">
        <v>110</v>
      </c>
      <c r="I316" s="84" t="s">
        <v>73</v>
      </c>
      <c r="J316" s="84" t="s">
        <v>74</v>
      </c>
      <c r="K316" s="349"/>
      <c r="L316" s="338"/>
      <c r="M316" s="338"/>
      <c r="N316" s="338"/>
      <c r="O316" s="338"/>
      <c r="P316" s="338"/>
      <c r="Q316" s="338"/>
      <c r="R316" s="338"/>
    </row>
    <row r="317" spans="1:19" ht="15.75" customHeight="1" x14ac:dyDescent="0.25">
      <c r="A317" s="84">
        <v>1102</v>
      </c>
      <c r="B317" s="87">
        <v>106</v>
      </c>
      <c r="C317" s="87"/>
      <c r="D317" s="87"/>
      <c r="E317" s="87"/>
      <c r="F317" s="87"/>
      <c r="G317" s="87"/>
      <c r="H317" s="87"/>
      <c r="I317" s="87"/>
      <c r="J317" s="87"/>
      <c r="K317" s="129"/>
      <c r="L317" s="262"/>
      <c r="M317" s="263"/>
      <c r="N317" s="264"/>
      <c r="O317" s="278"/>
      <c r="P317" s="182">
        <f>B317</f>
        <v>106</v>
      </c>
      <c r="Q317" s="279"/>
      <c r="R317" s="278"/>
    </row>
    <row r="318" spans="1:19" ht="15.75" customHeight="1" x14ac:dyDescent="0.25">
      <c r="A318" s="84">
        <v>1201</v>
      </c>
      <c r="B318" s="87"/>
      <c r="C318" s="87">
        <v>101</v>
      </c>
      <c r="D318" s="87"/>
      <c r="E318" s="87"/>
      <c r="F318" s="87"/>
      <c r="G318" s="87"/>
      <c r="H318" s="87"/>
      <c r="I318" s="87"/>
      <c r="J318" s="87"/>
      <c r="K318" s="129"/>
      <c r="L318" s="265"/>
      <c r="M318" s="101"/>
      <c r="N318" s="266"/>
      <c r="O318" s="96">
        <f>IF(C318=0,"",C318/B317)</f>
        <v>0.95283018867924529</v>
      </c>
      <c r="P318" s="97">
        <v>101</v>
      </c>
      <c r="Q318" s="280">
        <f t="shared" ref="Q318:Q325" si="37">IF(P318=0,"",P318/P317)</f>
        <v>0.95283018867924529</v>
      </c>
      <c r="R318" s="280">
        <f t="shared" ref="R318:R325" si="38">IF(P318=0,"",100%-Q318)</f>
        <v>4.7169811320754707E-2</v>
      </c>
    </row>
    <row r="319" spans="1:19" ht="15.75" customHeight="1" x14ac:dyDescent="0.25">
      <c r="A319" s="84" t="s">
        <v>85</v>
      </c>
      <c r="B319" s="87"/>
      <c r="C319" s="87"/>
      <c r="D319" s="87">
        <v>98</v>
      </c>
      <c r="E319" s="87"/>
      <c r="F319" s="87"/>
      <c r="G319" s="87"/>
      <c r="H319" s="87"/>
      <c r="I319" s="87"/>
      <c r="J319" s="87"/>
      <c r="K319" s="129"/>
      <c r="L319" s="265"/>
      <c r="M319" s="101"/>
      <c r="N319" s="266"/>
      <c r="O319" s="96">
        <f>IF(D319=0,"",D319/C318)</f>
        <v>0.97029702970297027</v>
      </c>
      <c r="P319" s="97">
        <v>101</v>
      </c>
      <c r="Q319" s="280">
        <f t="shared" si="37"/>
        <v>1</v>
      </c>
      <c r="R319" s="280">
        <f t="shared" si="38"/>
        <v>0</v>
      </c>
      <c r="S319" s="14">
        <f>P319/P317</f>
        <v>0.95283018867924529</v>
      </c>
    </row>
    <row r="320" spans="1:19" ht="15.75" customHeight="1" x14ac:dyDescent="0.25">
      <c r="A320" s="84">
        <v>1301</v>
      </c>
      <c r="B320" s="87"/>
      <c r="C320" s="87"/>
      <c r="D320" s="87"/>
      <c r="E320" s="87">
        <v>94</v>
      </c>
      <c r="F320" s="87"/>
      <c r="G320" s="87"/>
      <c r="H320" s="87"/>
      <c r="I320" s="87"/>
      <c r="J320" s="87"/>
      <c r="K320" s="129"/>
      <c r="L320" s="265"/>
      <c r="M320" s="101"/>
      <c r="N320" s="266"/>
      <c r="O320" s="96">
        <f>IF(E320=0,"",E320/D319)</f>
        <v>0.95918367346938771</v>
      </c>
      <c r="P320" s="97">
        <v>98</v>
      </c>
      <c r="Q320" s="280">
        <f t="shared" si="37"/>
        <v>0.97029702970297027</v>
      </c>
      <c r="R320" s="280">
        <f t="shared" si="38"/>
        <v>2.9702970297029729E-2</v>
      </c>
    </row>
    <row r="321" spans="1:18" ht="15.75" customHeight="1" x14ac:dyDescent="0.25">
      <c r="A321" s="84">
        <v>1302</v>
      </c>
      <c r="B321" s="87"/>
      <c r="C321" s="87"/>
      <c r="D321" s="87"/>
      <c r="E321" s="87"/>
      <c r="F321" s="87">
        <v>90</v>
      </c>
      <c r="G321" s="87"/>
      <c r="H321" s="87"/>
      <c r="I321" s="87"/>
      <c r="J321" s="87"/>
      <c r="K321" s="129"/>
      <c r="L321" s="265"/>
      <c r="M321" s="101"/>
      <c r="N321" s="266"/>
      <c r="O321" s="96">
        <f>IF(F321=0,"",F321/E320)</f>
        <v>0.95744680851063835</v>
      </c>
      <c r="P321" s="97">
        <v>96</v>
      </c>
      <c r="Q321" s="280">
        <f t="shared" si="37"/>
        <v>0.97959183673469385</v>
      </c>
      <c r="R321" s="280">
        <f t="shared" si="38"/>
        <v>2.0408163265306145E-2</v>
      </c>
    </row>
    <row r="322" spans="1:18" ht="15.75" customHeight="1" x14ac:dyDescent="0.25">
      <c r="A322" s="84">
        <v>1401</v>
      </c>
      <c r="B322" s="87"/>
      <c r="C322" s="87"/>
      <c r="D322" s="87"/>
      <c r="E322" s="87"/>
      <c r="F322" s="87"/>
      <c r="G322" s="87">
        <v>88</v>
      </c>
      <c r="H322" s="87"/>
      <c r="I322" s="87"/>
      <c r="J322" s="87"/>
      <c r="K322" s="129"/>
      <c r="L322" s="265"/>
      <c r="M322" s="101"/>
      <c r="N322" s="266"/>
      <c r="O322" s="96">
        <f>IF(G322=0,"",G322/F321)</f>
        <v>0.97777777777777775</v>
      </c>
      <c r="P322" s="97">
        <v>96</v>
      </c>
      <c r="Q322" s="280">
        <f t="shared" si="37"/>
        <v>1</v>
      </c>
      <c r="R322" s="280">
        <f t="shared" si="38"/>
        <v>0</v>
      </c>
    </row>
    <row r="323" spans="1:18" ht="15.75" customHeight="1" x14ac:dyDescent="0.25">
      <c r="A323" s="84">
        <v>1402</v>
      </c>
      <c r="B323" s="87"/>
      <c r="C323" s="87"/>
      <c r="D323" s="87"/>
      <c r="E323" s="87"/>
      <c r="F323" s="87"/>
      <c r="G323" s="87"/>
      <c r="H323" s="87">
        <v>85</v>
      </c>
      <c r="I323" s="87"/>
      <c r="J323" s="87"/>
      <c r="K323" s="129"/>
      <c r="L323" s="265"/>
      <c r="M323" s="101"/>
      <c r="N323" s="266"/>
      <c r="O323" s="96">
        <f>IF(H323=0,"",H323/G322)</f>
        <v>0.96590909090909094</v>
      </c>
      <c r="P323" s="97">
        <v>92</v>
      </c>
      <c r="Q323" s="280">
        <f t="shared" si="37"/>
        <v>0.95833333333333337</v>
      </c>
      <c r="R323" s="280">
        <f t="shared" si="38"/>
        <v>4.166666666666663E-2</v>
      </c>
    </row>
    <row r="324" spans="1:18" ht="15.75" customHeight="1" x14ac:dyDescent="0.25">
      <c r="A324" s="84">
        <v>1501</v>
      </c>
      <c r="B324" s="87"/>
      <c r="C324" s="87"/>
      <c r="D324" s="87"/>
      <c r="E324" s="87"/>
      <c r="F324" s="87"/>
      <c r="G324" s="87"/>
      <c r="H324" s="87"/>
      <c r="I324" s="87">
        <v>83</v>
      </c>
      <c r="J324" s="87"/>
      <c r="K324" s="129"/>
      <c r="L324" s="265"/>
      <c r="M324" s="101"/>
      <c r="N324" s="266"/>
      <c r="O324" s="96">
        <f>IF(I324=0,"",I324/H323)</f>
        <v>0.97647058823529409</v>
      </c>
      <c r="P324" s="97">
        <v>90</v>
      </c>
      <c r="Q324" s="280">
        <f t="shared" si="37"/>
        <v>0.97826086956521741</v>
      </c>
      <c r="R324" s="280">
        <f t="shared" si="38"/>
        <v>2.1739130434782594E-2</v>
      </c>
    </row>
    <row r="325" spans="1:18" ht="15.75" customHeight="1" x14ac:dyDescent="0.25">
      <c r="A325" s="84">
        <v>1502</v>
      </c>
      <c r="B325" s="87"/>
      <c r="C325" s="87"/>
      <c r="D325" s="87"/>
      <c r="E325" s="87"/>
      <c r="F325" s="87"/>
      <c r="G325" s="87"/>
      <c r="H325" s="87"/>
      <c r="I325" s="87"/>
      <c r="J325" s="87">
        <v>74</v>
      </c>
      <c r="K325" s="129">
        <v>61</v>
      </c>
      <c r="L325" s="265"/>
      <c r="M325" s="101"/>
      <c r="N325" s="266"/>
      <c r="O325" s="126">
        <f>IF(J325=0,"",J325/I324)</f>
        <v>0.89156626506024095</v>
      </c>
      <c r="P325" s="97">
        <v>84</v>
      </c>
      <c r="Q325" s="126">
        <f t="shared" si="37"/>
        <v>0.93333333333333335</v>
      </c>
      <c r="R325" s="126">
        <f t="shared" si="38"/>
        <v>6.6666666666666652E-2</v>
      </c>
    </row>
    <row r="326" spans="1:18" ht="15.75" customHeight="1" x14ac:dyDescent="0.25">
      <c r="A326" s="84">
        <v>1601</v>
      </c>
      <c r="B326" s="87"/>
      <c r="C326" s="87"/>
      <c r="D326" s="87"/>
      <c r="E326" s="87"/>
      <c r="F326" s="87"/>
      <c r="G326" s="87"/>
      <c r="H326" s="87"/>
      <c r="I326" s="87"/>
      <c r="J326" s="87">
        <v>19</v>
      </c>
      <c r="K326" s="129">
        <v>17</v>
      </c>
      <c r="L326" s="265"/>
      <c r="M326" s="101"/>
      <c r="N326" s="256"/>
      <c r="O326" s="175"/>
      <c r="P326" s="97">
        <v>19</v>
      </c>
      <c r="Q326" s="175"/>
      <c r="R326" s="281"/>
    </row>
    <row r="327" spans="1:18" ht="15.75" customHeight="1" x14ac:dyDescent="0.25">
      <c r="A327" s="84">
        <v>1602</v>
      </c>
      <c r="B327" s="87"/>
      <c r="C327" s="87"/>
      <c r="D327" s="87"/>
      <c r="E327" s="87"/>
      <c r="F327" s="87"/>
      <c r="G327" s="87"/>
      <c r="H327" s="87"/>
      <c r="I327" s="87"/>
      <c r="J327" s="87">
        <v>1</v>
      </c>
      <c r="K327" s="129">
        <v>1</v>
      </c>
      <c r="L327" s="265"/>
      <c r="M327" s="101"/>
      <c r="N327" s="256"/>
      <c r="O327" s="215"/>
      <c r="P327" s="106">
        <v>1</v>
      </c>
      <c r="Q327" s="285"/>
      <c r="R327" s="215"/>
    </row>
    <row r="328" spans="1:18" ht="15.75" customHeight="1" x14ac:dyDescent="0.25">
      <c r="A328" s="84">
        <v>1701</v>
      </c>
      <c r="B328" s="87"/>
      <c r="C328" s="87"/>
      <c r="D328" s="87"/>
      <c r="E328" s="87"/>
      <c r="F328" s="87"/>
      <c r="G328" s="87"/>
      <c r="H328" s="87"/>
      <c r="I328" s="87"/>
      <c r="J328" s="87">
        <v>1</v>
      </c>
      <c r="K328" s="129"/>
      <c r="L328" s="265"/>
      <c r="M328" s="101"/>
      <c r="N328" s="256"/>
      <c r="O328" s="215"/>
      <c r="P328" s="106">
        <v>1</v>
      </c>
      <c r="Q328" s="285"/>
      <c r="R328" s="215"/>
    </row>
    <row r="329" spans="1:18" ht="15.75" customHeight="1" x14ac:dyDescent="0.25">
      <c r="A329" s="84">
        <v>1702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129"/>
      <c r="L329" s="265"/>
      <c r="M329" s="101"/>
      <c r="N329" s="256"/>
      <c r="O329" s="215"/>
      <c r="P329" s="106"/>
      <c r="Q329" s="285"/>
      <c r="R329" s="215"/>
    </row>
    <row r="330" spans="1:18" ht="15.75" customHeight="1" x14ac:dyDescent="0.25">
      <c r="A330" s="84">
        <v>1801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129"/>
      <c r="L330" s="265"/>
      <c r="M330" s="101"/>
      <c r="N330" s="256"/>
      <c r="O330" s="316"/>
      <c r="P330" s="317"/>
      <c r="Q330" s="318"/>
      <c r="R330" s="319"/>
    </row>
    <row r="331" spans="1:18" ht="15.75" customHeight="1" x14ac:dyDescent="0.25">
      <c r="A331" s="84">
        <v>1802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129"/>
      <c r="L331" s="265"/>
      <c r="M331" s="101"/>
      <c r="N331" s="256"/>
      <c r="O331" s="111" t="s">
        <v>91</v>
      </c>
      <c r="P331" s="164">
        <v>72</v>
      </c>
      <c r="Q331" s="113">
        <f>IF(SUM(K322:K330)=0,"",SUM(K322:K330))</f>
        <v>79</v>
      </c>
      <c r="R331" s="114" t="s">
        <v>19</v>
      </c>
    </row>
    <row r="332" spans="1:18" ht="15.75" customHeight="1" x14ac:dyDescent="0.25">
      <c r="A332" s="84">
        <v>1901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129"/>
      <c r="L332" s="265"/>
      <c r="M332" s="101"/>
      <c r="N332" s="256"/>
      <c r="O332" s="115" t="s">
        <v>92</v>
      </c>
      <c r="P332" s="165">
        <f>IF(P331/B317=0,"",P331/B317)</f>
        <v>0.67924528301886788</v>
      </c>
      <c r="Q332" s="117">
        <f>IF(P331/Q331=0,"",P331/Q331)</f>
        <v>0.91139240506329111</v>
      </c>
      <c r="R332" s="118" t="s">
        <v>93</v>
      </c>
    </row>
    <row r="333" spans="1:18" ht="15.75" customHeight="1" x14ac:dyDescent="0.25">
      <c r="A333" s="84">
        <v>1902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129"/>
      <c r="L333" s="267"/>
      <c r="M333" s="268"/>
      <c r="N333" s="269"/>
      <c r="O333" s="120"/>
      <c r="P333" s="121"/>
      <c r="Q333" s="121"/>
      <c r="R333" s="122"/>
    </row>
    <row r="334" spans="1:18" ht="18" customHeight="1" x14ac:dyDescent="0.25">
      <c r="A334" s="46"/>
      <c r="B334" s="340" t="s">
        <v>111</v>
      </c>
      <c r="C334" s="340"/>
      <c r="D334" s="340"/>
      <c r="E334" s="340"/>
      <c r="F334" s="340"/>
      <c r="G334" s="340"/>
      <c r="H334" s="340"/>
      <c r="I334" s="340"/>
      <c r="J334" s="340"/>
      <c r="K334" s="123">
        <f>SUM(K317:K330)</f>
        <v>79</v>
      </c>
      <c r="L334" s="124">
        <f>IF(SUM(K322:K325)=0,"",SUM(K322:K325)/B317)</f>
        <v>0.57547169811320753</v>
      </c>
      <c r="M334" s="124">
        <f>IF(K334=0,"",K334/B317)</f>
        <v>0.74528301886792447</v>
      </c>
      <c r="N334" s="124">
        <f>IF(K325=0,"",M334-L334)</f>
        <v>0.16981132075471694</v>
      </c>
      <c r="O334" s="1"/>
      <c r="P334" s="2"/>
      <c r="Q334" s="36"/>
      <c r="R334" s="1"/>
    </row>
    <row r="335" spans="1:18" ht="12.75" customHeight="1" x14ac:dyDescent="0.2"/>
    <row r="336" spans="1:18" ht="12.75" customHeight="1" x14ac:dyDescent="0.2">
      <c r="L336" s="1"/>
      <c r="M336" s="48"/>
      <c r="N336" s="48"/>
    </row>
    <row r="337" spans="1:19" ht="26.25" customHeight="1" x14ac:dyDescent="0.4">
      <c r="A337" s="2"/>
      <c r="B337" s="382" t="s">
        <v>101</v>
      </c>
      <c r="C337" s="367"/>
      <c r="D337" s="367"/>
      <c r="E337" s="367"/>
      <c r="F337" s="367"/>
      <c r="G337" s="367"/>
      <c r="H337" s="367"/>
      <c r="I337" s="367"/>
      <c r="J337" s="367"/>
      <c r="K337" s="225" t="s">
        <v>83</v>
      </c>
      <c r="L337" s="1"/>
      <c r="M337" s="1"/>
      <c r="N337" s="2"/>
      <c r="O337" s="1"/>
      <c r="P337" s="2"/>
      <c r="Q337" s="2"/>
      <c r="R337" s="2"/>
    </row>
    <row r="338" spans="1:19" ht="20.25" customHeight="1" x14ac:dyDescent="0.2">
      <c r="A338" s="376" t="s">
        <v>18</v>
      </c>
      <c r="B338" s="344" t="s">
        <v>102</v>
      </c>
      <c r="C338" s="345"/>
      <c r="D338" s="345"/>
      <c r="E338" s="345"/>
      <c r="F338" s="345"/>
      <c r="G338" s="345"/>
      <c r="H338" s="345"/>
      <c r="I338" s="345"/>
      <c r="J338" s="377"/>
      <c r="K338" s="348" t="s">
        <v>19</v>
      </c>
      <c r="L338" s="339" t="s">
        <v>11</v>
      </c>
      <c r="M338" s="339" t="s">
        <v>12</v>
      </c>
      <c r="N338" s="350" t="s">
        <v>13</v>
      </c>
      <c r="O338" s="339" t="s">
        <v>14</v>
      </c>
      <c r="P338" s="337" t="s">
        <v>15</v>
      </c>
      <c r="Q338" s="337" t="s">
        <v>16</v>
      </c>
      <c r="R338" s="339" t="s">
        <v>103</v>
      </c>
    </row>
    <row r="339" spans="1:19" ht="15.75" customHeight="1" x14ac:dyDescent="0.25">
      <c r="A339" s="338"/>
      <c r="B339" s="84" t="s">
        <v>104</v>
      </c>
      <c r="C339" s="84" t="s">
        <v>105</v>
      </c>
      <c r="D339" s="84" t="s">
        <v>106</v>
      </c>
      <c r="E339" s="84" t="s">
        <v>107</v>
      </c>
      <c r="F339" s="84" t="s">
        <v>108</v>
      </c>
      <c r="G339" s="84" t="s">
        <v>109</v>
      </c>
      <c r="H339" s="84" t="s">
        <v>110</v>
      </c>
      <c r="I339" s="84" t="s">
        <v>73</v>
      </c>
      <c r="J339" s="84" t="s">
        <v>74</v>
      </c>
      <c r="K339" s="349"/>
      <c r="L339" s="338"/>
      <c r="M339" s="338"/>
      <c r="N339" s="338"/>
      <c r="O339" s="338"/>
      <c r="P339" s="338"/>
      <c r="Q339" s="338"/>
      <c r="R339" s="338"/>
    </row>
    <row r="340" spans="1:19" ht="15.75" customHeight="1" x14ac:dyDescent="0.25">
      <c r="A340" s="84">
        <v>1201</v>
      </c>
      <c r="B340" s="87">
        <v>109</v>
      </c>
      <c r="C340" s="87"/>
      <c r="D340" s="87"/>
      <c r="E340" s="87"/>
      <c r="F340" s="87"/>
      <c r="G340" s="87"/>
      <c r="H340" s="87"/>
      <c r="I340" s="87"/>
      <c r="J340" s="87"/>
      <c r="K340" s="129"/>
      <c r="L340" s="262"/>
      <c r="M340" s="263"/>
      <c r="N340" s="264"/>
      <c r="O340" s="278"/>
      <c r="P340" s="182">
        <f>B340</f>
        <v>109</v>
      </c>
      <c r="Q340" s="279"/>
      <c r="R340" s="278"/>
    </row>
    <row r="341" spans="1:19" ht="15.75" customHeight="1" x14ac:dyDescent="0.25">
      <c r="A341" s="84" t="s">
        <v>85</v>
      </c>
      <c r="B341" s="87"/>
      <c r="C341" s="87">
        <v>96</v>
      </c>
      <c r="D341" s="87"/>
      <c r="E341" s="87"/>
      <c r="F341" s="87"/>
      <c r="G341" s="87"/>
      <c r="H341" s="87"/>
      <c r="I341" s="87"/>
      <c r="J341" s="87"/>
      <c r="K341" s="129"/>
      <c r="L341" s="265"/>
      <c r="M341" s="101"/>
      <c r="N341" s="266"/>
      <c r="O341" s="96">
        <f>IF(C341=0,"",C341/B340)</f>
        <v>0.88073394495412849</v>
      </c>
      <c r="P341" s="97">
        <v>96</v>
      </c>
      <c r="Q341" s="280">
        <f t="shared" ref="Q341:Q348" si="39">IF(P341=0,"",P341/P340)</f>
        <v>0.88073394495412849</v>
      </c>
      <c r="R341" s="280">
        <f t="shared" ref="R341:R348" si="40">IF(P341=0,"",100%-Q341)</f>
        <v>0.11926605504587151</v>
      </c>
    </row>
    <row r="342" spans="1:19" ht="15.75" customHeight="1" x14ac:dyDescent="0.25">
      <c r="A342" s="84">
        <v>1301</v>
      </c>
      <c r="B342" s="87"/>
      <c r="C342" s="87"/>
      <c r="D342" s="87">
        <v>90</v>
      </c>
      <c r="E342" s="87"/>
      <c r="F342" s="87"/>
      <c r="G342" s="87"/>
      <c r="H342" s="87"/>
      <c r="I342" s="87"/>
      <c r="J342" s="87"/>
      <c r="K342" s="129"/>
      <c r="L342" s="265"/>
      <c r="M342" s="101"/>
      <c r="N342" s="266"/>
      <c r="O342" s="96">
        <f>IF(D342=0,"",D342/C341)</f>
        <v>0.9375</v>
      </c>
      <c r="P342" s="97">
        <v>92</v>
      </c>
      <c r="Q342" s="280">
        <f t="shared" si="39"/>
        <v>0.95833333333333337</v>
      </c>
      <c r="R342" s="280">
        <f t="shared" si="40"/>
        <v>4.166666666666663E-2</v>
      </c>
      <c r="S342" s="14">
        <f>P342/P340</f>
        <v>0.84403669724770647</v>
      </c>
    </row>
    <row r="343" spans="1:19" ht="15.75" customHeight="1" x14ac:dyDescent="0.25">
      <c r="A343" s="84">
        <v>1302</v>
      </c>
      <c r="B343" s="87"/>
      <c r="C343" s="87"/>
      <c r="D343" s="87"/>
      <c r="E343" s="87">
        <v>83</v>
      </c>
      <c r="F343" s="87"/>
      <c r="G343" s="87"/>
      <c r="H343" s="87"/>
      <c r="I343" s="87"/>
      <c r="J343" s="87"/>
      <c r="K343" s="129"/>
      <c r="L343" s="265"/>
      <c r="M343" s="101"/>
      <c r="N343" s="266"/>
      <c r="O343" s="96">
        <f>IF(E343=0,"",E343/D342)</f>
        <v>0.92222222222222228</v>
      </c>
      <c r="P343" s="97">
        <v>84</v>
      </c>
      <c r="Q343" s="280">
        <f t="shared" si="39"/>
        <v>0.91304347826086951</v>
      </c>
      <c r="R343" s="280">
        <f t="shared" si="40"/>
        <v>8.6956521739130488E-2</v>
      </c>
    </row>
    <row r="344" spans="1:19" ht="15.75" customHeight="1" x14ac:dyDescent="0.25">
      <c r="A344" s="84">
        <v>1401</v>
      </c>
      <c r="B344" s="87"/>
      <c r="C344" s="87"/>
      <c r="D344" s="87"/>
      <c r="E344" s="87"/>
      <c r="F344" s="87">
        <v>82</v>
      </c>
      <c r="G344" s="87"/>
      <c r="H344" s="87"/>
      <c r="I344" s="87"/>
      <c r="J344" s="87"/>
      <c r="K344" s="129"/>
      <c r="L344" s="265"/>
      <c r="M344" s="101"/>
      <c r="N344" s="266"/>
      <c r="O344" s="96">
        <f>IF(F344=0,"",F344/E343)</f>
        <v>0.98795180722891562</v>
      </c>
      <c r="P344" s="97">
        <v>83</v>
      </c>
      <c r="Q344" s="280">
        <f t="shared" si="39"/>
        <v>0.98809523809523814</v>
      </c>
      <c r="R344" s="280">
        <f t="shared" si="40"/>
        <v>1.1904761904761862E-2</v>
      </c>
    </row>
    <row r="345" spans="1:19" ht="15.75" customHeight="1" x14ac:dyDescent="0.25">
      <c r="A345" s="84">
        <v>1402</v>
      </c>
      <c r="B345" s="87"/>
      <c r="C345" s="87"/>
      <c r="D345" s="87"/>
      <c r="E345" s="87"/>
      <c r="F345" s="87"/>
      <c r="G345" s="87">
        <v>80</v>
      </c>
      <c r="H345" s="87"/>
      <c r="I345" s="87"/>
      <c r="J345" s="87"/>
      <c r="K345" s="129"/>
      <c r="L345" s="265"/>
      <c r="M345" s="101"/>
      <c r="N345" s="266"/>
      <c r="O345" s="96">
        <f>IF(G345=0,"",G345/F344)</f>
        <v>0.97560975609756095</v>
      </c>
      <c r="P345" s="97">
        <v>80</v>
      </c>
      <c r="Q345" s="280">
        <f t="shared" si="39"/>
        <v>0.96385542168674698</v>
      </c>
      <c r="R345" s="280">
        <f t="shared" si="40"/>
        <v>3.6144578313253017E-2</v>
      </c>
    </row>
    <row r="346" spans="1:19" ht="15.75" customHeight="1" x14ac:dyDescent="0.25">
      <c r="A346" s="84">
        <v>1501</v>
      </c>
      <c r="B346" s="87"/>
      <c r="C346" s="87"/>
      <c r="D346" s="87"/>
      <c r="E346" s="87"/>
      <c r="F346" s="87"/>
      <c r="G346" s="87"/>
      <c r="H346" s="87">
        <v>78</v>
      </c>
      <c r="I346" s="87"/>
      <c r="J346" s="87"/>
      <c r="K346" s="129"/>
      <c r="L346" s="265"/>
      <c r="M346" s="101"/>
      <c r="N346" s="266"/>
      <c r="O346" s="96">
        <f>IF(H346=0,"",H346/G345)</f>
        <v>0.97499999999999998</v>
      </c>
      <c r="P346" s="97">
        <v>80</v>
      </c>
      <c r="Q346" s="280">
        <f t="shared" si="39"/>
        <v>1</v>
      </c>
      <c r="R346" s="280">
        <f t="shared" si="40"/>
        <v>0</v>
      </c>
    </row>
    <row r="347" spans="1:19" ht="15.75" customHeight="1" x14ac:dyDescent="0.25">
      <c r="A347" s="84">
        <v>1502</v>
      </c>
      <c r="B347" s="87"/>
      <c r="C347" s="87"/>
      <c r="D347" s="87"/>
      <c r="E347" s="87"/>
      <c r="F347" s="87"/>
      <c r="G347" s="87"/>
      <c r="H347" s="87"/>
      <c r="I347" s="87">
        <v>75</v>
      </c>
      <c r="J347" s="87"/>
      <c r="K347" s="129"/>
      <c r="L347" s="265"/>
      <c r="M347" s="101"/>
      <c r="N347" s="266"/>
      <c r="O347" s="96">
        <f>IF(I347=0,"",I347/H346)</f>
        <v>0.96153846153846156</v>
      </c>
      <c r="P347" s="97">
        <v>75</v>
      </c>
      <c r="Q347" s="280">
        <f t="shared" si="39"/>
        <v>0.9375</v>
      </c>
      <c r="R347" s="280">
        <f t="shared" si="40"/>
        <v>6.25E-2</v>
      </c>
    </row>
    <row r="348" spans="1:19" ht="15.75" customHeight="1" x14ac:dyDescent="0.25">
      <c r="A348" s="84">
        <v>1601</v>
      </c>
      <c r="B348" s="87"/>
      <c r="C348" s="87"/>
      <c r="D348" s="87"/>
      <c r="E348" s="87"/>
      <c r="F348" s="87"/>
      <c r="G348" s="87"/>
      <c r="H348" s="87"/>
      <c r="I348" s="87"/>
      <c r="J348" s="87">
        <v>75</v>
      </c>
      <c r="K348" s="129">
        <v>75</v>
      </c>
      <c r="L348" s="265"/>
      <c r="M348" s="101"/>
      <c r="N348" s="266"/>
      <c r="O348" s="126">
        <f>IF(J348=0,"",J348/I347)</f>
        <v>1</v>
      </c>
      <c r="P348" s="97">
        <v>75</v>
      </c>
      <c r="Q348" s="126">
        <f t="shared" si="39"/>
        <v>1</v>
      </c>
      <c r="R348" s="126">
        <f t="shared" si="40"/>
        <v>0</v>
      </c>
    </row>
    <row r="349" spans="1:19" ht="15.75" customHeight="1" x14ac:dyDescent="0.25">
      <c r="A349" s="84">
        <v>1602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129"/>
      <c r="L349" s="265"/>
      <c r="M349" s="101"/>
      <c r="N349" s="256"/>
      <c r="O349" s="175"/>
      <c r="P349" s="97"/>
      <c r="Q349" s="175"/>
      <c r="R349" s="281"/>
    </row>
    <row r="350" spans="1:19" ht="15.75" customHeight="1" x14ac:dyDescent="0.25">
      <c r="A350" s="84">
        <v>1701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129"/>
      <c r="L350" s="265"/>
      <c r="M350" s="101"/>
      <c r="N350" s="256"/>
      <c r="O350" s="215"/>
      <c r="P350" s="106"/>
      <c r="Q350" s="285"/>
      <c r="R350" s="215"/>
    </row>
    <row r="351" spans="1:19" ht="15.75" customHeight="1" x14ac:dyDescent="0.25">
      <c r="A351" s="84">
        <v>1702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129"/>
      <c r="L351" s="265"/>
      <c r="M351" s="101"/>
      <c r="N351" s="256"/>
      <c r="O351" s="215"/>
      <c r="P351" s="106"/>
      <c r="Q351" s="285"/>
      <c r="R351" s="215"/>
    </row>
    <row r="352" spans="1:19" ht="15.75" customHeight="1" x14ac:dyDescent="0.25">
      <c r="A352" s="84">
        <v>1801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129"/>
      <c r="L352" s="265"/>
      <c r="M352" s="101"/>
      <c r="N352" s="256"/>
      <c r="O352" s="215"/>
      <c r="P352" s="106"/>
      <c r="Q352" s="285"/>
      <c r="R352" s="215"/>
    </row>
    <row r="353" spans="1:19" ht="15.75" customHeight="1" x14ac:dyDescent="0.25">
      <c r="A353" s="84">
        <v>1802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129"/>
      <c r="L353" s="265"/>
      <c r="M353" s="101"/>
      <c r="N353" s="256"/>
      <c r="O353" s="316"/>
      <c r="P353" s="317"/>
      <c r="Q353" s="318"/>
      <c r="R353" s="319"/>
    </row>
    <row r="354" spans="1:19" ht="15.75" customHeight="1" x14ac:dyDescent="0.25">
      <c r="A354" s="84">
        <v>1901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129"/>
      <c r="L354" s="265"/>
      <c r="M354" s="101"/>
      <c r="N354" s="256"/>
      <c r="O354" s="111" t="s">
        <v>91</v>
      </c>
      <c r="P354" s="164">
        <v>69</v>
      </c>
      <c r="Q354" s="113">
        <f>IF(SUM(K345:K353)=0,"",SUM(K345:K353))</f>
        <v>75</v>
      </c>
      <c r="R354" s="114" t="s">
        <v>19</v>
      </c>
    </row>
    <row r="355" spans="1:19" ht="15.75" customHeight="1" x14ac:dyDescent="0.25">
      <c r="A355" s="84">
        <v>1902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129"/>
      <c r="L355" s="265"/>
      <c r="M355" s="101"/>
      <c r="N355" s="256"/>
      <c r="O355" s="115" t="s">
        <v>92</v>
      </c>
      <c r="P355" s="165">
        <f>IF(P354/B340=0,"",P354/B340)</f>
        <v>0.6330275229357798</v>
      </c>
      <c r="Q355" s="117">
        <f>IF(P354/Q354=0,"",P354/Q354)</f>
        <v>0.92</v>
      </c>
      <c r="R355" s="118" t="s">
        <v>93</v>
      </c>
    </row>
    <row r="356" spans="1:19" ht="15.75" customHeight="1" x14ac:dyDescent="0.25">
      <c r="A356" s="84">
        <v>2001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129"/>
      <c r="L356" s="267"/>
      <c r="M356" s="268"/>
      <c r="N356" s="269"/>
      <c r="O356" s="120"/>
      <c r="P356" s="121"/>
      <c r="Q356" s="121"/>
      <c r="R356" s="122"/>
    </row>
    <row r="357" spans="1:19" ht="18" customHeight="1" x14ac:dyDescent="0.25">
      <c r="A357" s="46"/>
      <c r="B357" s="340" t="s">
        <v>111</v>
      </c>
      <c r="C357" s="340"/>
      <c r="D357" s="340"/>
      <c r="E357" s="340"/>
      <c r="F357" s="340"/>
      <c r="G357" s="340"/>
      <c r="H357" s="340"/>
      <c r="I357" s="340"/>
      <c r="J357" s="340"/>
      <c r="K357" s="123">
        <f>SUM(K340:K353)</f>
        <v>75</v>
      </c>
      <c r="L357" s="124">
        <f>IF(SUM(K345:K348)=0,"",SUM(K345:K348)/B340)</f>
        <v>0.68807339449541283</v>
      </c>
      <c r="M357" s="124">
        <f>IF(K357=0,"",K357/B340)</f>
        <v>0.68807339449541283</v>
      </c>
      <c r="N357" s="124">
        <f>IF(K348=0,"",M357-L357)</f>
        <v>0</v>
      </c>
      <c r="O357" s="1"/>
      <c r="P357" s="2"/>
      <c r="Q357" s="36"/>
      <c r="R357" s="1"/>
    </row>
    <row r="358" spans="1:19" ht="12.75" customHeight="1" x14ac:dyDescent="0.2">
      <c r="L358" s="1"/>
      <c r="M358" s="48"/>
      <c r="N358" s="48"/>
    </row>
    <row r="359" spans="1:19" ht="12.75" customHeight="1" x14ac:dyDescent="0.2">
      <c r="L359" s="1"/>
      <c r="M359" s="48"/>
      <c r="N359" s="48"/>
    </row>
    <row r="360" spans="1:19" ht="26.25" customHeight="1" x14ac:dyDescent="0.4">
      <c r="B360" s="382" t="s">
        <v>101</v>
      </c>
      <c r="C360" s="367"/>
      <c r="D360" s="367"/>
      <c r="E360" s="367"/>
      <c r="F360" s="367"/>
      <c r="G360" s="367"/>
      <c r="H360" s="367"/>
      <c r="I360" s="367"/>
      <c r="J360" s="367"/>
      <c r="K360" s="225" t="s">
        <v>85</v>
      </c>
      <c r="L360" s="1"/>
      <c r="M360" s="1"/>
      <c r="N360" s="2"/>
      <c r="O360" s="1"/>
      <c r="P360" s="2"/>
      <c r="Q360" s="2"/>
      <c r="R360" s="2"/>
    </row>
    <row r="361" spans="1:19" ht="20.25" customHeight="1" x14ac:dyDescent="0.2">
      <c r="A361" s="376" t="s">
        <v>18</v>
      </c>
      <c r="B361" s="344" t="s">
        <v>102</v>
      </c>
      <c r="C361" s="345"/>
      <c r="D361" s="345"/>
      <c r="E361" s="345"/>
      <c r="F361" s="345"/>
      <c r="G361" s="345"/>
      <c r="H361" s="345"/>
      <c r="I361" s="345"/>
      <c r="J361" s="377"/>
      <c r="K361" s="348" t="s">
        <v>19</v>
      </c>
      <c r="L361" s="339" t="s">
        <v>11</v>
      </c>
      <c r="M361" s="339" t="s">
        <v>12</v>
      </c>
      <c r="N361" s="350" t="s">
        <v>13</v>
      </c>
      <c r="O361" s="339" t="s">
        <v>14</v>
      </c>
      <c r="P361" s="337" t="s">
        <v>15</v>
      </c>
      <c r="Q361" s="337" t="s">
        <v>16</v>
      </c>
      <c r="R361" s="339" t="s">
        <v>103</v>
      </c>
    </row>
    <row r="362" spans="1:19" ht="15.75" customHeight="1" x14ac:dyDescent="0.25">
      <c r="A362" s="338"/>
      <c r="B362" s="84" t="s">
        <v>104</v>
      </c>
      <c r="C362" s="84" t="s">
        <v>105</v>
      </c>
      <c r="D362" s="84" t="s">
        <v>106</v>
      </c>
      <c r="E362" s="84" t="s">
        <v>107</v>
      </c>
      <c r="F362" s="84" t="s">
        <v>108</v>
      </c>
      <c r="G362" s="84" t="s">
        <v>109</v>
      </c>
      <c r="H362" s="84" t="s">
        <v>110</v>
      </c>
      <c r="I362" s="84" t="s">
        <v>73</v>
      </c>
      <c r="J362" s="84" t="s">
        <v>74</v>
      </c>
      <c r="K362" s="349"/>
      <c r="L362" s="338"/>
      <c r="M362" s="338"/>
      <c r="N362" s="338"/>
      <c r="O362" s="338"/>
      <c r="P362" s="338"/>
      <c r="Q362" s="338"/>
      <c r="R362" s="338"/>
    </row>
    <row r="363" spans="1:19" ht="15.75" customHeight="1" x14ac:dyDescent="0.25">
      <c r="A363" s="84" t="s">
        <v>85</v>
      </c>
      <c r="B363" s="87">
        <v>112</v>
      </c>
      <c r="C363" s="87"/>
      <c r="D363" s="87"/>
      <c r="E363" s="87"/>
      <c r="F363" s="87"/>
      <c r="G363" s="87"/>
      <c r="H363" s="87"/>
      <c r="I363" s="87"/>
      <c r="J363" s="87"/>
      <c r="K363" s="129"/>
      <c r="L363" s="262"/>
      <c r="M363" s="263"/>
      <c r="N363" s="264"/>
      <c r="O363" s="278"/>
      <c r="P363" s="182">
        <f>B363</f>
        <v>112</v>
      </c>
      <c r="Q363" s="279"/>
      <c r="R363" s="278"/>
    </row>
    <row r="364" spans="1:19" ht="15.75" customHeight="1" x14ac:dyDescent="0.25">
      <c r="A364" s="84">
        <v>1301</v>
      </c>
      <c r="B364" s="87"/>
      <c r="C364" s="87">
        <v>105</v>
      </c>
      <c r="D364" s="87"/>
      <c r="E364" s="87"/>
      <c r="F364" s="87"/>
      <c r="G364" s="87"/>
      <c r="H364" s="87"/>
      <c r="I364" s="87"/>
      <c r="J364" s="87"/>
      <c r="K364" s="129"/>
      <c r="L364" s="265"/>
      <c r="M364" s="101"/>
      <c r="N364" s="266"/>
      <c r="O364" s="96">
        <f>IF(C364=0,"",C364/B363)</f>
        <v>0.9375</v>
      </c>
      <c r="P364" s="97">
        <v>105</v>
      </c>
      <c r="Q364" s="280">
        <f t="shared" ref="Q364:Q371" si="41">IF(P364=0,"",P364/P363)</f>
        <v>0.9375</v>
      </c>
      <c r="R364" s="280">
        <f t="shared" ref="R364:R371" si="42">IF(P364=0,"",100%-Q364)</f>
        <v>6.25E-2</v>
      </c>
    </row>
    <row r="365" spans="1:19" ht="15.75" customHeight="1" x14ac:dyDescent="0.25">
      <c r="A365" s="84">
        <v>1302</v>
      </c>
      <c r="B365" s="87"/>
      <c r="C365" s="87"/>
      <c r="D365" s="87">
        <v>98</v>
      </c>
      <c r="E365" s="87"/>
      <c r="F365" s="87"/>
      <c r="G365" s="87"/>
      <c r="H365" s="87"/>
      <c r="I365" s="87"/>
      <c r="J365" s="87"/>
      <c r="K365" s="129"/>
      <c r="L365" s="265"/>
      <c r="M365" s="101"/>
      <c r="N365" s="266"/>
      <c r="O365" s="96">
        <f>IF(D365=0,"",D365/C364)</f>
        <v>0.93333333333333335</v>
      </c>
      <c r="P365" s="97">
        <v>101</v>
      </c>
      <c r="Q365" s="280">
        <f t="shared" si="41"/>
        <v>0.96190476190476193</v>
      </c>
      <c r="R365" s="280">
        <f t="shared" si="42"/>
        <v>3.8095238095238071E-2</v>
      </c>
      <c r="S365" s="14">
        <f>P365/P363</f>
        <v>0.9017857142857143</v>
      </c>
    </row>
    <row r="366" spans="1:19" ht="15.75" customHeight="1" x14ac:dyDescent="0.25">
      <c r="A366" s="84">
        <v>1401</v>
      </c>
      <c r="B366" s="87"/>
      <c r="C366" s="87"/>
      <c r="D366" s="87"/>
      <c r="E366" s="87">
        <v>91</v>
      </c>
      <c r="F366" s="87"/>
      <c r="G366" s="87"/>
      <c r="H366" s="87"/>
      <c r="I366" s="87"/>
      <c r="J366" s="87"/>
      <c r="K366" s="129"/>
      <c r="L366" s="265"/>
      <c r="M366" s="101"/>
      <c r="N366" s="266"/>
      <c r="O366" s="96">
        <f>IF(E366=0,"",E366/D365)</f>
        <v>0.9285714285714286</v>
      </c>
      <c r="P366" s="97">
        <v>94</v>
      </c>
      <c r="Q366" s="280">
        <f t="shared" si="41"/>
        <v>0.93069306930693074</v>
      </c>
      <c r="R366" s="280">
        <f t="shared" si="42"/>
        <v>6.9306930693069257E-2</v>
      </c>
    </row>
    <row r="367" spans="1:19" ht="15.75" customHeight="1" x14ac:dyDescent="0.25">
      <c r="A367" s="84">
        <v>1402</v>
      </c>
      <c r="B367" s="87"/>
      <c r="C367" s="87"/>
      <c r="D367" s="87"/>
      <c r="E367" s="87"/>
      <c r="F367" s="87">
        <v>89</v>
      </c>
      <c r="G367" s="87"/>
      <c r="H367" s="87"/>
      <c r="I367" s="87"/>
      <c r="J367" s="87"/>
      <c r="K367" s="129"/>
      <c r="L367" s="265"/>
      <c r="M367" s="101"/>
      <c r="N367" s="266"/>
      <c r="O367" s="96">
        <f>IF(F367=0,"",F367/E366)</f>
        <v>0.97802197802197799</v>
      </c>
      <c r="P367" s="97">
        <v>94</v>
      </c>
      <c r="Q367" s="280">
        <f t="shared" si="41"/>
        <v>1</v>
      </c>
      <c r="R367" s="280">
        <f t="shared" si="42"/>
        <v>0</v>
      </c>
    </row>
    <row r="368" spans="1:19" ht="15.75" customHeight="1" x14ac:dyDescent="0.25">
      <c r="A368" s="84">
        <v>1501</v>
      </c>
      <c r="B368" s="87"/>
      <c r="C368" s="87"/>
      <c r="D368" s="87"/>
      <c r="E368" s="87"/>
      <c r="F368" s="87"/>
      <c r="G368" s="87">
        <v>87</v>
      </c>
      <c r="H368" s="87"/>
      <c r="I368" s="87"/>
      <c r="J368" s="87"/>
      <c r="K368" s="129"/>
      <c r="L368" s="265"/>
      <c r="M368" s="101"/>
      <c r="N368" s="266"/>
      <c r="O368" s="96">
        <f>IF(G368=0,"",G368/F367)</f>
        <v>0.97752808988764039</v>
      </c>
      <c r="P368" s="97">
        <v>94</v>
      </c>
      <c r="Q368" s="280">
        <f t="shared" si="41"/>
        <v>1</v>
      </c>
      <c r="R368" s="280">
        <f t="shared" si="42"/>
        <v>0</v>
      </c>
    </row>
    <row r="369" spans="1:18" ht="15.75" customHeight="1" x14ac:dyDescent="0.25">
      <c r="A369" s="84">
        <v>1502</v>
      </c>
      <c r="B369" s="87"/>
      <c r="C369" s="87"/>
      <c r="D369" s="87"/>
      <c r="E369" s="87"/>
      <c r="F369" s="87"/>
      <c r="G369" s="87"/>
      <c r="H369" s="87">
        <v>85</v>
      </c>
      <c r="I369" s="87"/>
      <c r="J369" s="87"/>
      <c r="K369" s="129"/>
      <c r="L369" s="265"/>
      <c r="M369" s="101"/>
      <c r="N369" s="266"/>
      <c r="O369" s="96">
        <f>IF(H369=0,"",H369/G368)</f>
        <v>0.97701149425287359</v>
      </c>
      <c r="P369" s="97">
        <v>91</v>
      </c>
      <c r="Q369" s="280">
        <f t="shared" si="41"/>
        <v>0.96808510638297873</v>
      </c>
      <c r="R369" s="280">
        <f t="shared" si="42"/>
        <v>3.1914893617021267E-2</v>
      </c>
    </row>
    <row r="370" spans="1:18" ht="15.75" customHeight="1" x14ac:dyDescent="0.25">
      <c r="A370" s="84">
        <v>1601</v>
      </c>
      <c r="B370" s="87"/>
      <c r="C370" s="87"/>
      <c r="D370" s="87"/>
      <c r="E370" s="87"/>
      <c r="F370" s="87"/>
      <c r="G370" s="87"/>
      <c r="H370" s="87"/>
      <c r="I370" s="87">
        <v>80</v>
      </c>
      <c r="J370" s="87"/>
      <c r="K370" s="129">
        <v>1</v>
      </c>
      <c r="L370" s="265"/>
      <c r="M370" s="101"/>
      <c r="N370" s="266"/>
      <c r="O370" s="96">
        <f>IF(I370=0,"",I370/H369)</f>
        <v>0.94117647058823528</v>
      </c>
      <c r="P370" s="97">
        <v>88</v>
      </c>
      <c r="Q370" s="280">
        <f t="shared" si="41"/>
        <v>0.96703296703296704</v>
      </c>
      <c r="R370" s="280">
        <f t="shared" si="42"/>
        <v>3.2967032967032961E-2</v>
      </c>
    </row>
    <row r="371" spans="1:18" ht="15.75" customHeight="1" x14ac:dyDescent="0.25">
      <c r="A371" s="84">
        <v>1602</v>
      </c>
      <c r="B371" s="87"/>
      <c r="C371" s="87"/>
      <c r="D371" s="87"/>
      <c r="E371" s="87"/>
      <c r="F371" s="87"/>
      <c r="G371" s="87"/>
      <c r="H371" s="87"/>
      <c r="I371" s="87"/>
      <c r="J371" s="87">
        <v>77</v>
      </c>
      <c r="K371" s="129">
        <v>5</v>
      </c>
      <c r="L371" s="265"/>
      <c r="M371" s="101"/>
      <c r="N371" s="266"/>
      <c r="O371" s="126">
        <f>IF(J371=0,"",J371/I370)</f>
        <v>0.96250000000000002</v>
      </c>
      <c r="P371" s="97">
        <v>86</v>
      </c>
      <c r="Q371" s="126">
        <f t="shared" si="41"/>
        <v>0.97727272727272729</v>
      </c>
      <c r="R371" s="126">
        <f t="shared" si="42"/>
        <v>2.2727272727272707E-2</v>
      </c>
    </row>
    <row r="372" spans="1:18" ht="15.75" customHeight="1" x14ac:dyDescent="0.25">
      <c r="A372" s="84">
        <v>1701</v>
      </c>
      <c r="B372" s="87"/>
      <c r="C372" s="87"/>
      <c r="D372" s="87"/>
      <c r="E372" s="87"/>
      <c r="F372" s="87"/>
      <c r="G372" s="87"/>
      <c r="H372" s="87"/>
      <c r="I372" s="87"/>
      <c r="J372" s="87">
        <v>7</v>
      </c>
      <c r="K372" s="129">
        <v>5</v>
      </c>
      <c r="L372" s="265"/>
      <c r="M372" s="101"/>
      <c r="N372" s="256"/>
      <c r="O372" s="175"/>
      <c r="P372" s="97">
        <v>10</v>
      </c>
      <c r="Q372" s="175"/>
      <c r="R372" s="281"/>
    </row>
    <row r="373" spans="1:18" ht="15.75" customHeight="1" x14ac:dyDescent="0.25">
      <c r="A373" s="84">
        <v>1702</v>
      </c>
      <c r="B373" s="87"/>
      <c r="C373" s="87"/>
      <c r="D373" s="87"/>
      <c r="E373" s="87"/>
      <c r="F373" s="87"/>
      <c r="G373" s="87"/>
      <c r="H373" s="87"/>
      <c r="I373" s="87"/>
      <c r="J373" s="87">
        <v>2</v>
      </c>
      <c r="K373" s="129">
        <v>1</v>
      </c>
      <c r="L373" s="265"/>
      <c r="M373" s="101"/>
      <c r="N373" s="256"/>
      <c r="O373" s="215"/>
      <c r="P373" s="106">
        <v>4</v>
      </c>
      <c r="Q373" s="285"/>
      <c r="R373" s="215"/>
    </row>
    <row r="374" spans="1:18" ht="15.75" customHeight="1" x14ac:dyDescent="0.25">
      <c r="A374" s="84">
        <v>1801</v>
      </c>
      <c r="B374" s="87"/>
      <c r="C374" s="87"/>
      <c r="D374" s="87"/>
      <c r="E374" s="87"/>
      <c r="F374" s="87"/>
      <c r="G374" s="87"/>
      <c r="H374" s="87"/>
      <c r="I374" s="87"/>
      <c r="J374" s="87">
        <v>1</v>
      </c>
      <c r="K374" s="129">
        <v>1</v>
      </c>
      <c r="L374" s="265"/>
      <c r="M374" s="101"/>
      <c r="N374" s="256"/>
      <c r="O374" s="215"/>
      <c r="P374" s="106">
        <v>1</v>
      </c>
      <c r="Q374" s="285"/>
      <c r="R374" s="215"/>
    </row>
    <row r="375" spans="1:18" ht="15.75" customHeight="1" x14ac:dyDescent="0.25">
      <c r="A375" s="84">
        <v>1802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129"/>
      <c r="L375" s="265"/>
      <c r="M375" s="101"/>
      <c r="N375" s="256"/>
      <c r="O375" s="215"/>
      <c r="P375" s="106"/>
      <c r="Q375" s="285"/>
      <c r="R375" s="215"/>
    </row>
    <row r="376" spans="1:18" ht="15.75" customHeight="1" x14ac:dyDescent="0.25">
      <c r="A376" s="84">
        <v>1901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129"/>
      <c r="L376" s="265"/>
      <c r="M376" s="101"/>
      <c r="N376" s="256"/>
      <c r="O376" s="316"/>
      <c r="P376" s="317"/>
      <c r="Q376" s="318"/>
      <c r="R376" s="319"/>
    </row>
    <row r="377" spans="1:18" ht="15.75" customHeight="1" x14ac:dyDescent="0.25">
      <c r="A377" s="84">
        <v>1902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129"/>
      <c r="L377" s="265"/>
      <c r="M377" s="101"/>
      <c r="N377" s="256"/>
      <c r="O377" s="111" t="s">
        <v>91</v>
      </c>
      <c r="P377" s="164">
        <v>13</v>
      </c>
      <c r="Q377" s="113">
        <f>K380</f>
        <v>13</v>
      </c>
      <c r="R377" s="114" t="s">
        <v>19</v>
      </c>
    </row>
    <row r="378" spans="1:18" ht="15.75" customHeight="1" x14ac:dyDescent="0.25">
      <c r="A378" s="84">
        <v>2001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129"/>
      <c r="L378" s="265"/>
      <c r="M378" s="101"/>
      <c r="N378" s="256"/>
      <c r="O378" s="115" t="s">
        <v>92</v>
      </c>
      <c r="P378" s="165">
        <f>IF(P377/B363=0,"",P377/B363)</f>
        <v>0.11607142857142858</v>
      </c>
      <c r="Q378" s="117">
        <f>IF(P377/Q377=0,"",P377/Q377)</f>
        <v>1</v>
      </c>
      <c r="R378" s="118" t="s">
        <v>93</v>
      </c>
    </row>
    <row r="379" spans="1:18" ht="15.75" customHeight="1" x14ac:dyDescent="0.25">
      <c r="A379" s="84">
        <v>2002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129"/>
      <c r="L379" s="267"/>
      <c r="M379" s="268"/>
      <c r="N379" s="269"/>
      <c r="O379" s="120"/>
      <c r="P379" s="121"/>
      <c r="Q379" s="121"/>
      <c r="R379" s="122"/>
    </row>
    <row r="380" spans="1:18" ht="18" customHeight="1" x14ac:dyDescent="0.25">
      <c r="A380" s="46"/>
      <c r="B380" s="340" t="s">
        <v>111</v>
      </c>
      <c r="C380" s="340"/>
      <c r="D380" s="340"/>
      <c r="E380" s="340"/>
      <c r="F380" s="340"/>
      <c r="G380" s="340"/>
      <c r="H380" s="340"/>
      <c r="I380" s="340"/>
      <c r="J380" s="340"/>
      <c r="K380" s="123">
        <f>SUM(K363:K376)</f>
        <v>13</v>
      </c>
      <c r="L380" s="124">
        <f>IF(SUM(K370:K371)=0,"",SUM(K370:K371)/B363)</f>
        <v>5.3571428571428568E-2</v>
      </c>
      <c r="M380" s="124">
        <f>IF(K380=0,"",K380/B363)</f>
        <v>0.11607142857142858</v>
      </c>
      <c r="N380" s="124">
        <f>IF(K371=0,"",M380-L380)</f>
        <v>6.25E-2</v>
      </c>
      <c r="O380" s="1"/>
      <c r="P380" s="2"/>
      <c r="Q380" s="36"/>
      <c r="R380" s="1"/>
    </row>
    <row r="381" spans="1:18" ht="12.75" customHeight="1" x14ac:dyDescent="0.2">
      <c r="L381" s="1"/>
      <c r="M381" s="48"/>
      <c r="N381" s="48"/>
    </row>
    <row r="382" spans="1:18" ht="12.75" customHeight="1" x14ac:dyDescent="0.2">
      <c r="L382" s="1"/>
      <c r="M382" s="48"/>
      <c r="N382" s="48"/>
    </row>
    <row r="383" spans="1:18" ht="26.25" customHeight="1" x14ac:dyDescent="0.4">
      <c r="A383" s="2"/>
      <c r="B383" s="382" t="s">
        <v>101</v>
      </c>
      <c r="C383" s="367"/>
      <c r="D383" s="367"/>
      <c r="E383" s="367"/>
      <c r="F383" s="367"/>
      <c r="G383" s="367"/>
      <c r="H383" s="367"/>
      <c r="I383" s="367"/>
      <c r="J383" s="367"/>
      <c r="K383" s="225" t="s">
        <v>86</v>
      </c>
      <c r="L383" s="1"/>
      <c r="M383" s="1"/>
      <c r="N383" s="2"/>
      <c r="O383" s="1"/>
      <c r="P383" s="2"/>
      <c r="Q383" s="2"/>
      <c r="R383" s="2"/>
    </row>
    <row r="384" spans="1:18" ht="20.25" customHeight="1" x14ac:dyDescent="0.2">
      <c r="A384" s="376" t="s">
        <v>18</v>
      </c>
      <c r="B384" s="344" t="s">
        <v>102</v>
      </c>
      <c r="C384" s="345"/>
      <c r="D384" s="345"/>
      <c r="E384" s="345"/>
      <c r="F384" s="345"/>
      <c r="G384" s="345"/>
      <c r="H384" s="345"/>
      <c r="I384" s="345"/>
      <c r="J384" s="377"/>
      <c r="K384" s="348" t="s">
        <v>19</v>
      </c>
      <c r="L384" s="339" t="s">
        <v>11</v>
      </c>
      <c r="M384" s="339" t="s">
        <v>12</v>
      </c>
      <c r="N384" s="350" t="s">
        <v>13</v>
      </c>
      <c r="O384" s="339" t="s">
        <v>14</v>
      </c>
      <c r="P384" s="337" t="s">
        <v>15</v>
      </c>
      <c r="Q384" s="337" t="s">
        <v>16</v>
      </c>
      <c r="R384" s="339" t="s">
        <v>103</v>
      </c>
    </row>
    <row r="385" spans="1:19" ht="15.75" customHeight="1" x14ac:dyDescent="0.25">
      <c r="A385" s="338"/>
      <c r="B385" s="84" t="s">
        <v>104</v>
      </c>
      <c r="C385" s="84" t="s">
        <v>105</v>
      </c>
      <c r="D385" s="84" t="s">
        <v>106</v>
      </c>
      <c r="E385" s="84" t="s">
        <v>107</v>
      </c>
      <c r="F385" s="84" t="s">
        <v>108</v>
      </c>
      <c r="G385" s="84" t="s">
        <v>109</v>
      </c>
      <c r="H385" s="84" t="s">
        <v>110</v>
      </c>
      <c r="I385" s="84" t="s">
        <v>73</v>
      </c>
      <c r="J385" s="84" t="s">
        <v>74</v>
      </c>
      <c r="K385" s="349"/>
      <c r="L385" s="338"/>
      <c r="M385" s="338"/>
      <c r="N385" s="338"/>
      <c r="O385" s="338"/>
      <c r="P385" s="338"/>
      <c r="Q385" s="338"/>
      <c r="R385" s="338"/>
    </row>
    <row r="386" spans="1:19" ht="15.75" customHeight="1" x14ac:dyDescent="0.25">
      <c r="A386" s="84">
        <v>1301</v>
      </c>
      <c r="B386" s="87">
        <v>83</v>
      </c>
      <c r="C386" s="87"/>
      <c r="D386" s="87"/>
      <c r="E386" s="87"/>
      <c r="F386" s="87"/>
      <c r="G386" s="87"/>
      <c r="H386" s="87"/>
      <c r="I386" s="87"/>
      <c r="J386" s="87"/>
      <c r="K386" s="129"/>
      <c r="L386" s="262"/>
      <c r="M386" s="263"/>
      <c r="N386" s="264"/>
      <c r="O386" s="278"/>
      <c r="P386" s="182">
        <f>B386</f>
        <v>83</v>
      </c>
      <c r="Q386" s="279"/>
      <c r="R386" s="278"/>
    </row>
    <row r="387" spans="1:19" ht="15.75" customHeight="1" x14ac:dyDescent="0.25">
      <c r="A387" s="84">
        <v>1302</v>
      </c>
      <c r="B387" s="87"/>
      <c r="C387" s="87">
        <v>64</v>
      </c>
      <c r="D387" s="87"/>
      <c r="E387" s="87"/>
      <c r="F387" s="87"/>
      <c r="G387" s="87"/>
      <c r="H387" s="87"/>
      <c r="I387" s="87"/>
      <c r="J387" s="87"/>
      <c r="K387" s="129"/>
      <c r="L387" s="265"/>
      <c r="M387" s="101"/>
      <c r="N387" s="266"/>
      <c r="O387" s="96">
        <f>IF(C387=0,"",C387/B386)</f>
        <v>0.77108433734939763</v>
      </c>
      <c r="P387" s="97">
        <v>64</v>
      </c>
      <c r="Q387" s="280">
        <f t="shared" ref="Q387:Q394" si="43">IF(P387=0,"",P387/P386)</f>
        <v>0.77108433734939763</v>
      </c>
      <c r="R387" s="280">
        <f t="shared" ref="R387:R394" si="44">IF(P387=0,"",100%-Q387)</f>
        <v>0.22891566265060237</v>
      </c>
    </row>
    <row r="388" spans="1:19" ht="15.75" customHeight="1" x14ac:dyDescent="0.25">
      <c r="A388" s="84">
        <v>1401</v>
      </c>
      <c r="B388" s="87"/>
      <c r="C388" s="87"/>
      <c r="D388" s="87">
        <v>56</v>
      </c>
      <c r="E388" s="87"/>
      <c r="F388" s="87"/>
      <c r="G388" s="87"/>
      <c r="H388" s="87"/>
      <c r="I388" s="87"/>
      <c r="J388" s="87"/>
      <c r="K388" s="129"/>
      <c r="L388" s="265"/>
      <c r="M388" s="101"/>
      <c r="N388" s="266"/>
      <c r="O388" s="96">
        <f>IF(D388=0,"",D388/C387)</f>
        <v>0.875</v>
      </c>
      <c r="P388" s="97">
        <v>60</v>
      </c>
      <c r="Q388" s="280">
        <f t="shared" si="43"/>
        <v>0.9375</v>
      </c>
      <c r="R388" s="280">
        <f t="shared" si="44"/>
        <v>6.25E-2</v>
      </c>
      <c r="S388" s="14">
        <f>P388/P386</f>
        <v>0.72289156626506024</v>
      </c>
    </row>
    <row r="389" spans="1:19" ht="15.75" customHeight="1" x14ac:dyDescent="0.25">
      <c r="A389" s="84">
        <v>1402</v>
      </c>
      <c r="B389" s="87"/>
      <c r="C389" s="87"/>
      <c r="D389" s="87"/>
      <c r="E389" s="87">
        <v>53</v>
      </c>
      <c r="F389" s="87"/>
      <c r="G389" s="87"/>
      <c r="H389" s="87"/>
      <c r="I389" s="87"/>
      <c r="J389" s="87"/>
      <c r="K389" s="129"/>
      <c r="L389" s="265"/>
      <c r="M389" s="101"/>
      <c r="N389" s="266"/>
      <c r="O389" s="96">
        <f>IF(E389=0,"",E389/D388)</f>
        <v>0.9464285714285714</v>
      </c>
      <c r="P389" s="97">
        <v>56</v>
      </c>
      <c r="Q389" s="280">
        <f t="shared" si="43"/>
        <v>0.93333333333333335</v>
      </c>
      <c r="R389" s="280">
        <f t="shared" si="44"/>
        <v>6.6666666666666652E-2</v>
      </c>
    </row>
    <row r="390" spans="1:19" ht="15.75" customHeight="1" x14ac:dyDescent="0.25">
      <c r="A390" s="84">
        <v>1501</v>
      </c>
      <c r="B390" s="87"/>
      <c r="C390" s="87"/>
      <c r="D390" s="87"/>
      <c r="E390" s="87"/>
      <c r="F390" s="87">
        <v>52</v>
      </c>
      <c r="G390" s="87"/>
      <c r="H390" s="87"/>
      <c r="I390" s="87"/>
      <c r="J390" s="87"/>
      <c r="K390" s="129"/>
      <c r="L390" s="265"/>
      <c r="M390" s="101"/>
      <c r="N390" s="266"/>
      <c r="O390" s="96">
        <f>IF(F390=0,"",F390/E389)</f>
        <v>0.98113207547169812</v>
      </c>
      <c r="P390" s="97">
        <v>55</v>
      </c>
      <c r="Q390" s="280">
        <f t="shared" si="43"/>
        <v>0.9821428571428571</v>
      </c>
      <c r="R390" s="280">
        <f t="shared" si="44"/>
        <v>1.7857142857142905E-2</v>
      </c>
    </row>
    <row r="391" spans="1:19" ht="15.75" customHeight="1" x14ac:dyDescent="0.25">
      <c r="A391" s="84">
        <v>1502</v>
      </c>
      <c r="B391" s="87"/>
      <c r="C391" s="87"/>
      <c r="D391" s="87"/>
      <c r="E391" s="87"/>
      <c r="F391" s="87"/>
      <c r="G391" s="87">
        <v>39</v>
      </c>
      <c r="H391" s="87"/>
      <c r="I391" s="87"/>
      <c r="J391" s="87"/>
      <c r="K391" s="129"/>
      <c r="L391" s="265"/>
      <c r="M391" s="101"/>
      <c r="N391" s="266"/>
      <c r="O391" s="96">
        <f>IF(G391=0,"",G391/F390)</f>
        <v>0.75</v>
      </c>
      <c r="P391" s="97">
        <v>53</v>
      </c>
      <c r="Q391" s="280">
        <f t="shared" si="43"/>
        <v>0.96363636363636362</v>
      </c>
      <c r="R391" s="280">
        <f t="shared" si="44"/>
        <v>3.6363636363636376E-2</v>
      </c>
    </row>
    <row r="392" spans="1:19" ht="15.75" customHeight="1" x14ac:dyDescent="0.25">
      <c r="A392" s="84">
        <v>1601</v>
      </c>
      <c r="B392" s="87"/>
      <c r="C392" s="87"/>
      <c r="D392" s="87"/>
      <c r="E392" s="87"/>
      <c r="F392" s="87"/>
      <c r="G392" s="87"/>
      <c r="H392" s="87">
        <v>37</v>
      </c>
      <c r="I392" s="87"/>
      <c r="J392" s="87"/>
      <c r="K392" s="129"/>
      <c r="L392" s="265"/>
      <c r="M392" s="101"/>
      <c r="N392" s="266"/>
      <c r="O392" s="96">
        <f>IF(H392=0,"",H392/G391)</f>
        <v>0.94871794871794868</v>
      </c>
      <c r="P392" s="97">
        <v>51</v>
      </c>
      <c r="Q392" s="280">
        <f t="shared" si="43"/>
        <v>0.96226415094339623</v>
      </c>
      <c r="R392" s="280">
        <f t="shared" si="44"/>
        <v>3.7735849056603765E-2</v>
      </c>
    </row>
    <row r="393" spans="1:19" ht="15.75" customHeight="1" x14ac:dyDescent="0.25">
      <c r="A393" s="84">
        <v>1602</v>
      </c>
      <c r="B393" s="87"/>
      <c r="C393" s="87"/>
      <c r="D393" s="87"/>
      <c r="E393" s="87"/>
      <c r="F393" s="87"/>
      <c r="G393" s="87"/>
      <c r="H393" s="87"/>
      <c r="I393" s="87">
        <v>36</v>
      </c>
      <c r="J393" s="87"/>
      <c r="K393" s="129"/>
      <c r="L393" s="265"/>
      <c r="M393" s="101"/>
      <c r="N393" s="266"/>
      <c r="O393" s="96">
        <f>IF(I393=0,"",I393/H392)</f>
        <v>0.97297297297297303</v>
      </c>
      <c r="P393" s="97">
        <v>50</v>
      </c>
      <c r="Q393" s="280">
        <f t="shared" si="43"/>
        <v>0.98039215686274506</v>
      </c>
      <c r="R393" s="280">
        <f t="shared" si="44"/>
        <v>1.9607843137254943E-2</v>
      </c>
    </row>
    <row r="394" spans="1:19" ht="15.75" customHeight="1" x14ac:dyDescent="0.25">
      <c r="A394" s="84">
        <v>1701</v>
      </c>
      <c r="B394" s="87"/>
      <c r="C394" s="87"/>
      <c r="D394" s="87"/>
      <c r="E394" s="87"/>
      <c r="F394" s="87"/>
      <c r="G394" s="87"/>
      <c r="H394" s="87"/>
      <c r="I394" s="87"/>
      <c r="J394" s="87">
        <v>35</v>
      </c>
      <c r="K394" s="129">
        <v>33</v>
      </c>
      <c r="L394" s="265"/>
      <c r="M394" s="101"/>
      <c r="N394" s="266"/>
      <c r="O394" s="126">
        <f>IF(J394=0,"",J394/I393)</f>
        <v>0.97222222222222221</v>
      </c>
      <c r="P394" s="97">
        <v>48</v>
      </c>
      <c r="Q394" s="126">
        <f t="shared" si="43"/>
        <v>0.96</v>
      </c>
      <c r="R394" s="126">
        <f t="shared" si="44"/>
        <v>4.0000000000000036E-2</v>
      </c>
    </row>
    <row r="395" spans="1:19" ht="15.75" customHeight="1" x14ac:dyDescent="0.25">
      <c r="A395" s="84">
        <v>1702</v>
      </c>
      <c r="B395" s="87"/>
      <c r="C395" s="87"/>
      <c r="D395" s="87"/>
      <c r="E395" s="87"/>
      <c r="F395" s="87"/>
      <c r="G395" s="87"/>
      <c r="H395" s="87"/>
      <c r="I395" s="87"/>
      <c r="J395" s="87">
        <v>6</v>
      </c>
      <c r="K395" s="129">
        <v>4</v>
      </c>
      <c r="L395" s="265"/>
      <c r="M395" s="101"/>
      <c r="N395" s="256"/>
      <c r="O395" s="175"/>
      <c r="P395" s="97">
        <v>14</v>
      </c>
      <c r="Q395" s="175"/>
      <c r="R395" s="281"/>
    </row>
    <row r="396" spans="1:19" ht="15.75" customHeight="1" x14ac:dyDescent="0.25">
      <c r="A396" s="84">
        <v>1801</v>
      </c>
      <c r="B396" s="87"/>
      <c r="C396" s="87"/>
      <c r="D396" s="87"/>
      <c r="E396" s="87"/>
      <c r="F396" s="87"/>
      <c r="G396" s="87"/>
      <c r="H396" s="87"/>
      <c r="I396" s="87"/>
      <c r="J396" s="87">
        <v>5</v>
      </c>
      <c r="K396" s="129">
        <v>3</v>
      </c>
      <c r="L396" s="265"/>
      <c r="M396" s="101"/>
      <c r="N396" s="256"/>
      <c r="O396" s="215"/>
      <c r="P396" s="106">
        <v>8</v>
      </c>
      <c r="Q396" s="285"/>
      <c r="R396" s="215"/>
    </row>
    <row r="397" spans="1:19" ht="15.75" customHeight="1" x14ac:dyDescent="0.25">
      <c r="A397" s="84">
        <v>1802</v>
      </c>
      <c r="B397" s="87"/>
      <c r="C397" s="87"/>
      <c r="D397" s="87"/>
      <c r="E397" s="87"/>
      <c r="F397" s="87"/>
      <c r="G397" s="87"/>
      <c r="H397" s="87"/>
      <c r="I397" s="87"/>
      <c r="J397" s="87">
        <v>3</v>
      </c>
      <c r="K397" s="129">
        <v>1</v>
      </c>
      <c r="L397" s="265"/>
      <c r="M397" s="101"/>
      <c r="N397" s="256"/>
      <c r="O397" s="215"/>
      <c r="P397" s="106">
        <v>4</v>
      </c>
      <c r="Q397" s="285"/>
      <c r="R397" s="215"/>
    </row>
    <row r="398" spans="1:19" ht="15.75" customHeight="1" x14ac:dyDescent="0.25">
      <c r="A398" s="84">
        <v>1901</v>
      </c>
      <c r="B398" s="87"/>
      <c r="C398" s="87"/>
      <c r="D398" s="87"/>
      <c r="E398" s="87"/>
      <c r="F398" s="87"/>
      <c r="G398" s="87"/>
      <c r="H398" s="87"/>
      <c r="I398" s="87"/>
      <c r="J398" s="87">
        <v>3</v>
      </c>
      <c r="K398" s="129">
        <v>2</v>
      </c>
      <c r="L398" s="265"/>
      <c r="M398" s="101"/>
      <c r="N398" s="256"/>
      <c r="O398" s="215"/>
      <c r="P398" s="106">
        <v>3</v>
      </c>
      <c r="Q398" s="285"/>
      <c r="R398" s="215"/>
    </row>
    <row r="399" spans="1:19" ht="15.75" customHeight="1" x14ac:dyDescent="0.25">
      <c r="A399" s="84">
        <v>1902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129"/>
      <c r="L399" s="265"/>
      <c r="M399" s="101"/>
      <c r="N399" s="256"/>
      <c r="O399" s="316"/>
      <c r="P399" s="317"/>
      <c r="Q399" s="318"/>
      <c r="R399" s="319"/>
    </row>
    <row r="400" spans="1:19" ht="15.75" customHeight="1" x14ac:dyDescent="0.25">
      <c r="A400" s="84">
        <v>2001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129"/>
      <c r="L400" s="265"/>
      <c r="M400" s="101"/>
      <c r="N400" s="256"/>
      <c r="O400" s="111" t="s">
        <v>91</v>
      </c>
      <c r="P400" s="164">
        <v>21</v>
      </c>
      <c r="Q400" s="113">
        <f>IF(SUM(K391:K399)=0,"",SUM(K391:K399))</f>
        <v>43</v>
      </c>
      <c r="R400" s="114" t="s">
        <v>19</v>
      </c>
    </row>
    <row r="401" spans="1:19" ht="15.75" customHeight="1" x14ac:dyDescent="0.25">
      <c r="A401" s="84">
        <v>2002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129"/>
      <c r="L401" s="265"/>
      <c r="M401" s="101"/>
      <c r="N401" s="256"/>
      <c r="O401" s="115" t="s">
        <v>92</v>
      </c>
      <c r="P401" s="165">
        <f>IF(P400/B386=0,"",P400/B386)</f>
        <v>0.25301204819277107</v>
      </c>
      <c r="Q401" s="117">
        <f>IF(P400/Q400=0,"",P400/Q400)</f>
        <v>0.48837209302325579</v>
      </c>
      <c r="R401" s="118" t="s">
        <v>93</v>
      </c>
    </row>
    <row r="402" spans="1:19" ht="15.75" customHeight="1" x14ac:dyDescent="0.25">
      <c r="A402" s="84">
        <v>2101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129"/>
      <c r="L402" s="267"/>
      <c r="M402" s="268"/>
      <c r="N402" s="269"/>
      <c r="O402" s="120"/>
      <c r="P402" s="121"/>
      <c r="Q402" s="121"/>
      <c r="R402" s="122"/>
    </row>
    <row r="403" spans="1:19" ht="18" customHeight="1" x14ac:dyDescent="0.25">
      <c r="A403" s="46"/>
      <c r="B403" s="340" t="s">
        <v>111</v>
      </c>
      <c r="C403" s="340"/>
      <c r="D403" s="340"/>
      <c r="E403" s="340"/>
      <c r="F403" s="340"/>
      <c r="G403" s="340"/>
      <c r="H403" s="340"/>
      <c r="I403" s="340"/>
      <c r="J403" s="340"/>
      <c r="K403" s="123">
        <f>SUM(K386:K399)</f>
        <v>43</v>
      </c>
      <c r="L403" s="124">
        <f>IF(SUM(K391:K394)=0,"",SUM(K391:K394)/B386)</f>
        <v>0.39759036144578314</v>
      </c>
      <c r="M403" s="124">
        <f>IF(K403=0,"",K403/B386)</f>
        <v>0.51807228915662651</v>
      </c>
      <c r="N403" s="124">
        <f>IF(K394=0,"",M403-L403)</f>
        <v>0.12048192771084337</v>
      </c>
      <c r="O403" s="1"/>
      <c r="P403" s="2"/>
      <c r="Q403" s="36"/>
      <c r="R403" s="1"/>
    </row>
    <row r="404" spans="1:19" ht="12.75" customHeight="1" x14ac:dyDescent="0.2"/>
    <row r="405" spans="1:19" ht="12.75" customHeight="1" x14ac:dyDescent="0.2"/>
    <row r="406" spans="1:19" ht="26.25" customHeight="1" x14ac:dyDescent="0.4">
      <c r="A406" s="2"/>
      <c r="B406" s="382" t="s">
        <v>101</v>
      </c>
      <c r="C406" s="367"/>
      <c r="D406" s="367"/>
      <c r="E406" s="367"/>
      <c r="F406" s="367"/>
      <c r="G406" s="367"/>
      <c r="H406" s="367"/>
      <c r="I406" s="367"/>
      <c r="J406" s="367"/>
      <c r="K406" s="225" t="s">
        <v>89</v>
      </c>
      <c r="L406" s="1"/>
      <c r="M406" s="1"/>
      <c r="N406" s="2"/>
      <c r="O406" s="1"/>
      <c r="P406" s="2"/>
      <c r="Q406" s="2"/>
      <c r="R406" s="2"/>
    </row>
    <row r="407" spans="1:19" ht="20.25" customHeight="1" x14ac:dyDescent="0.2">
      <c r="A407" s="376" t="s">
        <v>18</v>
      </c>
      <c r="B407" s="344" t="s">
        <v>102</v>
      </c>
      <c r="C407" s="345"/>
      <c r="D407" s="345"/>
      <c r="E407" s="345"/>
      <c r="F407" s="345"/>
      <c r="G407" s="345"/>
      <c r="H407" s="345"/>
      <c r="I407" s="345"/>
      <c r="J407" s="377"/>
      <c r="K407" s="348" t="s">
        <v>19</v>
      </c>
      <c r="L407" s="339" t="s">
        <v>11</v>
      </c>
      <c r="M407" s="339" t="s">
        <v>12</v>
      </c>
      <c r="N407" s="350" t="s">
        <v>13</v>
      </c>
      <c r="O407" s="339" t="s">
        <v>14</v>
      </c>
      <c r="P407" s="337" t="s">
        <v>15</v>
      </c>
      <c r="Q407" s="337" t="s">
        <v>16</v>
      </c>
      <c r="R407" s="339" t="s">
        <v>103</v>
      </c>
    </row>
    <row r="408" spans="1:19" ht="15.75" customHeight="1" x14ac:dyDescent="0.25">
      <c r="A408" s="338"/>
      <c r="B408" s="84" t="s">
        <v>104</v>
      </c>
      <c r="C408" s="84" t="s">
        <v>105</v>
      </c>
      <c r="D408" s="84" t="s">
        <v>106</v>
      </c>
      <c r="E408" s="84" t="s">
        <v>107</v>
      </c>
      <c r="F408" s="84" t="s">
        <v>108</v>
      </c>
      <c r="G408" s="84" t="s">
        <v>109</v>
      </c>
      <c r="H408" s="84" t="s">
        <v>110</v>
      </c>
      <c r="I408" s="84" t="s">
        <v>73</v>
      </c>
      <c r="J408" s="84" t="s">
        <v>74</v>
      </c>
      <c r="K408" s="349"/>
      <c r="L408" s="338"/>
      <c r="M408" s="338"/>
      <c r="N408" s="338"/>
      <c r="O408" s="338"/>
      <c r="P408" s="338"/>
      <c r="Q408" s="338"/>
      <c r="R408" s="338"/>
    </row>
    <row r="409" spans="1:19" ht="15.75" customHeight="1" x14ac:dyDescent="0.25">
      <c r="A409" s="84" t="s">
        <v>89</v>
      </c>
      <c r="B409" s="87">
        <v>117</v>
      </c>
      <c r="C409" s="87"/>
      <c r="D409" s="87"/>
      <c r="E409" s="87"/>
      <c r="F409" s="87"/>
      <c r="G409" s="87"/>
      <c r="H409" s="87"/>
      <c r="I409" s="87"/>
      <c r="J409" s="87"/>
      <c r="K409" s="129"/>
      <c r="L409" s="262"/>
      <c r="M409" s="263"/>
      <c r="N409" s="264"/>
      <c r="O409" s="278"/>
      <c r="P409" s="182">
        <f>B409</f>
        <v>117</v>
      </c>
      <c r="Q409" s="279"/>
      <c r="R409" s="278"/>
    </row>
    <row r="410" spans="1:19" ht="15.75" customHeight="1" x14ac:dyDescent="0.25">
      <c r="A410" s="84">
        <v>1401</v>
      </c>
      <c r="B410" s="87"/>
      <c r="C410" s="87">
        <v>105</v>
      </c>
      <c r="D410" s="87"/>
      <c r="E410" s="87"/>
      <c r="F410" s="87"/>
      <c r="G410" s="87"/>
      <c r="H410" s="87"/>
      <c r="I410" s="87"/>
      <c r="J410" s="87"/>
      <c r="K410" s="129"/>
      <c r="L410" s="265"/>
      <c r="M410" s="101"/>
      <c r="N410" s="266"/>
      <c r="O410" s="96">
        <f>IF(C410=0,"",C410/B409)</f>
        <v>0.89743589743589747</v>
      </c>
      <c r="P410" s="97">
        <v>105</v>
      </c>
      <c r="Q410" s="280">
        <f t="shared" ref="Q410:Q417" si="45">IF(P410=0,"",P410/P409)</f>
        <v>0.89743589743589747</v>
      </c>
      <c r="R410" s="280">
        <f t="shared" ref="R410:R417" si="46">IF(P410=0,"",100%-Q410)</f>
        <v>0.10256410256410253</v>
      </c>
    </row>
    <row r="411" spans="1:19" ht="15.75" customHeight="1" x14ac:dyDescent="0.25">
      <c r="A411" s="84">
        <v>1402</v>
      </c>
      <c r="B411" s="87"/>
      <c r="C411" s="87"/>
      <c r="D411" s="87">
        <v>98</v>
      </c>
      <c r="E411" s="87"/>
      <c r="F411" s="87"/>
      <c r="G411" s="87"/>
      <c r="H411" s="87"/>
      <c r="I411" s="87"/>
      <c r="J411" s="87"/>
      <c r="K411" s="129"/>
      <c r="L411" s="265"/>
      <c r="M411" s="101"/>
      <c r="N411" s="266"/>
      <c r="O411" s="96">
        <f>IF(D411=0,"",D411/C410)</f>
        <v>0.93333333333333335</v>
      </c>
      <c r="P411" s="97">
        <v>104</v>
      </c>
      <c r="Q411" s="280">
        <f t="shared" si="45"/>
        <v>0.99047619047619051</v>
      </c>
      <c r="R411" s="280">
        <f t="shared" si="46"/>
        <v>9.52380952380949E-3</v>
      </c>
      <c r="S411" s="14">
        <f>P411/P409</f>
        <v>0.88888888888888884</v>
      </c>
    </row>
    <row r="412" spans="1:19" ht="15.75" customHeight="1" x14ac:dyDescent="0.25">
      <c r="A412" s="84">
        <v>1501</v>
      </c>
      <c r="B412" s="87"/>
      <c r="C412" s="87"/>
      <c r="D412" s="87"/>
      <c r="E412" s="87">
        <v>96</v>
      </c>
      <c r="F412" s="87"/>
      <c r="G412" s="87"/>
      <c r="H412" s="87"/>
      <c r="I412" s="87"/>
      <c r="J412" s="87"/>
      <c r="K412" s="129"/>
      <c r="L412" s="265"/>
      <c r="M412" s="101"/>
      <c r="N412" s="266"/>
      <c r="O412" s="96">
        <f>IF(E412=0,"",E412/D411)</f>
        <v>0.97959183673469385</v>
      </c>
      <c r="P412" s="97">
        <v>98</v>
      </c>
      <c r="Q412" s="280">
        <f t="shared" si="45"/>
        <v>0.94230769230769229</v>
      </c>
      <c r="R412" s="280">
        <f t="shared" si="46"/>
        <v>5.7692307692307709E-2</v>
      </c>
    </row>
    <row r="413" spans="1:19" ht="15.75" customHeight="1" x14ac:dyDescent="0.25">
      <c r="A413" s="84">
        <v>1502</v>
      </c>
      <c r="B413" s="87"/>
      <c r="C413" s="87"/>
      <c r="D413" s="87"/>
      <c r="E413" s="87"/>
      <c r="F413" s="87">
        <v>88</v>
      </c>
      <c r="G413" s="87"/>
      <c r="H413" s="87"/>
      <c r="I413" s="87"/>
      <c r="J413" s="87"/>
      <c r="K413" s="129"/>
      <c r="L413" s="265"/>
      <c r="M413" s="101"/>
      <c r="N413" s="266"/>
      <c r="O413" s="96">
        <f>IF(F413=0,"",F413/E412)</f>
        <v>0.91666666666666663</v>
      </c>
      <c r="P413" s="97">
        <v>97</v>
      </c>
      <c r="Q413" s="280">
        <f t="shared" si="45"/>
        <v>0.98979591836734693</v>
      </c>
      <c r="R413" s="280">
        <f t="shared" si="46"/>
        <v>1.0204081632653073E-2</v>
      </c>
    </row>
    <row r="414" spans="1:19" ht="15.75" customHeight="1" x14ac:dyDescent="0.25">
      <c r="A414" s="84">
        <v>1601</v>
      </c>
      <c r="B414" s="87"/>
      <c r="C414" s="87"/>
      <c r="D414" s="87"/>
      <c r="E414" s="87"/>
      <c r="F414" s="87"/>
      <c r="G414" s="87">
        <v>84</v>
      </c>
      <c r="H414" s="87"/>
      <c r="I414" s="87"/>
      <c r="J414" s="87"/>
      <c r="K414" s="129"/>
      <c r="L414" s="265"/>
      <c r="M414" s="101"/>
      <c r="N414" s="266"/>
      <c r="O414" s="96">
        <f>IF(G414=0,"",G414/F413)</f>
        <v>0.95454545454545459</v>
      </c>
      <c r="P414" s="97">
        <v>97</v>
      </c>
      <c r="Q414" s="280">
        <f t="shared" si="45"/>
        <v>1</v>
      </c>
      <c r="R414" s="280">
        <f t="shared" si="46"/>
        <v>0</v>
      </c>
    </row>
    <row r="415" spans="1:19" ht="15.75" customHeight="1" x14ac:dyDescent="0.25">
      <c r="A415" s="84">
        <v>1602</v>
      </c>
      <c r="B415" s="87"/>
      <c r="C415" s="87"/>
      <c r="D415" s="87"/>
      <c r="E415" s="87"/>
      <c r="F415" s="87"/>
      <c r="G415" s="87"/>
      <c r="H415" s="87">
        <v>76</v>
      </c>
      <c r="I415" s="87"/>
      <c r="J415" s="87"/>
      <c r="K415" s="129"/>
      <c r="L415" s="265"/>
      <c r="M415" s="101"/>
      <c r="N415" s="266"/>
      <c r="O415" s="96">
        <f>IF(H415=0,"",H415/G414)</f>
        <v>0.90476190476190477</v>
      </c>
      <c r="P415" s="97">
        <v>91</v>
      </c>
      <c r="Q415" s="280">
        <f t="shared" si="45"/>
        <v>0.93814432989690721</v>
      </c>
      <c r="R415" s="280">
        <f t="shared" si="46"/>
        <v>6.1855670103092786E-2</v>
      </c>
    </row>
    <row r="416" spans="1:19" ht="15.75" customHeight="1" x14ac:dyDescent="0.25">
      <c r="A416" s="84">
        <v>1701</v>
      </c>
      <c r="B416" s="87"/>
      <c r="C416" s="87"/>
      <c r="D416" s="87"/>
      <c r="E416" s="87"/>
      <c r="F416" s="87"/>
      <c r="G416" s="87"/>
      <c r="H416" s="87"/>
      <c r="I416" s="87">
        <v>75</v>
      </c>
      <c r="J416" s="87"/>
      <c r="K416" s="129"/>
      <c r="L416" s="265"/>
      <c r="M416" s="101"/>
      <c r="N416" s="266"/>
      <c r="O416" s="96">
        <f>IF(I416=0,"",I416/H415)</f>
        <v>0.98684210526315785</v>
      </c>
      <c r="P416" s="97">
        <v>87</v>
      </c>
      <c r="Q416" s="280">
        <f t="shared" si="45"/>
        <v>0.95604395604395609</v>
      </c>
      <c r="R416" s="280">
        <f t="shared" si="46"/>
        <v>4.3956043956043911E-2</v>
      </c>
    </row>
    <row r="417" spans="1:18" ht="15.75" customHeight="1" x14ac:dyDescent="0.25">
      <c r="A417" s="84">
        <v>1702</v>
      </c>
      <c r="B417" s="87"/>
      <c r="C417" s="87"/>
      <c r="D417" s="87"/>
      <c r="E417" s="87"/>
      <c r="F417" s="87"/>
      <c r="G417" s="87"/>
      <c r="H417" s="87"/>
      <c r="I417" s="87"/>
      <c r="J417" s="87">
        <v>73</v>
      </c>
      <c r="K417" s="129">
        <v>67</v>
      </c>
      <c r="L417" s="265"/>
      <c r="M417" s="101"/>
      <c r="N417" s="266"/>
      <c r="O417" s="126">
        <f>IF(J417=0,"",J417/I416)</f>
        <v>0.97333333333333338</v>
      </c>
      <c r="P417" s="97">
        <v>85</v>
      </c>
      <c r="Q417" s="126">
        <f t="shared" si="45"/>
        <v>0.97701149425287359</v>
      </c>
      <c r="R417" s="126">
        <f t="shared" si="46"/>
        <v>2.2988505747126409E-2</v>
      </c>
    </row>
    <row r="418" spans="1:18" ht="15.75" customHeight="1" x14ac:dyDescent="0.25">
      <c r="A418" s="84">
        <v>1801</v>
      </c>
      <c r="B418" s="87"/>
      <c r="C418" s="87"/>
      <c r="D418" s="87"/>
      <c r="E418" s="87"/>
      <c r="F418" s="87"/>
      <c r="G418" s="87"/>
      <c r="H418" s="87"/>
      <c r="I418" s="87"/>
      <c r="J418" s="87">
        <v>15</v>
      </c>
      <c r="K418" s="129">
        <v>14</v>
      </c>
      <c r="L418" s="265"/>
      <c r="M418" s="101"/>
      <c r="N418" s="256"/>
      <c r="O418" s="175"/>
      <c r="P418" s="97">
        <v>17</v>
      </c>
      <c r="Q418" s="175"/>
      <c r="R418" s="281"/>
    </row>
    <row r="419" spans="1:18" ht="15.75" customHeight="1" x14ac:dyDescent="0.25">
      <c r="A419" s="84">
        <v>1802</v>
      </c>
      <c r="B419" s="87"/>
      <c r="C419" s="87"/>
      <c r="D419" s="87"/>
      <c r="E419" s="87"/>
      <c r="F419" s="87"/>
      <c r="G419" s="87"/>
      <c r="H419" s="87"/>
      <c r="I419" s="87"/>
      <c r="J419" s="87">
        <v>1</v>
      </c>
      <c r="K419" s="129"/>
      <c r="L419" s="265"/>
      <c r="M419" s="101"/>
      <c r="N419" s="256"/>
      <c r="O419" s="215"/>
      <c r="P419" s="106">
        <v>2</v>
      </c>
      <c r="Q419" s="285"/>
      <c r="R419" s="215"/>
    </row>
    <row r="420" spans="1:18" ht="15.75" customHeight="1" x14ac:dyDescent="0.25">
      <c r="A420" s="84">
        <v>1901</v>
      </c>
      <c r="B420" s="87"/>
      <c r="C420" s="87"/>
      <c r="D420" s="87"/>
      <c r="E420" s="87"/>
      <c r="F420" s="87"/>
      <c r="G420" s="87"/>
      <c r="H420" s="87"/>
      <c r="I420" s="87"/>
      <c r="J420" s="87">
        <v>1</v>
      </c>
      <c r="K420" s="129">
        <v>1</v>
      </c>
      <c r="L420" s="265"/>
      <c r="M420" s="101"/>
      <c r="N420" s="256"/>
      <c r="O420" s="215"/>
      <c r="P420" s="252">
        <v>2</v>
      </c>
      <c r="Q420" s="285"/>
      <c r="R420" s="215"/>
    </row>
    <row r="421" spans="1:18" ht="15.75" customHeight="1" x14ac:dyDescent="0.25">
      <c r="A421" s="84">
        <v>1902</v>
      </c>
      <c r="B421" s="87"/>
      <c r="C421" s="87"/>
      <c r="D421" s="87"/>
      <c r="E421" s="87"/>
      <c r="F421" s="87"/>
      <c r="G421" s="87"/>
      <c r="H421" s="87"/>
      <c r="I421" s="87"/>
      <c r="J421" s="87">
        <v>1</v>
      </c>
      <c r="K421" s="129"/>
      <c r="L421" s="265"/>
      <c r="M421" s="101"/>
      <c r="N421" s="256"/>
      <c r="O421" s="292"/>
      <c r="P421" s="254">
        <v>1</v>
      </c>
      <c r="Q421" s="294"/>
      <c r="R421" s="215"/>
    </row>
    <row r="422" spans="1:18" ht="15.75" customHeight="1" x14ac:dyDescent="0.25">
      <c r="A422" s="84">
        <v>2001</v>
      </c>
      <c r="B422" s="87"/>
      <c r="C422" s="87"/>
      <c r="D422" s="87"/>
      <c r="E422" s="87"/>
      <c r="F422" s="87"/>
      <c r="G422" s="87"/>
      <c r="H422" s="87"/>
      <c r="I422" s="87"/>
      <c r="J422" s="87">
        <v>1</v>
      </c>
      <c r="K422" s="129"/>
      <c r="L422" s="265"/>
      <c r="M422" s="101"/>
      <c r="N422" s="256"/>
      <c r="O422" s="316"/>
      <c r="P422" s="254">
        <v>1</v>
      </c>
      <c r="Q422" s="318"/>
      <c r="R422" s="319"/>
    </row>
    <row r="423" spans="1:18" ht="15.75" customHeight="1" x14ac:dyDescent="0.25">
      <c r="A423" s="84">
        <v>2002</v>
      </c>
      <c r="B423" s="87"/>
      <c r="C423" s="87"/>
      <c r="D423" s="87"/>
      <c r="E423" s="87"/>
      <c r="F423" s="87"/>
      <c r="G423" s="87"/>
      <c r="H423" s="87"/>
      <c r="I423" s="87"/>
      <c r="J423" s="87">
        <v>1</v>
      </c>
      <c r="K423" s="129"/>
      <c r="L423" s="265"/>
      <c r="M423" s="101"/>
      <c r="N423" s="256"/>
      <c r="O423" s="111" t="s">
        <v>91</v>
      </c>
      <c r="P423" s="303">
        <v>66</v>
      </c>
      <c r="Q423" s="113">
        <f>IF(SUM(K414:K422)=0,"",SUM(K414:K422))</f>
        <v>82</v>
      </c>
      <c r="R423" s="114" t="s">
        <v>19</v>
      </c>
    </row>
    <row r="424" spans="1:18" ht="15.75" customHeight="1" x14ac:dyDescent="0.25">
      <c r="A424" s="84">
        <v>2101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129"/>
      <c r="L424" s="265"/>
      <c r="M424" s="101"/>
      <c r="N424" s="256"/>
      <c r="O424" s="115" t="s">
        <v>92</v>
      </c>
      <c r="P424" s="165">
        <f>IF(P423/B409=0,"",P423/B409)</f>
        <v>0.5641025641025641</v>
      </c>
      <c r="Q424" s="117">
        <f>IF(P423/Q423=0,"",P423/Q423)</f>
        <v>0.80487804878048785</v>
      </c>
      <c r="R424" s="118" t="s">
        <v>93</v>
      </c>
    </row>
    <row r="425" spans="1:18" ht="15.75" customHeight="1" x14ac:dyDescent="0.25">
      <c r="A425" s="84">
        <v>2102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129"/>
      <c r="L425" s="267"/>
      <c r="M425" s="268"/>
      <c r="N425" s="269"/>
      <c r="O425" s="120"/>
      <c r="P425" s="121"/>
      <c r="Q425" s="121"/>
      <c r="R425" s="122"/>
    </row>
    <row r="426" spans="1:18" ht="18" customHeight="1" x14ac:dyDescent="0.25">
      <c r="A426" s="46"/>
      <c r="B426" s="340" t="s">
        <v>111</v>
      </c>
      <c r="C426" s="340"/>
      <c r="D426" s="340"/>
      <c r="E426" s="340"/>
      <c r="F426" s="340"/>
      <c r="G426" s="340"/>
      <c r="H426" s="340"/>
      <c r="I426" s="340"/>
      <c r="J426" s="340"/>
      <c r="K426" s="123">
        <f>SUM(K409:K422)</f>
        <v>82</v>
      </c>
      <c r="L426" s="124">
        <f>IF(SUM(K414:K417)=0,"",SUM(K414:K417)/B409)</f>
        <v>0.57264957264957261</v>
      </c>
      <c r="M426" s="124">
        <f>IF(K426=0,"",K426/B409)</f>
        <v>0.70085470085470081</v>
      </c>
      <c r="N426" s="124">
        <f>IF(K417=0,"",M426-L426)</f>
        <v>0.12820512820512819</v>
      </c>
      <c r="O426" s="1"/>
      <c r="P426" s="2"/>
      <c r="Q426" s="36"/>
      <c r="R426" s="1"/>
    </row>
    <row r="427" spans="1:18" ht="12.75" customHeight="1" x14ac:dyDescent="0.2"/>
    <row r="428" spans="1:18" ht="12.75" customHeight="1" x14ac:dyDescent="0.2"/>
    <row r="429" spans="1:18" ht="26.25" customHeight="1" x14ac:dyDescent="0.4">
      <c r="A429" s="2"/>
      <c r="B429" s="382" t="s">
        <v>101</v>
      </c>
      <c r="C429" s="367"/>
      <c r="D429" s="367"/>
      <c r="E429" s="367"/>
      <c r="F429" s="367"/>
      <c r="G429" s="367"/>
      <c r="H429" s="367"/>
      <c r="I429" s="367"/>
      <c r="J429" s="367"/>
      <c r="K429" s="225" t="s">
        <v>95</v>
      </c>
      <c r="L429" s="1"/>
      <c r="M429" s="1"/>
      <c r="N429" s="2"/>
      <c r="O429" s="1"/>
      <c r="P429" s="2"/>
      <c r="Q429" s="2"/>
      <c r="R429" s="2"/>
    </row>
    <row r="430" spans="1:18" ht="20.25" customHeight="1" x14ac:dyDescent="0.2">
      <c r="A430" s="376" t="s">
        <v>18</v>
      </c>
      <c r="B430" s="344" t="s">
        <v>102</v>
      </c>
      <c r="C430" s="345"/>
      <c r="D430" s="345"/>
      <c r="E430" s="345"/>
      <c r="F430" s="345"/>
      <c r="G430" s="345"/>
      <c r="H430" s="345"/>
      <c r="I430" s="345"/>
      <c r="J430" s="377"/>
      <c r="K430" s="348" t="s">
        <v>19</v>
      </c>
      <c r="L430" s="339" t="s">
        <v>11</v>
      </c>
      <c r="M430" s="339" t="s">
        <v>12</v>
      </c>
      <c r="N430" s="350" t="s">
        <v>13</v>
      </c>
      <c r="O430" s="339" t="s">
        <v>14</v>
      </c>
      <c r="P430" s="337" t="s">
        <v>15</v>
      </c>
      <c r="Q430" s="337" t="s">
        <v>16</v>
      </c>
      <c r="R430" s="339" t="s">
        <v>103</v>
      </c>
    </row>
    <row r="431" spans="1:18" ht="15.75" customHeight="1" x14ac:dyDescent="0.25">
      <c r="A431" s="338"/>
      <c r="B431" s="84" t="s">
        <v>104</v>
      </c>
      <c r="C431" s="84" t="s">
        <v>105</v>
      </c>
      <c r="D431" s="84" t="s">
        <v>106</v>
      </c>
      <c r="E431" s="84" t="s">
        <v>107</v>
      </c>
      <c r="F431" s="84" t="s">
        <v>108</v>
      </c>
      <c r="G431" s="84" t="s">
        <v>109</v>
      </c>
      <c r="H431" s="84" t="s">
        <v>110</v>
      </c>
      <c r="I431" s="84" t="s">
        <v>73</v>
      </c>
      <c r="J431" s="84" t="s">
        <v>74</v>
      </c>
      <c r="K431" s="349"/>
      <c r="L431" s="338"/>
      <c r="M431" s="338"/>
      <c r="N431" s="338"/>
      <c r="O431" s="338"/>
      <c r="P431" s="338"/>
      <c r="Q431" s="338"/>
      <c r="R431" s="338"/>
    </row>
    <row r="432" spans="1:18" ht="15.75" customHeight="1" x14ac:dyDescent="0.25">
      <c r="A432" s="84">
        <v>1401</v>
      </c>
      <c r="B432" s="87">
        <v>89</v>
      </c>
      <c r="C432" s="87"/>
      <c r="D432" s="87"/>
      <c r="E432" s="87"/>
      <c r="F432" s="87"/>
      <c r="G432" s="87"/>
      <c r="H432" s="87"/>
      <c r="I432" s="87"/>
      <c r="J432" s="87"/>
      <c r="K432" s="129"/>
      <c r="L432" s="262"/>
      <c r="M432" s="263"/>
      <c r="N432" s="264"/>
      <c r="O432" s="278"/>
      <c r="P432" s="182">
        <f>B432</f>
        <v>89</v>
      </c>
      <c r="Q432" s="279"/>
      <c r="R432" s="278"/>
    </row>
    <row r="433" spans="1:19" ht="15.75" customHeight="1" x14ac:dyDescent="0.25">
      <c r="A433" s="84">
        <v>1402</v>
      </c>
      <c r="B433" s="87"/>
      <c r="C433" s="87">
        <v>78</v>
      </c>
      <c r="D433" s="87"/>
      <c r="E433" s="87"/>
      <c r="F433" s="87"/>
      <c r="G433" s="87"/>
      <c r="H433" s="87"/>
      <c r="I433" s="87"/>
      <c r="J433" s="87"/>
      <c r="K433" s="129"/>
      <c r="L433" s="265"/>
      <c r="M433" s="101"/>
      <c r="N433" s="266"/>
      <c r="O433" s="96">
        <f>IF(C433=0,"",C433/B432)</f>
        <v>0.8764044943820225</v>
      </c>
      <c r="P433" s="97">
        <v>78</v>
      </c>
      <c r="Q433" s="280">
        <f t="shared" ref="Q433:Q440" si="47">IF(P433=0,"",P433/P432)</f>
        <v>0.8764044943820225</v>
      </c>
      <c r="R433" s="280">
        <f t="shared" ref="R433:R440" si="48">IF(P433=0,"",100%-Q433)</f>
        <v>0.1235955056179775</v>
      </c>
    </row>
    <row r="434" spans="1:19" ht="15.75" customHeight="1" x14ac:dyDescent="0.25">
      <c r="A434" s="84">
        <v>1501</v>
      </c>
      <c r="B434" s="87"/>
      <c r="C434" s="87"/>
      <c r="D434" s="87">
        <v>75</v>
      </c>
      <c r="E434" s="87"/>
      <c r="F434" s="87"/>
      <c r="G434" s="87"/>
      <c r="H434" s="87"/>
      <c r="I434" s="87"/>
      <c r="J434" s="87"/>
      <c r="K434" s="129"/>
      <c r="L434" s="265"/>
      <c r="M434" s="101"/>
      <c r="N434" s="266"/>
      <c r="O434" s="96">
        <f>IF(D434=0,"",D434/C433)</f>
        <v>0.96153846153846156</v>
      </c>
      <c r="P434" s="97">
        <v>77</v>
      </c>
      <c r="Q434" s="280">
        <f t="shared" si="47"/>
        <v>0.98717948717948723</v>
      </c>
      <c r="R434" s="280">
        <f t="shared" si="48"/>
        <v>1.2820512820512775E-2</v>
      </c>
      <c r="S434" s="14">
        <f>P434/P432</f>
        <v>0.8651685393258427</v>
      </c>
    </row>
    <row r="435" spans="1:19" ht="15.75" customHeight="1" x14ac:dyDescent="0.25">
      <c r="A435" s="84">
        <v>1502</v>
      </c>
      <c r="B435" s="87"/>
      <c r="C435" s="87"/>
      <c r="D435" s="87"/>
      <c r="E435" s="87">
        <v>59</v>
      </c>
      <c r="F435" s="87"/>
      <c r="G435" s="87"/>
      <c r="H435" s="87"/>
      <c r="I435" s="87"/>
      <c r="J435" s="87"/>
      <c r="K435" s="129"/>
      <c r="L435" s="265"/>
      <c r="M435" s="101"/>
      <c r="N435" s="266"/>
      <c r="O435" s="96">
        <f>IF(E435=0,"",E435/D434)</f>
        <v>0.78666666666666663</v>
      </c>
      <c r="P435" s="97">
        <v>72</v>
      </c>
      <c r="Q435" s="280">
        <f t="shared" si="47"/>
        <v>0.93506493506493504</v>
      </c>
      <c r="R435" s="280">
        <f t="shared" si="48"/>
        <v>6.4935064935064957E-2</v>
      </c>
    </row>
    <row r="436" spans="1:19" ht="15.75" customHeight="1" x14ac:dyDescent="0.25">
      <c r="A436" s="84">
        <v>1601</v>
      </c>
      <c r="B436" s="87"/>
      <c r="C436" s="87"/>
      <c r="D436" s="87"/>
      <c r="E436" s="87"/>
      <c r="F436" s="87">
        <v>57</v>
      </c>
      <c r="G436" s="87"/>
      <c r="H436" s="87"/>
      <c r="I436" s="87"/>
      <c r="J436" s="87"/>
      <c r="K436" s="129"/>
      <c r="L436" s="265"/>
      <c r="M436" s="101"/>
      <c r="N436" s="266"/>
      <c r="O436" s="96">
        <f>IF(F436=0,"",F436/E435)</f>
        <v>0.96610169491525422</v>
      </c>
      <c r="P436" s="97">
        <v>68</v>
      </c>
      <c r="Q436" s="280">
        <f t="shared" si="47"/>
        <v>0.94444444444444442</v>
      </c>
      <c r="R436" s="280">
        <f t="shared" si="48"/>
        <v>5.555555555555558E-2</v>
      </c>
    </row>
    <row r="437" spans="1:19" ht="15.75" customHeight="1" x14ac:dyDescent="0.25">
      <c r="A437" s="84">
        <v>1602</v>
      </c>
      <c r="B437" s="87"/>
      <c r="C437" s="87"/>
      <c r="D437" s="87"/>
      <c r="E437" s="87"/>
      <c r="F437" s="87"/>
      <c r="G437" s="87">
        <v>48</v>
      </c>
      <c r="H437" s="87"/>
      <c r="I437" s="87"/>
      <c r="J437" s="87"/>
      <c r="K437" s="129"/>
      <c r="L437" s="265"/>
      <c r="M437" s="101"/>
      <c r="N437" s="266"/>
      <c r="O437" s="96">
        <f>IF(G437=0,"",G437/F436)</f>
        <v>0.84210526315789469</v>
      </c>
      <c r="P437" s="97">
        <v>67</v>
      </c>
      <c r="Q437" s="280">
        <f t="shared" si="47"/>
        <v>0.98529411764705888</v>
      </c>
      <c r="R437" s="280">
        <f t="shared" si="48"/>
        <v>1.4705882352941124E-2</v>
      </c>
    </row>
    <row r="438" spans="1:19" ht="15.75" customHeight="1" x14ac:dyDescent="0.25">
      <c r="A438" s="84">
        <v>1701</v>
      </c>
      <c r="B438" s="87"/>
      <c r="C438" s="87"/>
      <c r="D438" s="87"/>
      <c r="E438" s="87"/>
      <c r="F438" s="87"/>
      <c r="G438" s="87"/>
      <c r="H438" s="87">
        <v>45</v>
      </c>
      <c r="I438" s="87"/>
      <c r="J438" s="87"/>
      <c r="K438" s="129"/>
      <c r="L438" s="265"/>
      <c r="M438" s="101"/>
      <c r="N438" s="266"/>
      <c r="O438" s="96">
        <f>IF(H438=0,"",H438/G437)</f>
        <v>0.9375</v>
      </c>
      <c r="P438" s="97">
        <v>65</v>
      </c>
      <c r="Q438" s="280">
        <f t="shared" si="47"/>
        <v>0.97014925373134331</v>
      </c>
      <c r="R438" s="280">
        <f t="shared" si="48"/>
        <v>2.9850746268656692E-2</v>
      </c>
    </row>
    <row r="439" spans="1:19" ht="15.75" customHeight="1" x14ac:dyDescent="0.25">
      <c r="A439" s="84">
        <v>1702</v>
      </c>
      <c r="B439" s="87"/>
      <c r="C439" s="87"/>
      <c r="D439" s="87"/>
      <c r="E439" s="87"/>
      <c r="F439" s="87"/>
      <c r="G439" s="87"/>
      <c r="H439" s="87"/>
      <c r="I439" s="87">
        <v>44</v>
      </c>
      <c r="J439" s="87"/>
      <c r="K439" s="129"/>
      <c r="L439" s="265"/>
      <c r="M439" s="101"/>
      <c r="N439" s="266"/>
      <c r="O439" s="96">
        <f>IF(I439=0,"",I439/H438)</f>
        <v>0.97777777777777775</v>
      </c>
      <c r="P439" s="97">
        <v>62</v>
      </c>
      <c r="Q439" s="280">
        <f t="shared" si="47"/>
        <v>0.9538461538461539</v>
      </c>
      <c r="R439" s="280">
        <f t="shared" si="48"/>
        <v>4.6153846153846101E-2</v>
      </c>
    </row>
    <row r="440" spans="1:19" ht="15.75" customHeight="1" x14ac:dyDescent="0.25">
      <c r="A440" s="84">
        <v>1801</v>
      </c>
      <c r="B440" s="87"/>
      <c r="C440" s="87"/>
      <c r="D440" s="87"/>
      <c r="E440" s="87"/>
      <c r="F440" s="87"/>
      <c r="G440" s="87"/>
      <c r="H440" s="87"/>
      <c r="I440" s="87"/>
      <c r="J440" s="87">
        <v>42</v>
      </c>
      <c r="K440" s="129">
        <v>39</v>
      </c>
      <c r="L440" s="265"/>
      <c r="M440" s="101"/>
      <c r="N440" s="266"/>
      <c r="O440" s="126">
        <f>IF(J440=0,"",J440/I439)</f>
        <v>0.95454545454545459</v>
      </c>
      <c r="P440" s="97">
        <v>61</v>
      </c>
      <c r="Q440" s="126">
        <f t="shared" si="47"/>
        <v>0.9838709677419355</v>
      </c>
      <c r="R440" s="126">
        <f t="shared" si="48"/>
        <v>1.6129032258064502E-2</v>
      </c>
    </row>
    <row r="441" spans="1:19" ht="15.75" customHeight="1" x14ac:dyDescent="0.25">
      <c r="A441" s="84">
        <v>1802</v>
      </c>
      <c r="B441" s="87"/>
      <c r="C441" s="87"/>
      <c r="D441" s="87"/>
      <c r="E441" s="87"/>
      <c r="F441" s="87"/>
      <c r="G441" s="87"/>
      <c r="H441" s="87"/>
      <c r="I441" s="87"/>
      <c r="J441" s="87">
        <v>8</v>
      </c>
      <c r="K441" s="129">
        <v>6</v>
      </c>
      <c r="L441" s="265"/>
      <c r="M441" s="101"/>
      <c r="N441" s="256"/>
      <c r="O441" s="175"/>
      <c r="P441" s="97">
        <v>16</v>
      </c>
      <c r="Q441" s="175"/>
      <c r="R441" s="281"/>
    </row>
    <row r="442" spans="1:19" ht="15.75" customHeight="1" x14ac:dyDescent="0.25">
      <c r="A442" s="84">
        <v>1901</v>
      </c>
      <c r="B442" s="87"/>
      <c r="C442" s="87"/>
      <c r="D442" s="87"/>
      <c r="E442" s="87"/>
      <c r="F442" s="87"/>
      <c r="G442" s="87"/>
      <c r="H442" s="87"/>
      <c r="I442" s="87"/>
      <c r="J442" s="87">
        <v>7</v>
      </c>
      <c r="K442" s="129">
        <v>6</v>
      </c>
      <c r="L442" s="265"/>
      <c r="M442" s="101"/>
      <c r="N442" s="256"/>
      <c r="O442" s="215"/>
      <c r="P442" s="106">
        <v>10</v>
      </c>
      <c r="Q442" s="285"/>
      <c r="R442" s="215"/>
    </row>
    <row r="443" spans="1:19" ht="15.75" customHeight="1" x14ac:dyDescent="0.25">
      <c r="A443" s="84">
        <v>1902</v>
      </c>
      <c r="B443" s="87"/>
      <c r="C443" s="87"/>
      <c r="D443" s="87"/>
      <c r="E443" s="87"/>
      <c r="F443" s="87"/>
      <c r="G443" s="87"/>
      <c r="H443" s="87"/>
      <c r="I443" s="87"/>
      <c r="J443" s="87">
        <v>4</v>
      </c>
      <c r="K443" s="129">
        <v>3</v>
      </c>
      <c r="L443" s="265"/>
      <c r="M443" s="101"/>
      <c r="N443" s="256"/>
      <c r="O443" s="215"/>
      <c r="P443" s="106">
        <v>4</v>
      </c>
      <c r="Q443" s="285"/>
      <c r="R443" s="215"/>
    </row>
    <row r="444" spans="1:19" ht="15.75" customHeight="1" x14ac:dyDescent="0.25">
      <c r="A444" s="84">
        <v>2001</v>
      </c>
      <c r="B444" s="87"/>
      <c r="C444" s="87"/>
      <c r="D444" s="87"/>
      <c r="E444" s="87"/>
      <c r="F444" s="87"/>
      <c r="G444" s="87"/>
      <c r="H444" s="87"/>
      <c r="I444" s="87"/>
      <c r="J444" s="87">
        <v>1</v>
      </c>
      <c r="K444" s="129">
        <v>1</v>
      </c>
      <c r="L444" s="265"/>
      <c r="M444" s="101"/>
      <c r="N444" s="256"/>
      <c r="O444" s="215"/>
      <c r="P444" s="106">
        <v>1</v>
      </c>
      <c r="Q444" s="285"/>
      <c r="R444" s="215"/>
    </row>
    <row r="445" spans="1:19" ht="15.75" customHeight="1" x14ac:dyDescent="0.25">
      <c r="A445" s="84">
        <v>2002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129"/>
      <c r="L445" s="265"/>
      <c r="M445" s="101"/>
      <c r="N445" s="256"/>
      <c r="O445" s="316"/>
      <c r="P445" s="317"/>
      <c r="Q445" s="318"/>
      <c r="R445" s="319"/>
    </row>
    <row r="446" spans="1:19" ht="15.75" customHeight="1" x14ac:dyDescent="0.25">
      <c r="A446" s="84">
        <v>2101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129"/>
      <c r="L446" s="265"/>
      <c r="M446" s="101"/>
      <c r="N446" s="256"/>
      <c r="O446" s="111" t="s">
        <v>91</v>
      </c>
      <c r="P446" s="164">
        <v>32</v>
      </c>
      <c r="Q446" s="113">
        <f>IF(SUM(K437:K445)=0,"",SUM(K437:K445))</f>
        <v>55</v>
      </c>
      <c r="R446" s="114" t="s">
        <v>19</v>
      </c>
    </row>
    <row r="447" spans="1:19" ht="15.75" customHeight="1" x14ac:dyDescent="0.25">
      <c r="A447" s="84">
        <v>2102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129"/>
      <c r="L447" s="265"/>
      <c r="M447" s="101"/>
      <c r="N447" s="256"/>
      <c r="O447" s="115" t="s">
        <v>92</v>
      </c>
      <c r="P447" s="165">
        <f>IF(P446/B432=0,"",P446/B432)</f>
        <v>0.3595505617977528</v>
      </c>
      <c r="Q447" s="117">
        <f>IF(P446/Q446=0,"",P446/Q446)</f>
        <v>0.58181818181818179</v>
      </c>
      <c r="R447" s="118" t="s">
        <v>93</v>
      </c>
    </row>
    <row r="448" spans="1:19" ht="15.75" customHeight="1" x14ac:dyDescent="0.25">
      <c r="A448" s="84">
        <v>2201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129"/>
      <c r="L448" s="267"/>
      <c r="M448" s="268"/>
      <c r="N448" s="269"/>
      <c r="O448" s="120"/>
      <c r="P448" s="121"/>
      <c r="Q448" s="121"/>
      <c r="R448" s="122"/>
    </row>
    <row r="449" spans="1:20" ht="18" customHeight="1" x14ac:dyDescent="0.25">
      <c r="A449" s="46"/>
      <c r="B449" s="340" t="s">
        <v>111</v>
      </c>
      <c r="C449" s="340"/>
      <c r="D449" s="340"/>
      <c r="E449" s="340"/>
      <c r="F449" s="340"/>
      <c r="G449" s="340"/>
      <c r="H449" s="340"/>
      <c r="I449" s="340"/>
      <c r="J449" s="340"/>
      <c r="K449" s="123">
        <f>SUM(K432:K445)</f>
        <v>55</v>
      </c>
      <c r="L449" s="124">
        <f>IF(SUM(K437:K440)=0,"",SUM(K437:K440)/B432)</f>
        <v>0.43820224719101125</v>
      </c>
      <c r="M449" s="124">
        <f>IF(K449=0,"",K449/B432)</f>
        <v>0.6179775280898876</v>
      </c>
      <c r="N449" s="124">
        <f>IF(K440=0,"",M449-L449)</f>
        <v>0.17977528089887634</v>
      </c>
      <c r="O449" s="1"/>
      <c r="P449" s="2"/>
      <c r="Q449" s="36"/>
      <c r="R449" s="1"/>
    </row>
    <row r="450" spans="1:20" ht="12.75" customHeight="1" x14ac:dyDescent="0.2"/>
    <row r="451" spans="1:20" ht="12.75" customHeight="1" x14ac:dyDescent="0.2">
      <c r="O451" s="1"/>
      <c r="P451" s="1"/>
      <c r="Q451" s="1"/>
      <c r="R451" s="1"/>
      <c r="T451" s="48"/>
    </row>
    <row r="452" spans="1:20" ht="26.25" customHeight="1" x14ac:dyDescent="0.4">
      <c r="A452" s="2"/>
      <c r="B452" s="382" t="s">
        <v>101</v>
      </c>
      <c r="C452" s="367"/>
      <c r="D452" s="367"/>
      <c r="E452" s="367"/>
      <c r="F452" s="367"/>
      <c r="G452" s="367"/>
      <c r="H452" s="367"/>
      <c r="I452" s="367"/>
      <c r="J452" s="367"/>
      <c r="K452" s="225" t="s">
        <v>97</v>
      </c>
      <c r="L452" s="1"/>
      <c r="M452" s="1"/>
      <c r="N452" s="2"/>
      <c r="O452" s="1"/>
      <c r="P452" s="2"/>
      <c r="Q452" s="2"/>
      <c r="R452" s="2"/>
    </row>
    <row r="453" spans="1:20" ht="20.25" customHeight="1" x14ac:dyDescent="0.2">
      <c r="A453" s="376" t="s">
        <v>18</v>
      </c>
      <c r="B453" s="344" t="s">
        <v>102</v>
      </c>
      <c r="C453" s="345"/>
      <c r="D453" s="345"/>
      <c r="E453" s="345"/>
      <c r="F453" s="345"/>
      <c r="G453" s="345"/>
      <c r="H453" s="345"/>
      <c r="I453" s="345"/>
      <c r="J453" s="377"/>
      <c r="K453" s="348" t="s">
        <v>19</v>
      </c>
      <c r="L453" s="339" t="s">
        <v>11</v>
      </c>
      <c r="M453" s="339" t="s">
        <v>12</v>
      </c>
      <c r="N453" s="350" t="s">
        <v>13</v>
      </c>
      <c r="O453" s="339" t="s">
        <v>14</v>
      </c>
      <c r="P453" s="337" t="s">
        <v>15</v>
      </c>
      <c r="Q453" s="337" t="s">
        <v>16</v>
      </c>
      <c r="R453" s="339" t="s">
        <v>103</v>
      </c>
    </row>
    <row r="454" spans="1:20" ht="15.75" customHeight="1" x14ac:dyDescent="0.25">
      <c r="A454" s="338"/>
      <c r="B454" s="84" t="s">
        <v>104</v>
      </c>
      <c r="C454" s="84" t="s">
        <v>105</v>
      </c>
      <c r="D454" s="84" t="s">
        <v>106</v>
      </c>
      <c r="E454" s="84" t="s">
        <v>107</v>
      </c>
      <c r="F454" s="84" t="s">
        <v>108</v>
      </c>
      <c r="G454" s="84" t="s">
        <v>109</v>
      </c>
      <c r="H454" s="84" t="s">
        <v>110</v>
      </c>
      <c r="I454" s="84" t="s">
        <v>73</v>
      </c>
      <c r="J454" s="84" t="s">
        <v>74</v>
      </c>
      <c r="K454" s="349"/>
      <c r="L454" s="338"/>
      <c r="M454" s="338"/>
      <c r="N454" s="338"/>
      <c r="O454" s="338"/>
      <c r="P454" s="338"/>
      <c r="Q454" s="338"/>
      <c r="R454" s="338"/>
    </row>
    <row r="455" spans="1:20" ht="15.75" customHeight="1" x14ac:dyDescent="0.25">
      <c r="A455" s="84">
        <v>1402</v>
      </c>
      <c r="B455" s="87">
        <v>108</v>
      </c>
      <c r="C455" s="87"/>
      <c r="D455" s="87"/>
      <c r="E455" s="87"/>
      <c r="F455" s="87"/>
      <c r="G455" s="87"/>
      <c r="H455" s="87"/>
      <c r="I455" s="87"/>
      <c r="J455" s="87"/>
      <c r="K455" s="129"/>
      <c r="L455" s="262"/>
      <c r="M455" s="263"/>
      <c r="N455" s="264"/>
      <c r="O455" s="278"/>
      <c r="P455" s="182">
        <f>B455</f>
        <v>108</v>
      </c>
      <c r="Q455" s="279"/>
      <c r="R455" s="278"/>
    </row>
    <row r="456" spans="1:20" ht="15.75" customHeight="1" x14ac:dyDescent="0.25">
      <c r="A456" s="84">
        <v>1501</v>
      </c>
      <c r="B456" s="87"/>
      <c r="C456" s="87">
        <v>100</v>
      </c>
      <c r="D456" s="87"/>
      <c r="E456" s="87"/>
      <c r="F456" s="87"/>
      <c r="G456" s="87"/>
      <c r="H456" s="87"/>
      <c r="I456" s="87"/>
      <c r="J456" s="87"/>
      <c r="K456" s="129"/>
      <c r="L456" s="265"/>
      <c r="M456" s="101"/>
      <c r="N456" s="266"/>
      <c r="O456" s="96">
        <f>IF(C456=0,"",C456/B455)</f>
        <v>0.92592592592592593</v>
      </c>
      <c r="P456" s="97">
        <v>100</v>
      </c>
      <c r="Q456" s="280">
        <f t="shared" ref="Q456:Q463" si="49">IF(P456=0,"",P456/P455)</f>
        <v>0.92592592592592593</v>
      </c>
      <c r="R456" s="280">
        <f t="shared" ref="R456:R463" si="50">IF(P456=0,"",100%-Q456)</f>
        <v>7.407407407407407E-2</v>
      </c>
    </row>
    <row r="457" spans="1:20" ht="15.75" customHeight="1" x14ac:dyDescent="0.25">
      <c r="A457" s="84">
        <v>1502</v>
      </c>
      <c r="B457" s="87"/>
      <c r="C457" s="87"/>
      <c r="D457" s="87">
        <v>95</v>
      </c>
      <c r="E457" s="87"/>
      <c r="F457" s="87"/>
      <c r="G457" s="87"/>
      <c r="H457" s="87"/>
      <c r="I457" s="87"/>
      <c r="J457" s="87"/>
      <c r="K457" s="129"/>
      <c r="L457" s="265"/>
      <c r="M457" s="101"/>
      <c r="N457" s="266"/>
      <c r="O457" s="96">
        <f>IF(D457=0,"",D457/C456)</f>
        <v>0.95</v>
      </c>
      <c r="P457" s="97">
        <v>96</v>
      </c>
      <c r="Q457" s="280">
        <f t="shared" si="49"/>
        <v>0.96</v>
      </c>
      <c r="R457" s="280">
        <f t="shared" si="50"/>
        <v>4.0000000000000036E-2</v>
      </c>
      <c r="S457" s="14">
        <f>P457/P455</f>
        <v>0.88888888888888884</v>
      </c>
    </row>
    <row r="458" spans="1:20" ht="15.75" customHeight="1" x14ac:dyDescent="0.25">
      <c r="A458" s="84">
        <v>1601</v>
      </c>
      <c r="B458" s="87"/>
      <c r="C458" s="87"/>
      <c r="D458" s="87"/>
      <c r="E458" s="87">
        <v>89</v>
      </c>
      <c r="F458" s="87"/>
      <c r="G458" s="87"/>
      <c r="H458" s="87"/>
      <c r="I458" s="87"/>
      <c r="J458" s="87"/>
      <c r="K458" s="129"/>
      <c r="L458" s="265"/>
      <c r="M458" s="101"/>
      <c r="N458" s="266"/>
      <c r="O458" s="96">
        <f>IF(E458=0,"",E458/D457)</f>
        <v>0.93684210526315792</v>
      </c>
      <c r="P458" s="97">
        <v>90</v>
      </c>
      <c r="Q458" s="280">
        <f t="shared" si="49"/>
        <v>0.9375</v>
      </c>
      <c r="R458" s="280">
        <f t="shared" si="50"/>
        <v>6.25E-2</v>
      </c>
    </row>
    <row r="459" spans="1:20" ht="15.75" customHeight="1" x14ac:dyDescent="0.25">
      <c r="A459" s="84">
        <v>1602</v>
      </c>
      <c r="B459" s="87"/>
      <c r="C459" s="87"/>
      <c r="D459" s="87"/>
      <c r="E459" s="87"/>
      <c r="F459" s="87">
        <v>79</v>
      </c>
      <c r="G459" s="87"/>
      <c r="H459" s="87"/>
      <c r="I459" s="87"/>
      <c r="J459" s="87"/>
      <c r="K459" s="129"/>
      <c r="L459" s="265"/>
      <c r="M459" s="101"/>
      <c r="N459" s="266"/>
      <c r="O459" s="96">
        <f>IF(F459=0,"",F459/E458)</f>
        <v>0.88764044943820219</v>
      </c>
      <c r="P459" s="97">
        <v>86</v>
      </c>
      <c r="Q459" s="280">
        <f t="shared" si="49"/>
        <v>0.9555555555555556</v>
      </c>
      <c r="R459" s="280">
        <f t="shared" si="50"/>
        <v>4.4444444444444398E-2</v>
      </c>
    </row>
    <row r="460" spans="1:20" ht="15.75" customHeight="1" x14ac:dyDescent="0.25">
      <c r="A460" s="84">
        <v>1701</v>
      </c>
      <c r="B460" s="87"/>
      <c r="C460" s="87"/>
      <c r="D460" s="87"/>
      <c r="E460" s="87"/>
      <c r="F460" s="87"/>
      <c r="G460" s="87">
        <v>77</v>
      </c>
      <c r="H460" s="87"/>
      <c r="I460" s="87"/>
      <c r="J460" s="87"/>
      <c r="K460" s="129"/>
      <c r="L460" s="265"/>
      <c r="M460" s="101"/>
      <c r="N460" s="266"/>
      <c r="O460" s="96">
        <f>IF(G460=0,"",G460/F459)</f>
        <v>0.97468354430379744</v>
      </c>
      <c r="P460" s="97">
        <v>85</v>
      </c>
      <c r="Q460" s="280">
        <f t="shared" si="49"/>
        <v>0.98837209302325579</v>
      </c>
      <c r="R460" s="280">
        <f t="shared" si="50"/>
        <v>1.1627906976744207E-2</v>
      </c>
    </row>
    <row r="461" spans="1:20" ht="15.75" customHeight="1" x14ac:dyDescent="0.25">
      <c r="A461" s="84">
        <v>1702</v>
      </c>
      <c r="B461" s="87"/>
      <c r="C461" s="87"/>
      <c r="D461" s="87"/>
      <c r="E461" s="87"/>
      <c r="F461" s="87"/>
      <c r="G461" s="87"/>
      <c r="H461" s="87">
        <v>76</v>
      </c>
      <c r="I461" s="87"/>
      <c r="J461" s="87"/>
      <c r="K461" s="129"/>
      <c r="L461" s="265"/>
      <c r="M461" s="101"/>
      <c r="N461" s="266"/>
      <c r="O461" s="96">
        <f>IF(H461=0,"",H461/G460)</f>
        <v>0.98701298701298701</v>
      </c>
      <c r="P461" s="97">
        <v>85</v>
      </c>
      <c r="Q461" s="280">
        <f t="shared" si="49"/>
        <v>1</v>
      </c>
      <c r="R461" s="280">
        <f t="shared" si="50"/>
        <v>0</v>
      </c>
    </row>
    <row r="462" spans="1:20" ht="15.75" customHeight="1" x14ac:dyDescent="0.25">
      <c r="A462" s="84">
        <v>1801</v>
      </c>
      <c r="B462" s="87"/>
      <c r="C462" s="87"/>
      <c r="D462" s="87"/>
      <c r="E462" s="87"/>
      <c r="F462" s="87"/>
      <c r="G462" s="87"/>
      <c r="H462" s="87"/>
      <c r="I462" s="87">
        <v>75</v>
      </c>
      <c r="J462" s="87"/>
      <c r="K462" s="129"/>
      <c r="L462" s="265"/>
      <c r="M462" s="101"/>
      <c r="N462" s="266"/>
      <c r="O462" s="96">
        <f>IF(I462=0,"",I462/H461)</f>
        <v>0.98684210526315785</v>
      </c>
      <c r="P462" s="97">
        <v>83</v>
      </c>
      <c r="Q462" s="280">
        <f t="shared" si="49"/>
        <v>0.97647058823529409</v>
      </c>
      <c r="R462" s="280">
        <f t="shared" si="50"/>
        <v>2.352941176470591E-2</v>
      </c>
    </row>
    <row r="463" spans="1:20" ht="15.75" customHeight="1" x14ac:dyDescent="0.25">
      <c r="A463" s="84">
        <v>1802</v>
      </c>
      <c r="B463" s="87"/>
      <c r="C463" s="87"/>
      <c r="D463" s="87"/>
      <c r="E463" s="87"/>
      <c r="F463" s="87"/>
      <c r="G463" s="87"/>
      <c r="H463" s="87"/>
      <c r="I463" s="87"/>
      <c r="J463" s="87">
        <v>72</v>
      </c>
      <c r="K463" s="129">
        <v>65</v>
      </c>
      <c r="L463" s="265"/>
      <c r="M463" s="101"/>
      <c r="N463" s="266"/>
      <c r="O463" s="126">
        <f>IF(J463=0,"",J463/I462)</f>
        <v>0.96</v>
      </c>
      <c r="P463" s="97">
        <v>83</v>
      </c>
      <c r="Q463" s="126">
        <f t="shared" si="49"/>
        <v>1</v>
      </c>
      <c r="R463" s="126">
        <f t="shared" si="50"/>
        <v>0</v>
      </c>
    </row>
    <row r="464" spans="1:20" ht="15.75" customHeight="1" x14ac:dyDescent="0.25">
      <c r="A464" s="84">
        <v>1901</v>
      </c>
      <c r="B464" s="87"/>
      <c r="C464" s="87"/>
      <c r="D464" s="87"/>
      <c r="E464" s="87"/>
      <c r="F464" s="87"/>
      <c r="G464" s="87"/>
      <c r="H464" s="87"/>
      <c r="I464" s="87"/>
      <c r="J464" s="87">
        <v>12</v>
      </c>
      <c r="K464" s="129">
        <v>14</v>
      </c>
      <c r="L464" s="265"/>
      <c r="M464" s="101"/>
      <c r="N464" s="256"/>
      <c r="O464" s="175"/>
      <c r="P464" s="97">
        <v>16</v>
      </c>
      <c r="Q464" s="175"/>
      <c r="R464" s="281"/>
    </row>
    <row r="465" spans="1:19" ht="15.75" customHeight="1" x14ac:dyDescent="0.25">
      <c r="A465" s="84">
        <v>1902</v>
      </c>
      <c r="B465" s="87"/>
      <c r="C465" s="87"/>
      <c r="D465" s="87"/>
      <c r="E465" s="87"/>
      <c r="F465" s="87"/>
      <c r="G465" s="87"/>
      <c r="H465" s="87"/>
      <c r="I465" s="87"/>
      <c r="J465" s="87">
        <v>2</v>
      </c>
      <c r="K465" s="129">
        <v>2</v>
      </c>
      <c r="L465" s="265"/>
      <c r="M465" s="101"/>
      <c r="N465" s="256"/>
      <c r="O465" s="215"/>
      <c r="P465" s="106">
        <v>2</v>
      </c>
      <c r="Q465" s="285"/>
      <c r="R465" s="215"/>
    </row>
    <row r="466" spans="1:19" ht="15.75" customHeight="1" x14ac:dyDescent="0.25">
      <c r="A466" s="84">
        <v>2001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9"/>
      <c r="L466" s="265"/>
      <c r="M466" s="101"/>
      <c r="N466" s="256"/>
      <c r="O466" s="215"/>
      <c r="P466" s="106"/>
      <c r="Q466" s="285"/>
      <c r="R466" s="215"/>
    </row>
    <row r="467" spans="1:19" ht="15.75" customHeight="1" x14ac:dyDescent="0.25">
      <c r="A467" s="84">
        <v>2002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9"/>
      <c r="L467" s="265"/>
      <c r="M467" s="101"/>
      <c r="N467" s="256"/>
      <c r="O467" s="215"/>
      <c r="P467" s="106"/>
      <c r="Q467" s="285"/>
      <c r="R467" s="215"/>
    </row>
    <row r="468" spans="1:19" ht="15.75" customHeight="1" x14ac:dyDescent="0.25">
      <c r="A468" s="84">
        <v>2101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9"/>
      <c r="L468" s="265"/>
      <c r="M468" s="101"/>
      <c r="N468" s="256"/>
      <c r="O468" s="316"/>
      <c r="P468" s="317"/>
      <c r="Q468" s="318"/>
      <c r="R468" s="319"/>
    </row>
    <row r="469" spans="1:19" ht="15.75" customHeight="1" x14ac:dyDescent="0.25">
      <c r="A469" s="84">
        <v>2102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9"/>
      <c r="L469" s="265"/>
      <c r="M469" s="101"/>
      <c r="N469" s="256"/>
      <c r="O469" s="111" t="s">
        <v>91</v>
      </c>
      <c r="P469" s="164">
        <v>70</v>
      </c>
      <c r="Q469" s="113">
        <f>IF(SUM(K460:K468)=0,"",SUM(K460:K468))</f>
        <v>81</v>
      </c>
      <c r="R469" s="114" t="s">
        <v>19</v>
      </c>
    </row>
    <row r="470" spans="1:19" ht="15.75" customHeight="1" x14ac:dyDescent="0.25">
      <c r="A470" s="84">
        <v>2201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9"/>
      <c r="L470" s="265"/>
      <c r="M470" s="101"/>
      <c r="N470" s="256"/>
      <c r="O470" s="115" t="s">
        <v>92</v>
      </c>
      <c r="P470" s="165">
        <f>IF(P469/B455=0,"",P469/B455)</f>
        <v>0.64814814814814814</v>
      </c>
      <c r="Q470" s="117">
        <f>IF(P469/Q469=0,"",P469/Q469)</f>
        <v>0.86419753086419748</v>
      </c>
      <c r="R470" s="118" t="s">
        <v>93</v>
      </c>
    </row>
    <row r="471" spans="1:19" ht="15.75" customHeight="1" x14ac:dyDescent="0.25">
      <c r="A471" s="84">
        <v>2202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129"/>
      <c r="L471" s="267"/>
      <c r="M471" s="268"/>
      <c r="N471" s="269"/>
      <c r="O471" s="120"/>
      <c r="P471" s="121"/>
      <c r="Q471" s="121"/>
      <c r="R471" s="122"/>
    </row>
    <row r="472" spans="1:19" ht="18" customHeight="1" x14ac:dyDescent="0.25">
      <c r="A472" s="46"/>
      <c r="B472" s="340" t="s">
        <v>111</v>
      </c>
      <c r="C472" s="340"/>
      <c r="D472" s="340"/>
      <c r="E472" s="340"/>
      <c r="F472" s="340"/>
      <c r="G472" s="340"/>
      <c r="H472" s="340"/>
      <c r="I472" s="340"/>
      <c r="J472" s="340"/>
      <c r="K472" s="123">
        <f>SUM(K455:K468)</f>
        <v>81</v>
      </c>
      <c r="L472" s="124">
        <f>IF(SUM(K460:K463)=0,"",SUM(K460:K463)/B455)</f>
        <v>0.60185185185185186</v>
      </c>
      <c r="M472" s="124">
        <f>IF(K472=0,"",K472/B455)</f>
        <v>0.75</v>
      </c>
      <c r="N472" s="124">
        <f>IF(K463=0,"",M472-L472)</f>
        <v>0.14814814814814814</v>
      </c>
      <c r="O472" s="1"/>
      <c r="P472" s="2"/>
      <c r="Q472" s="36"/>
      <c r="R472" s="1"/>
    </row>
    <row r="473" spans="1:19" ht="12.75" customHeight="1" x14ac:dyDescent="0.2"/>
    <row r="474" spans="1:19" ht="12.75" customHeight="1" x14ac:dyDescent="0.2"/>
    <row r="475" spans="1:19" ht="26.25" customHeight="1" x14ac:dyDescent="0.4">
      <c r="A475" s="2"/>
      <c r="B475" s="382" t="s">
        <v>101</v>
      </c>
      <c r="C475" s="367"/>
      <c r="D475" s="367"/>
      <c r="E475" s="367"/>
      <c r="F475" s="367"/>
      <c r="G475" s="367"/>
      <c r="H475" s="367"/>
      <c r="I475" s="367"/>
      <c r="J475" s="367"/>
      <c r="K475" s="225" t="s">
        <v>98</v>
      </c>
      <c r="L475" s="1"/>
      <c r="M475" s="1"/>
      <c r="N475" s="2"/>
      <c r="O475" s="1"/>
      <c r="P475" s="2"/>
      <c r="Q475" s="2"/>
      <c r="R475" s="2"/>
    </row>
    <row r="476" spans="1:19" ht="20.25" customHeight="1" x14ac:dyDescent="0.2">
      <c r="A476" s="376" t="s">
        <v>18</v>
      </c>
      <c r="B476" s="344" t="s">
        <v>102</v>
      </c>
      <c r="C476" s="345"/>
      <c r="D476" s="345"/>
      <c r="E476" s="345"/>
      <c r="F476" s="345"/>
      <c r="G476" s="345"/>
      <c r="H476" s="345"/>
      <c r="I476" s="345"/>
      <c r="J476" s="377"/>
      <c r="K476" s="348" t="s">
        <v>19</v>
      </c>
      <c r="L476" s="339" t="s">
        <v>11</v>
      </c>
      <c r="M476" s="339" t="s">
        <v>12</v>
      </c>
      <c r="N476" s="350" t="s">
        <v>13</v>
      </c>
      <c r="O476" s="339" t="s">
        <v>14</v>
      </c>
      <c r="P476" s="337" t="s">
        <v>15</v>
      </c>
      <c r="Q476" s="337" t="s">
        <v>16</v>
      </c>
      <c r="R476" s="339" t="s">
        <v>103</v>
      </c>
    </row>
    <row r="477" spans="1:19" ht="15.75" customHeight="1" x14ac:dyDescent="0.25">
      <c r="A477" s="338"/>
      <c r="B477" s="84" t="s">
        <v>104</v>
      </c>
      <c r="C477" s="84" t="s">
        <v>105</v>
      </c>
      <c r="D477" s="84" t="s">
        <v>106</v>
      </c>
      <c r="E477" s="84" t="s">
        <v>107</v>
      </c>
      <c r="F477" s="84" t="s">
        <v>108</v>
      </c>
      <c r="G477" s="84" t="s">
        <v>109</v>
      </c>
      <c r="H477" s="84" t="s">
        <v>110</v>
      </c>
      <c r="I477" s="84" t="s">
        <v>73</v>
      </c>
      <c r="J477" s="84" t="s">
        <v>74</v>
      </c>
      <c r="K477" s="349"/>
      <c r="L477" s="338"/>
      <c r="M477" s="338"/>
      <c r="N477" s="338"/>
      <c r="O477" s="338"/>
      <c r="P477" s="338"/>
      <c r="Q477" s="338"/>
      <c r="R477" s="338"/>
    </row>
    <row r="478" spans="1:19" ht="15.75" customHeight="1" x14ac:dyDescent="0.25">
      <c r="A478" s="84" t="s">
        <v>98</v>
      </c>
      <c r="B478" s="87">
        <v>119</v>
      </c>
      <c r="C478" s="87"/>
      <c r="D478" s="87"/>
      <c r="E478" s="87"/>
      <c r="F478" s="87"/>
      <c r="G478" s="87"/>
      <c r="H478" s="87"/>
      <c r="I478" s="87"/>
      <c r="J478" s="87"/>
      <c r="K478" s="129"/>
      <c r="L478" s="262"/>
      <c r="M478" s="263"/>
      <c r="N478" s="264"/>
      <c r="O478" s="278"/>
      <c r="P478" s="182">
        <f>B478</f>
        <v>119</v>
      </c>
      <c r="Q478" s="279"/>
      <c r="R478" s="278"/>
    </row>
    <row r="479" spans="1:19" ht="15.75" customHeight="1" x14ac:dyDescent="0.25">
      <c r="A479" s="84">
        <v>1502</v>
      </c>
      <c r="B479" s="87"/>
      <c r="C479" s="87">
        <v>109</v>
      </c>
      <c r="D479" s="87"/>
      <c r="E479" s="87"/>
      <c r="F479" s="87"/>
      <c r="G479" s="87"/>
      <c r="H479" s="87"/>
      <c r="I479" s="87"/>
      <c r="J479" s="87"/>
      <c r="K479" s="129"/>
      <c r="L479" s="265"/>
      <c r="M479" s="101"/>
      <c r="N479" s="266"/>
      <c r="O479" s="96">
        <f>IF(C479=0,"",C479/B478)</f>
        <v>0.91596638655462181</v>
      </c>
      <c r="P479" s="97">
        <v>110</v>
      </c>
      <c r="Q479" s="280">
        <f t="shared" ref="Q479:Q486" si="51">IF(P479=0,"",P479/P478)</f>
        <v>0.92436974789915971</v>
      </c>
      <c r="R479" s="280">
        <f t="shared" ref="R479:R486" si="52">IF(P479=0,"",100%-Q479)</f>
        <v>7.5630252100840289E-2</v>
      </c>
    </row>
    <row r="480" spans="1:19" ht="15.75" customHeight="1" x14ac:dyDescent="0.25">
      <c r="A480" s="84">
        <v>1601</v>
      </c>
      <c r="B480" s="87"/>
      <c r="C480" s="87"/>
      <c r="D480" s="87">
        <v>102</v>
      </c>
      <c r="E480" s="87"/>
      <c r="F480" s="87"/>
      <c r="G480" s="87"/>
      <c r="H480" s="87"/>
      <c r="I480" s="87"/>
      <c r="J480" s="87"/>
      <c r="K480" s="129"/>
      <c r="L480" s="265"/>
      <c r="M480" s="101"/>
      <c r="N480" s="266"/>
      <c r="O480" s="96">
        <f>IF(D480=0,"",D480/C479)</f>
        <v>0.93577981651376152</v>
      </c>
      <c r="P480" s="97">
        <v>107</v>
      </c>
      <c r="Q480" s="280">
        <f t="shared" si="51"/>
        <v>0.97272727272727277</v>
      </c>
      <c r="R480" s="280">
        <f t="shared" si="52"/>
        <v>2.7272727272727226E-2</v>
      </c>
      <c r="S480" s="14">
        <f>P480/P478</f>
        <v>0.89915966386554624</v>
      </c>
    </row>
    <row r="481" spans="1:18" ht="15.75" customHeight="1" x14ac:dyDescent="0.25">
      <c r="A481" s="84">
        <v>1602</v>
      </c>
      <c r="B481" s="87"/>
      <c r="C481" s="87"/>
      <c r="D481" s="87"/>
      <c r="E481" s="87">
        <v>90</v>
      </c>
      <c r="F481" s="87"/>
      <c r="G481" s="87"/>
      <c r="H481" s="87"/>
      <c r="I481" s="87"/>
      <c r="J481" s="87"/>
      <c r="K481" s="129"/>
      <c r="L481" s="265"/>
      <c r="M481" s="101"/>
      <c r="N481" s="266"/>
      <c r="O481" s="96">
        <f>IF(E481=0,"",E481/D480)</f>
        <v>0.88235294117647056</v>
      </c>
      <c r="P481" s="97">
        <v>101</v>
      </c>
      <c r="Q481" s="280">
        <f t="shared" si="51"/>
        <v>0.94392523364485981</v>
      </c>
      <c r="R481" s="280">
        <f t="shared" si="52"/>
        <v>5.6074766355140193E-2</v>
      </c>
    </row>
    <row r="482" spans="1:18" ht="15.75" customHeight="1" x14ac:dyDescent="0.25">
      <c r="A482" s="84">
        <v>1701</v>
      </c>
      <c r="B482" s="87"/>
      <c r="C482" s="87"/>
      <c r="D482" s="87"/>
      <c r="E482" s="87"/>
      <c r="F482" s="87">
        <v>83</v>
      </c>
      <c r="G482" s="87"/>
      <c r="H482" s="87"/>
      <c r="I482" s="87"/>
      <c r="J482" s="87"/>
      <c r="K482" s="129"/>
      <c r="L482" s="265"/>
      <c r="M482" s="101"/>
      <c r="N482" s="266"/>
      <c r="O482" s="96">
        <f>IF(F482=0,"",F482/E481)</f>
        <v>0.92222222222222228</v>
      </c>
      <c r="P482" s="97">
        <v>96</v>
      </c>
      <c r="Q482" s="280">
        <f t="shared" si="51"/>
        <v>0.95049504950495045</v>
      </c>
      <c r="R482" s="280">
        <f t="shared" si="52"/>
        <v>4.9504950495049549E-2</v>
      </c>
    </row>
    <row r="483" spans="1:18" ht="15.75" customHeight="1" x14ac:dyDescent="0.25">
      <c r="A483" s="84">
        <v>1702</v>
      </c>
      <c r="B483" s="87"/>
      <c r="C483" s="87"/>
      <c r="D483" s="87"/>
      <c r="E483" s="87"/>
      <c r="F483" s="87"/>
      <c r="G483" s="87">
        <v>79</v>
      </c>
      <c r="H483" s="87"/>
      <c r="I483" s="87"/>
      <c r="J483" s="87"/>
      <c r="K483" s="129">
        <v>1</v>
      </c>
      <c r="L483" s="265"/>
      <c r="M483" s="101"/>
      <c r="N483" s="266"/>
      <c r="O483" s="96">
        <f>IF(G483=0,"",G483/F482)</f>
        <v>0.95180722891566261</v>
      </c>
      <c r="P483" s="97">
        <v>96</v>
      </c>
      <c r="Q483" s="280">
        <f t="shared" si="51"/>
        <v>1</v>
      </c>
      <c r="R483" s="280">
        <f t="shared" si="52"/>
        <v>0</v>
      </c>
    </row>
    <row r="484" spans="1:18" ht="15.75" customHeight="1" x14ac:dyDescent="0.25">
      <c r="A484" s="84">
        <v>1801</v>
      </c>
      <c r="B484" s="87"/>
      <c r="C484" s="87"/>
      <c r="D484" s="87"/>
      <c r="E484" s="87"/>
      <c r="F484" s="87"/>
      <c r="G484" s="87"/>
      <c r="H484" s="87">
        <v>76</v>
      </c>
      <c r="I484" s="87"/>
      <c r="J484" s="87"/>
      <c r="K484" s="129"/>
      <c r="L484" s="265"/>
      <c r="M484" s="101"/>
      <c r="N484" s="266"/>
      <c r="O484" s="96">
        <f>IF(H484=0,"",H484/G483)</f>
        <v>0.96202531645569622</v>
      </c>
      <c r="P484" s="97">
        <v>89</v>
      </c>
      <c r="Q484" s="280">
        <f t="shared" si="51"/>
        <v>0.92708333333333337</v>
      </c>
      <c r="R484" s="280">
        <f t="shared" si="52"/>
        <v>7.291666666666663E-2</v>
      </c>
    </row>
    <row r="485" spans="1:18" ht="15.75" customHeight="1" x14ac:dyDescent="0.25">
      <c r="A485" s="84">
        <v>1802</v>
      </c>
      <c r="B485" s="87"/>
      <c r="C485" s="87"/>
      <c r="D485" s="87"/>
      <c r="E485" s="87"/>
      <c r="F485" s="87"/>
      <c r="G485" s="87"/>
      <c r="H485" s="87"/>
      <c r="I485" s="87">
        <v>69</v>
      </c>
      <c r="J485" s="87"/>
      <c r="K485" s="129"/>
      <c r="L485" s="265"/>
      <c r="M485" s="101"/>
      <c r="N485" s="266"/>
      <c r="O485" s="96">
        <f>IF(I485=0,"",I485/H484)</f>
        <v>0.90789473684210531</v>
      </c>
      <c r="P485" s="97">
        <v>86</v>
      </c>
      <c r="Q485" s="280">
        <f t="shared" si="51"/>
        <v>0.9662921348314607</v>
      </c>
      <c r="R485" s="280">
        <f t="shared" si="52"/>
        <v>3.3707865168539297E-2</v>
      </c>
    </row>
    <row r="486" spans="1:18" ht="15.75" customHeight="1" x14ac:dyDescent="0.25">
      <c r="A486" s="84">
        <v>1901</v>
      </c>
      <c r="B486" s="87"/>
      <c r="C486" s="87"/>
      <c r="D486" s="87"/>
      <c r="E486" s="87"/>
      <c r="F486" s="87"/>
      <c r="G486" s="87"/>
      <c r="H486" s="87"/>
      <c r="I486" s="87"/>
      <c r="J486" s="87">
        <v>66</v>
      </c>
      <c r="K486" s="129">
        <v>61</v>
      </c>
      <c r="L486" s="265"/>
      <c r="M486" s="101"/>
      <c r="N486" s="266"/>
      <c r="O486" s="126">
        <f>IF(J486=0,"",J486/I485)</f>
        <v>0.95652173913043481</v>
      </c>
      <c r="P486" s="97">
        <v>86</v>
      </c>
      <c r="Q486" s="126">
        <f t="shared" si="51"/>
        <v>1</v>
      </c>
      <c r="R486" s="126">
        <f t="shared" si="52"/>
        <v>0</v>
      </c>
    </row>
    <row r="487" spans="1:18" ht="15.75" customHeight="1" x14ac:dyDescent="0.25">
      <c r="A487" s="84">
        <v>1902</v>
      </c>
      <c r="B487" s="87"/>
      <c r="C487" s="87"/>
      <c r="D487" s="87"/>
      <c r="E487" s="87"/>
      <c r="F487" s="87"/>
      <c r="G487" s="87"/>
      <c r="H487" s="87"/>
      <c r="I487" s="87"/>
      <c r="J487" s="87">
        <v>15</v>
      </c>
      <c r="K487" s="129">
        <v>15</v>
      </c>
      <c r="L487" s="265"/>
      <c r="M487" s="101"/>
      <c r="N487" s="256"/>
      <c r="O487" s="175"/>
      <c r="P487" s="97">
        <v>25</v>
      </c>
      <c r="Q487" s="175"/>
      <c r="R487" s="281"/>
    </row>
    <row r="488" spans="1:18" ht="15.75" customHeight="1" x14ac:dyDescent="0.25">
      <c r="A488" s="84">
        <v>2001</v>
      </c>
      <c r="B488" s="87"/>
      <c r="C488" s="87"/>
      <c r="D488" s="87"/>
      <c r="E488" s="87"/>
      <c r="F488" s="87"/>
      <c r="G488" s="87"/>
      <c r="H488" s="87"/>
      <c r="I488" s="87"/>
      <c r="J488" s="87">
        <v>6</v>
      </c>
      <c r="K488" s="129">
        <v>6</v>
      </c>
      <c r="L488" s="265"/>
      <c r="M488" s="101"/>
      <c r="N488" s="256"/>
      <c r="O488" s="215"/>
      <c r="P488" s="106">
        <v>10</v>
      </c>
      <c r="Q488" s="285"/>
      <c r="R488" s="215"/>
    </row>
    <row r="489" spans="1:18" ht="15.75" customHeight="1" x14ac:dyDescent="0.25">
      <c r="A489" s="84">
        <v>2002</v>
      </c>
      <c r="B489" s="87"/>
      <c r="C489" s="87"/>
      <c r="D489" s="87"/>
      <c r="E489" s="87"/>
      <c r="F489" s="87"/>
      <c r="G489" s="87"/>
      <c r="H489" s="87"/>
      <c r="I489" s="87"/>
      <c r="J489" s="87">
        <v>1</v>
      </c>
      <c r="K489" s="129">
        <v>1</v>
      </c>
      <c r="L489" s="265"/>
      <c r="M489" s="101"/>
      <c r="N489" s="256"/>
      <c r="O489" s="215"/>
      <c r="P489" s="106">
        <v>3</v>
      </c>
      <c r="Q489" s="285"/>
      <c r="R489" s="215"/>
    </row>
    <row r="490" spans="1:18" ht="15.75" customHeight="1" x14ac:dyDescent="0.25">
      <c r="A490" s="84">
        <v>2101</v>
      </c>
      <c r="B490" s="87"/>
      <c r="C490" s="87"/>
      <c r="D490" s="87"/>
      <c r="E490" s="87"/>
      <c r="F490" s="87"/>
      <c r="G490" s="87"/>
      <c r="H490" s="87"/>
      <c r="I490" s="87"/>
      <c r="J490" s="87">
        <v>1</v>
      </c>
      <c r="K490" s="129"/>
      <c r="L490" s="265"/>
      <c r="M490" s="101"/>
      <c r="N490" s="256"/>
      <c r="O490" s="215"/>
      <c r="P490" s="252">
        <v>1</v>
      </c>
      <c r="Q490" s="285"/>
      <c r="R490" s="215"/>
    </row>
    <row r="491" spans="1:18" ht="15.75" customHeight="1" x14ac:dyDescent="0.25">
      <c r="A491" s="84">
        <v>2102</v>
      </c>
      <c r="B491" s="87"/>
      <c r="C491" s="87"/>
      <c r="D491" s="87"/>
      <c r="E491" s="87"/>
      <c r="F491" s="87"/>
      <c r="G491" s="87"/>
      <c r="H491" s="87"/>
      <c r="I491" s="87"/>
      <c r="J491" s="87">
        <v>1</v>
      </c>
      <c r="K491" s="129"/>
      <c r="L491" s="265"/>
      <c r="M491" s="101"/>
      <c r="N491" s="256"/>
      <c r="O491" s="316"/>
      <c r="P491" s="254">
        <v>1</v>
      </c>
      <c r="Q491" s="318"/>
      <c r="R491" s="319"/>
    </row>
    <row r="492" spans="1:18" ht="15.75" customHeight="1" x14ac:dyDescent="0.25">
      <c r="A492" s="84">
        <v>2201</v>
      </c>
      <c r="B492" s="87"/>
      <c r="C492" s="87"/>
      <c r="D492" s="87"/>
      <c r="E492" s="87"/>
      <c r="F492" s="87"/>
      <c r="G492" s="87"/>
      <c r="H492" s="87"/>
      <c r="I492" s="87"/>
      <c r="J492" s="87">
        <v>1</v>
      </c>
      <c r="K492" s="129"/>
      <c r="L492" s="265"/>
      <c r="M492" s="101"/>
      <c r="N492" s="256"/>
      <c r="O492" s="111" t="s">
        <v>91</v>
      </c>
      <c r="P492" s="303">
        <v>54</v>
      </c>
      <c r="Q492" s="113">
        <f>IF(SUM(K483:K491)=0,"",SUM(K483:K491))</f>
        <v>84</v>
      </c>
      <c r="R492" s="114" t="s">
        <v>19</v>
      </c>
    </row>
    <row r="493" spans="1:18" ht="15.75" customHeight="1" x14ac:dyDescent="0.25">
      <c r="A493" s="84">
        <v>2202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129"/>
      <c r="L493" s="265"/>
      <c r="M493" s="101"/>
      <c r="N493" s="256"/>
      <c r="O493" s="115" t="s">
        <v>92</v>
      </c>
      <c r="P493" s="165">
        <f>IF(P492/B478=0,"",P492/B478)</f>
        <v>0.45378151260504201</v>
      </c>
      <c r="Q493" s="117">
        <f>IF(P492/Q492=0,"",P492/Q492)</f>
        <v>0.6428571428571429</v>
      </c>
      <c r="R493" s="118" t="s">
        <v>93</v>
      </c>
    </row>
    <row r="494" spans="1:18" ht="15.75" customHeight="1" x14ac:dyDescent="0.25">
      <c r="A494" s="84">
        <v>2301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129"/>
      <c r="L494" s="267"/>
      <c r="M494" s="268"/>
      <c r="N494" s="269"/>
      <c r="O494" s="120"/>
      <c r="P494" s="121"/>
      <c r="Q494" s="121"/>
      <c r="R494" s="122"/>
    </row>
    <row r="495" spans="1:18" ht="18" customHeight="1" x14ac:dyDescent="0.25">
      <c r="A495" s="46"/>
      <c r="B495" s="340" t="s">
        <v>111</v>
      </c>
      <c r="C495" s="340"/>
      <c r="D495" s="340"/>
      <c r="E495" s="340"/>
      <c r="F495" s="340"/>
      <c r="G495" s="340"/>
      <c r="H495" s="340"/>
      <c r="I495" s="340"/>
      <c r="J495" s="340"/>
      <c r="K495" s="123">
        <f>SUM(K478:K491)</f>
        <v>84</v>
      </c>
      <c r="L495" s="124">
        <f>IF(SUM(K483:K486)=0,"",SUM(K483:K486)/B478)</f>
        <v>0.52100840336134457</v>
      </c>
      <c r="M495" s="124">
        <f>IF(K495=0,"",K495/B478)</f>
        <v>0.70588235294117652</v>
      </c>
      <c r="N495" s="124">
        <f>IF(K486=0,"",M495-L495)</f>
        <v>0.18487394957983194</v>
      </c>
      <c r="O495" s="1"/>
      <c r="P495" s="2"/>
      <c r="Q495" s="36"/>
      <c r="R495" s="1"/>
    </row>
    <row r="496" spans="1:18" ht="12.75" customHeight="1" x14ac:dyDescent="0.2"/>
    <row r="497" spans="1:19" ht="12.75" customHeight="1" x14ac:dyDescent="0.2"/>
    <row r="498" spans="1:19" ht="26.25" customHeight="1" x14ac:dyDescent="0.4">
      <c r="A498" s="3"/>
      <c r="B498" s="382" t="s">
        <v>101</v>
      </c>
      <c r="C498" s="367"/>
      <c r="D498" s="367"/>
      <c r="E498" s="367"/>
      <c r="F498" s="367"/>
      <c r="G498" s="367"/>
      <c r="H498" s="367"/>
      <c r="I498" s="367"/>
      <c r="J498" s="367"/>
      <c r="K498" s="225" t="s">
        <v>112</v>
      </c>
      <c r="L498" s="1"/>
      <c r="M498" s="1"/>
      <c r="N498" s="2"/>
      <c r="O498" s="1"/>
      <c r="P498" s="2"/>
      <c r="Q498" s="2"/>
      <c r="R498" s="2"/>
    </row>
    <row r="499" spans="1:19" ht="20.25" customHeight="1" x14ac:dyDescent="0.2">
      <c r="A499" s="376" t="s">
        <v>18</v>
      </c>
      <c r="B499" s="344" t="s">
        <v>102</v>
      </c>
      <c r="C499" s="345"/>
      <c r="D499" s="345"/>
      <c r="E499" s="345"/>
      <c r="F499" s="345"/>
      <c r="G499" s="345"/>
      <c r="H499" s="345"/>
      <c r="I499" s="345"/>
      <c r="J499" s="377"/>
      <c r="K499" s="348" t="s">
        <v>19</v>
      </c>
      <c r="L499" s="339" t="s">
        <v>11</v>
      </c>
      <c r="M499" s="339" t="s">
        <v>12</v>
      </c>
      <c r="N499" s="350" t="s">
        <v>13</v>
      </c>
      <c r="O499" s="339" t="s">
        <v>14</v>
      </c>
      <c r="P499" s="337" t="s">
        <v>15</v>
      </c>
      <c r="Q499" s="337" t="s">
        <v>16</v>
      </c>
      <c r="R499" s="339" t="s">
        <v>103</v>
      </c>
    </row>
    <row r="500" spans="1:19" ht="15.75" customHeight="1" x14ac:dyDescent="0.25">
      <c r="A500" s="338"/>
      <c r="B500" s="84" t="s">
        <v>104</v>
      </c>
      <c r="C500" s="84" t="s">
        <v>105</v>
      </c>
      <c r="D500" s="84" t="s">
        <v>106</v>
      </c>
      <c r="E500" s="84" t="s">
        <v>107</v>
      </c>
      <c r="F500" s="84" t="s">
        <v>108</v>
      </c>
      <c r="G500" s="84" t="s">
        <v>109</v>
      </c>
      <c r="H500" s="84" t="s">
        <v>110</v>
      </c>
      <c r="I500" s="84" t="s">
        <v>73</v>
      </c>
      <c r="J500" s="84" t="s">
        <v>74</v>
      </c>
      <c r="K500" s="349"/>
      <c r="L500" s="338"/>
      <c r="M500" s="338"/>
      <c r="N500" s="338"/>
      <c r="O500" s="338"/>
      <c r="P500" s="338"/>
      <c r="Q500" s="338"/>
      <c r="R500" s="338"/>
    </row>
    <row r="501" spans="1:19" ht="15.75" customHeight="1" x14ac:dyDescent="0.25">
      <c r="A501" s="84">
        <v>1502</v>
      </c>
      <c r="B501" s="87">
        <v>113</v>
      </c>
      <c r="C501" s="87"/>
      <c r="D501" s="87"/>
      <c r="E501" s="87"/>
      <c r="F501" s="87"/>
      <c r="G501" s="87"/>
      <c r="H501" s="87"/>
      <c r="I501" s="87"/>
      <c r="J501" s="87"/>
      <c r="K501" s="129"/>
      <c r="L501" s="262"/>
      <c r="M501" s="263"/>
      <c r="N501" s="264"/>
      <c r="O501" s="278"/>
      <c r="P501" s="182">
        <f>B501</f>
        <v>113</v>
      </c>
      <c r="Q501" s="279"/>
      <c r="R501" s="278"/>
    </row>
    <row r="502" spans="1:19" ht="15.75" customHeight="1" x14ac:dyDescent="0.25">
      <c r="A502" s="84">
        <v>1601</v>
      </c>
      <c r="B502" s="87"/>
      <c r="C502" s="87">
        <v>94</v>
      </c>
      <c r="D502" s="87"/>
      <c r="E502" s="87"/>
      <c r="F502" s="87"/>
      <c r="G502" s="87"/>
      <c r="H502" s="87"/>
      <c r="I502" s="87"/>
      <c r="J502" s="87"/>
      <c r="K502" s="129"/>
      <c r="L502" s="265"/>
      <c r="M502" s="101"/>
      <c r="N502" s="266"/>
      <c r="O502" s="96">
        <f>IF(C502=0,"",C502/B501)</f>
        <v>0.83185840707964598</v>
      </c>
      <c r="P502" s="97">
        <v>95</v>
      </c>
      <c r="Q502" s="280">
        <f t="shared" ref="Q502:Q509" si="53">IF(P502=0,"",P502/P501)</f>
        <v>0.84070796460176989</v>
      </c>
      <c r="R502" s="280">
        <f t="shared" ref="R502:R509" si="54">IF(P502=0,"",100%-Q502)</f>
        <v>0.15929203539823011</v>
      </c>
    </row>
    <row r="503" spans="1:19" ht="15.75" customHeight="1" x14ac:dyDescent="0.25">
      <c r="A503" s="84">
        <v>1602</v>
      </c>
      <c r="B503" s="87"/>
      <c r="C503" s="87"/>
      <c r="D503" s="87">
        <v>86</v>
      </c>
      <c r="E503" s="87"/>
      <c r="F503" s="87"/>
      <c r="G503" s="87"/>
      <c r="H503" s="87"/>
      <c r="I503" s="87"/>
      <c r="J503" s="87"/>
      <c r="K503" s="129"/>
      <c r="L503" s="265"/>
      <c r="M503" s="101"/>
      <c r="N503" s="266"/>
      <c r="O503" s="96">
        <f>IF(D503=0,"",D503/C502)</f>
        <v>0.91489361702127658</v>
      </c>
      <c r="P503" s="97">
        <v>89</v>
      </c>
      <c r="Q503" s="280">
        <f t="shared" si="53"/>
        <v>0.93684210526315792</v>
      </c>
      <c r="R503" s="280">
        <f t="shared" si="54"/>
        <v>6.315789473684208E-2</v>
      </c>
      <c r="S503" s="14">
        <f>P503/P501</f>
        <v>0.78761061946902655</v>
      </c>
    </row>
    <row r="504" spans="1:19" ht="15.75" customHeight="1" x14ac:dyDescent="0.25">
      <c r="A504" s="84">
        <v>1701</v>
      </c>
      <c r="B504" s="87"/>
      <c r="C504" s="87"/>
      <c r="D504" s="87"/>
      <c r="E504" s="87">
        <v>84</v>
      </c>
      <c r="F504" s="87"/>
      <c r="G504" s="87"/>
      <c r="H504" s="87"/>
      <c r="I504" s="87"/>
      <c r="J504" s="87"/>
      <c r="K504" s="129"/>
      <c r="L504" s="265"/>
      <c r="M504" s="101"/>
      <c r="N504" s="266"/>
      <c r="O504" s="96">
        <f>IF(E504=0,"",E504/D503)</f>
        <v>0.97674418604651159</v>
      </c>
      <c r="P504" s="97">
        <v>89</v>
      </c>
      <c r="Q504" s="280">
        <f t="shared" si="53"/>
        <v>1</v>
      </c>
      <c r="R504" s="280">
        <f t="shared" si="54"/>
        <v>0</v>
      </c>
    </row>
    <row r="505" spans="1:19" ht="15.75" customHeight="1" x14ac:dyDescent="0.25">
      <c r="A505" s="84">
        <v>1702</v>
      </c>
      <c r="B505" s="87"/>
      <c r="C505" s="87"/>
      <c r="D505" s="87"/>
      <c r="E505" s="87"/>
      <c r="F505" s="87">
        <v>76</v>
      </c>
      <c r="G505" s="87"/>
      <c r="H505" s="87"/>
      <c r="I505" s="87"/>
      <c r="J505" s="87"/>
      <c r="K505" s="129"/>
      <c r="L505" s="265"/>
      <c r="M505" s="101"/>
      <c r="N505" s="266"/>
      <c r="O505" s="96">
        <f>IF(F505=0,"",F505/E504)</f>
        <v>0.90476190476190477</v>
      </c>
      <c r="P505" s="97">
        <v>85</v>
      </c>
      <c r="Q505" s="280">
        <f t="shared" si="53"/>
        <v>0.9550561797752809</v>
      </c>
      <c r="R505" s="280">
        <f t="shared" si="54"/>
        <v>4.49438202247191E-2</v>
      </c>
    </row>
    <row r="506" spans="1:19" ht="15.75" customHeight="1" x14ac:dyDescent="0.25">
      <c r="A506" s="84">
        <v>1801</v>
      </c>
      <c r="B506" s="87"/>
      <c r="C506" s="87"/>
      <c r="D506" s="87"/>
      <c r="E506" s="87"/>
      <c r="F506" s="87"/>
      <c r="G506" s="87">
        <v>75</v>
      </c>
      <c r="H506" s="87"/>
      <c r="I506" s="87"/>
      <c r="J506" s="87"/>
      <c r="K506" s="129"/>
      <c r="L506" s="265"/>
      <c r="M506" s="101"/>
      <c r="N506" s="266"/>
      <c r="O506" s="96">
        <f>IF(G506=0,"",G506/F505)</f>
        <v>0.98684210526315785</v>
      </c>
      <c r="P506" s="97">
        <v>83</v>
      </c>
      <c r="Q506" s="280">
        <f t="shared" si="53"/>
        <v>0.97647058823529409</v>
      </c>
      <c r="R506" s="280">
        <f t="shared" si="54"/>
        <v>2.352941176470591E-2</v>
      </c>
    </row>
    <row r="507" spans="1:19" ht="15.75" customHeight="1" x14ac:dyDescent="0.25">
      <c r="A507" s="84">
        <v>1802</v>
      </c>
      <c r="B507" s="87"/>
      <c r="C507" s="87"/>
      <c r="D507" s="87"/>
      <c r="E507" s="87"/>
      <c r="F507" s="87"/>
      <c r="G507" s="87"/>
      <c r="H507" s="87">
        <v>73</v>
      </c>
      <c r="I507" s="87"/>
      <c r="J507" s="87"/>
      <c r="K507" s="129"/>
      <c r="L507" s="265"/>
      <c r="M507" s="101"/>
      <c r="N507" s="266"/>
      <c r="O507" s="96">
        <f>IF(H507=0,"",H507/G506)</f>
        <v>0.97333333333333338</v>
      </c>
      <c r="P507" s="97">
        <v>83</v>
      </c>
      <c r="Q507" s="280">
        <f t="shared" si="53"/>
        <v>1</v>
      </c>
      <c r="R507" s="280">
        <f t="shared" si="54"/>
        <v>0</v>
      </c>
    </row>
    <row r="508" spans="1:19" ht="15.75" customHeight="1" x14ac:dyDescent="0.25">
      <c r="A508" s="84">
        <v>1901</v>
      </c>
      <c r="B508" s="87"/>
      <c r="C508" s="87"/>
      <c r="D508" s="87"/>
      <c r="E508" s="87"/>
      <c r="F508" s="87"/>
      <c r="G508" s="87"/>
      <c r="H508" s="87"/>
      <c r="I508" s="87">
        <v>69</v>
      </c>
      <c r="J508" s="87"/>
      <c r="K508" s="129"/>
      <c r="L508" s="265"/>
      <c r="M508" s="101"/>
      <c r="N508" s="266"/>
      <c r="O508" s="96">
        <f>IF(I508=0,"",I508/H507)</f>
        <v>0.9452054794520548</v>
      </c>
      <c r="P508" s="97">
        <v>82</v>
      </c>
      <c r="Q508" s="280">
        <f t="shared" si="53"/>
        <v>0.98795180722891562</v>
      </c>
      <c r="R508" s="280">
        <f t="shared" si="54"/>
        <v>1.2048192771084376E-2</v>
      </c>
    </row>
    <row r="509" spans="1:19" ht="15.75" customHeight="1" x14ac:dyDescent="0.25">
      <c r="A509" s="84">
        <v>1902</v>
      </c>
      <c r="B509" s="87"/>
      <c r="C509" s="87"/>
      <c r="D509" s="87"/>
      <c r="E509" s="87"/>
      <c r="F509" s="87"/>
      <c r="G509" s="87"/>
      <c r="H509" s="87"/>
      <c r="I509" s="87"/>
      <c r="J509" s="87">
        <v>64</v>
      </c>
      <c r="K509" s="129">
        <v>49</v>
      </c>
      <c r="L509" s="265"/>
      <c r="M509" s="101"/>
      <c r="N509" s="266"/>
      <c r="O509" s="126">
        <f>IF(J509=0,"",J509/I508)</f>
        <v>0.92753623188405798</v>
      </c>
      <c r="P509" s="97">
        <v>78</v>
      </c>
      <c r="Q509" s="126">
        <f t="shared" si="53"/>
        <v>0.95121951219512191</v>
      </c>
      <c r="R509" s="126">
        <f t="shared" si="54"/>
        <v>4.8780487804878092E-2</v>
      </c>
    </row>
    <row r="510" spans="1:19" ht="15.75" customHeight="1" x14ac:dyDescent="0.25">
      <c r="A510" s="84">
        <v>2001</v>
      </c>
      <c r="B510" s="87"/>
      <c r="C510" s="87"/>
      <c r="D510" s="87"/>
      <c r="E510" s="87"/>
      <c r="F510" s="87"/>
      <c r="G510" s="87"/>
      <c r="H510" s="87"/>
      <c r="I510" s="87"/>
      <c r="J510" s="87">
        <v>22</v>
      </c>
      <c r="K510" s="129">
        <v>21</v>
      </c>
      <c r="L510" s="265"/>
      <c r="M510" s="101"/>
      <c r="N510" s="256"/>
      <c r="O510" s="101"/>
      <c r="P510" s="97">
        <v>25</v>
      </c>
      <c r="Q510" s="101"/>
      <c r="R510" s="287"/>
    </row>
    <row r="511" spans="1:19" ht="15.75" customHeight="1" x14ac:dyDescent="0.25">
      <c r="A511" s="84">
        <v>2002</v>
      </c>
      <c r="B511" s="87"/>
      <c r="C511" s="87"/>
      <c r="D511" s="87"/>
      <c r="E511" s="87"/>
      <c r="F511" s="87"/>
      <c r="G511" s="87"/>
      <c r="H511" s="87"/>
      <c r="I511" s="87"/>
      <c r="J511" s="87">
        <v>6</v>
      </c>
      <c r="K511" s="129">
        <v>3</v>
      </c>
      <c r="L511" s="265"/>
      <c r="M511" s="101"/>
      <c r="N511" s="256"/>
      <c r="O511" s="215"/>
      <c r="P511" s="106">
        <v>8</v>
      </c>
      <c r="Q511" s="285"/>
      <c r="R511" s="215"/>
    </row>
    <row r="512" spans="1:19" ht="15.75" customHeight="1" x14ac:dyDescent="0.25">
      <c r="A512" s="84">
        <v>2101</v>
      </c>
      <c r="B512" s="87"/>
      <c r="C512" s="87"/>
      <c r="D512" s="87"/>
      <c r="E512" s="87"/>
      <c r="F512" s="87"/>
      <c r="G512" s="87"/>
      <c r="H512" s="87"/>
      <c r="I512" s="87"/>
      <c r="J512" s="87">
        <v>1</v>
      </c>
      <c r="K512" s="129">
        <v>1</v>
      </c>
      <c r="L512" s="265"/>
      <c r="M512" s="101"/>
      <c r="N512" s="256"/>
      <c r="O512" s="215"/>
      <c r="P512" s="106">
        <v>3</v>
      </c>
      <c r="Q512" s="285"/>
      <c r="R512" s="215"/>
    </row>
    <row r="513" spans="1:19" ht="15.75" customHeight="1" x14ac:dyDescent="0.25">
      <c r="A513" s="84">
        <v>2102</v>
      </c>
      <c r="B513" s="87"/>
      <c r="C513" s="87"/>
      <c r="D513" s="87"/>
      <c r="E513" s="87"/>
      <c r="F513" s="87"/>
      <c r="G513" s="87"/>
      <c r="H513" s="87"/>
      <c r="I513" s="87"/>
      <c r="J513" s="87">
        <v>1</v>
      </c>
      <c r="K513" s="129"/>
      <c r="L513" s="265"/>
      <c r="M513" s="101"/>
      <c r="N513" s="256"/>
      <c r="O513" s="215"/>
      <c r="P513" s="106">
        <v>1</v>
      </c>
      <c r="Q513" s="285"/>
      <c r="R513" s="215"/>
    </row>
    <row r="514" spans="1:19" ht="15.75" customHeight="1" x14ac:dyDescent="0.25">
      <c r="A514" s="84">
        <v>2201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129"/>
      <c r="L514" s="265"/>
      <c r="M514" s="101"/>
      <c r="N514" s="256"/>
      <c r="O514" s="316"/>
      <c r="P514" s="317"/>
      <c r="Q514" s="318"/>
      <c r="R514" s="319"/>
    </row>
    <row r="515" spans="1:19" ht="15.75" customHeight="1" x14ac:dyDescent="0.25">
      <c r="A515" s="84">
        <v>2202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129"/>
      <c r="L515" s="265"/>
      <c r="M515" s="101"/>
      <c r="N515" s="256"/>
      <c r="O515" s="111" t="s">
        <v>91</v>
      </c>
      <c r="P515" s="164">
        <v>59</v>
      </c>
      <c r="Q515" s="113">
        <f>IF(SUM(K507:K514)=0,"",SUM(K507:K514))</f>
        <v>74</v>
      </c>
      <c r="R515" s="114" t="s">
        <v>19</v>
      </c>
    </row>
    <row r="516" spans="1:19" ht="15.75" customHeight="1" x14ac:dyDescent="0.25">
      <c r="A516" s="84">
        <v>2301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129"/>
      <c r="L516" s="265"/>
      <c r="M516" s="101"/>
      <c r="N516" s="256"/>
      <c r="O516" s="115" t="s">
        <v>92</v>
      </c>
      <c r="P516" s="165">
        <f>IF(P515/B501=0,"",P515/B501)</f>
        <v>0.52212389380530977</v>
      </c>
      <c r="Q516" s="117">
        <f>IF(P515/Q515=0,"",P515/Q515)</f>
        <v>0.79729729729729726</v>
      </c>
      <c r="R516" s="118" t="s">
        <v>93</v>
      </c>
    </row>
    <row r="517" spans="1:19" ht="15.75" customHeight="1" x14ac:dyDescent="0.25">
      <c r="A517" s="84">
        <v>2302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129"/>
      <c r="L517" s="267"/>
      <c r="M517" s="268"/>
      <c r="N517" s="269"/>
      <c r="O517" s="120"/>
      <c r="P517" s="121"/>
      <c r="Q517" s="121"/>
      <c r="R517" s="122"/>
    </row>
    <row r="518" spans="1:19" ht="18" customHeight="1" x14ac:dyDescent="0.25">
      <c r="A518" s="46"/>
      <c r="B518" s="340" t="s">
        <v>111</v>
      </c>
      <c r="C518" s="340"/>
      <c r="D518" s="340"/>
      <c r="E518" s="340"/>
      <c r="F518" s="340"/>
      <c r="G518" s="340"/>
      <c r="H518" s="340"/>
      <c r="I518" s="340"/>
      <c r="J518" s="340"/>
      <c r="K518" s="123">
        <f>SUM(K501:K514)</f>
        <v>74</v>
      </c>
      <c r="L518" s="124">
        <f>IF(K509=0,"",K509/B501)</f>
        <v>0.4336283185840708</v>
      </c>
      <c r="M518" s="124">
        <f>IF(K518=0,"",K518/B501)</f>
        <v>0.65486725663716816</v>
      </c>
      <c r="N518" s="124">
        <f>IF(K509=0,"",M518-L518)</f>
        <v>0.22123893805309736</v>
      </c>
      <c r="O518" s="1"/>
      <c r="P518" s="2"/>
      <c r="Q518" s="36"/>
      <c r="R518" s="1"/>
    </row>
    <row r="519" spans="1:19" ht="12.75" customHeight="1" x14ac:dyDescent="0.2"/>
    <row r="520" spans="1:19" ht="12.75" customHeight="1" x14ac:dyDescent="0.2"/>
    <row r="521" spans="1:19" ht="26.25" customHeight="1" x14ac:dyDescent="0.4">
      <c r="A521" s="3"/>
      <c r="B521" s="382" t="s">
        <v>101</v>
      </c>
      <c r="C521" s="367"/>
      <c r="D521" s="367"/>
      <c r="E521" s="367"/>
      <c r="F521" s="367"/>
      <c r="G521" s="367"/>
      <c r="H521" s="367"/>
      <c r="I521" s="367"/>
      <c r="J521" s="367"/>
      <c r="K521" s="225" t="s">
        <v>113</v>
      </c>
      <c r="L521" s="1"/>
      <c r="M521" s="1"/>
      <c r="N521" s="2"/>
      <c r="O521" s="1"/>
      <c r="P521" s="2"/>
      <c r="Q521" s="2"/>
      <c r="R521" s="2"/>
    </row>
    <row r="522" spans="1:19" ht="20.25" customHeight="1" x14ac:dyDescent="0.2">
      <c r="A522" s="376" t="s">
        <v>18</v>
      </c>
      <c r="B522" s="344" t="s">
        <v>102</v>
      </c>
      <c r="C522" s="345"/>
      <c r="D522" s="345"/>
      <c r="E522" s="345"/>
      <c r="F522" s="345"/>
      <c r="G522" s="345"/>
      <c r="H522" s="345"/>
      <c r="I522" s="345"/>
      <c r="J522" s="377"/>
      <c r="K522" s="348" t="s">
        <v>19</v>
      </c>
      <c r="L522" s="339" t="s">
        <v>11</v>
      </c>
      <c r="M522" s="339" t="s">
        <v>12</v>
      </c>
      <c r="N522" s="350" t="s">
        <v>13</v>
      </c>
      <c r="O522" s="339" t="s">
        <v>14</v>
      </c>
      <c r="P522" s="337" t="s">
        <v>15</v>
      </c>
      <c r="Q522" s="337" t="s">
        <v>16</v>
      </c>
      <c r="R522" s="339" t="s">
        <v>103</v>
      </c>
    </row>
    <row r="523" spans="1:19" ht="15.75" customHeight="1" x14ac:dyDescent="0.25">
      <c r="A523" s="338"/>
      <c r="B523" s="84" t="s">
        <v>104</v>
      </c>
      <c r="C523" s="84" t="s">
        <v>105</v>
      </c>
      <c r="D523" s="84" t="s">
        <v>106</v>
      </c>
      <c r="E523" s="84" t="s">
        <v>107</v>
      </c>
      <c r="F523" s="84" t="s">
        <v>108</v>
      </c>
      <c r="G523" s="84" t="s">
        <v>109</v>
      </c>
      <c r="H523" s="84" t="s">
        <v>110</v>
      </c>
      <c r="I523" s="84" t="s">
        <v>73</v>
      </c>
      <c r="J523" s="84" t="s">
        <v>74</v>
      </c>
      <c r="K523" s="349"/>
      <c r="L523" s="338"/>
      <c r="M523" s="338"/>
      <c r="N523" s="338"/>
      <c r="O523" s="338"/>
      <c r="P523" s="338"/>
      <c r="Q523" s="338"/>
      <c r="R523" s="338"/>
    </row>
    <row r="524" spans="1:19" ht="15.75" customHeight="1" x14ac:dyDescent="0.25">
      <c r="A524" s="84">
        <v>1601</v>
      </c>
      <c r="B524" s="87">
        <v>108</v>
      </c>
      <c r="C524" s="87"/>
      <c r="D524" s="87"/>
      <c r="E524" s="87"/>
      <c r="F524" s="87"/>
      <c r="G524" s="87"/>
      <c r="H524" s="87"/>
      <c r="I524" s="87"/>
      <c r="J524" s="87"/>
      <c r="K524" s="129"/>
      <c r="L524" s="262"/>
      <c r="M524" s="263"/>
      <c r="N524" s="264"/>
      <c r="O524" s="278"/>
      <c r="P524" s="182">
        <f>B524</f>
        <v>108</v>
      </c>
      <c r="Q524" s="279"/>
      <c r="R524" s="278"/>
    </row>
    <row r="525" spans="1:19" ht="15.75" customHeight="1" x14ac:dyDescent="0.25">
      <c r="A525" s="84">
        <v>1602</v>
      </c>
      <c r="B525" s="87"/>
      <c r="C525" s="87">
        <v>91</v>
      </c>
      <c r="D525" s="87"/>
      <c r="E525" s="87"/>
      <c r="F525" s="87"/>
      <c r="G525" s="87"/>
      <c r="H525" s="87"/>
      <c r="I525" s="87"/>
      <c r="J525" s="87"/>
      <c r="K525" s="129"/>
      <c r="L525" s="265"/>
      <c r="M525" s="101"/>
      <c r="N525" s="266"/>
      <c r="O525" s="96">
        <f>IF(C525=0,"",C525/B524)</f>
        <v>0.84259259259259256</v>
      </c>
      <c r="P525" s="97">
        <v>91</v>
      </c>
      <c r="Q525" s="280">
        <f t="shared" ref="Q525:Q532" si="55">IF(P525=0,"",P525/P524)</f>
        <v>0.84259259259259256</v>
      </c>
      <c r="R525" s="280">
        <f t="shared" ref="R525:R532" si="56">IF(P525=0,"",100%-Q525)</f>
        <v>0.15740740740740744</v>
      </c>
    </row>
    <row r="526" spans="1:19" ht="15.75" customHeight="1" x14ac:dyDescent="0.25">
      <c r="A526" s="84">
        <v>1701</v>
      </c>
      <c r="B526" s="87"/>
      <c r="C526" s="87"/>
      <c r="D526" s="87">
        <v>86</v>
      </c>
      <c r="E526" s="87"/>
      <c r="F526" s="87"/>
      <c r="G526" s="87"/>
      <c r="H526" s="87"/>
      <c r="I526" s="87"/>
      <c r="J526" s="87"/>
      <c r="K526" s="129"/>
      <c r="L526" s="265"/>
      <c r="M526" s="101"/>
      <c r="N526" s="266"/>
      <c r="O526" s="96">
        <f>IF(D526=0,"",D526/C525)</f>
        <v>0.94505494505494503</v>
      </c>
      <c r="P526" s="97">
        <v>87</v>
      </c>
      <c r="Q526" s="280">
        <f t="shared" si="55"/>
        <v>0.95604395604395609</v>
      </c>
      <c r="R526" s="280">
        <f t="shared" si="56"/>
        <v>4.3956043956043911E-2</v>
      </c>
      <c r="S526" s="14">
        <f>P526/P524</f>
        <v>0.80555555555555558</v>
      </c>
    </row>
    <row r="527" spans="1:19" ht="15.75" customHeight="1" x14ac:dyDescent="0.25">
      <c r="A527" s="84">
        <v>1702</v>
      </c>
      <c r="B527" s="87"/>
      <c r="C527" s="87"/>
      <c r="D527" s="87"/>
      <c r="E527" s="87">
        <v>84</v>
      </c>
      <c r="F527" s="87"/>
      <c r="G527" s="87"/>
      <c r="H527" s="87"/>
      <c r="I527" s="87"/>
      <c r="J527" s="87"/>
      <c r="K527" s="129"/>
      <c r="L527" s="265"/>
      <c r="M527" s="101"/>
      <c r="N527" s="266"/>
      <c r="O527" s="96">
        <f>IF(E527=0,"",E527/D526)</f>
        <v>0.97674418604651159</v>
      </c>
      <c r="P527" s="97">
        <v>85</v>
      </c>
      <c r="Q527" s="280">
        <f t="shared" si="55"/>
        <v>0.97701149425287359</v>
      </c>
      <c r="R527" s="280">
        <f t="shared" si="56"/>
        <v>2.2988505747126409E-2</v>
      </c>
    </row>
    <row r="528" spans="1:19" ht="15.75" customHeight="1" x14ac:dyDescent="0.25">
      <c r="A528" s="84">
        <v>1801</v>
      </c>
      <c r="B528" s="87"/>
      <c r="C528" s="87"/>
      <c r="D528" s="87"/>
      <c r="E528" s="87"/>
      <c r="F528" s="87">
        <v>82</v>
      </c>
      <c r="G528" s="87"/>
      <c r="H528" s="87"/>
      <c r="I528" s="87"/>
      <c r="J528" s="87"/>
      <c r="K528" s="129"/>
      <c r="L528" s="265"/>
      <c r="M528" s="101"/>
      <c r="N528" s="266"/>
      <c r="O528" s="96">
        <f>IF(F528=0,"",F528/E527)</f>
        <v>0.97619047619047616</v>
      </c>
      <c r="P528" s="97">
        <v>82</v>
      </c>
      <c r="Q528" s="280">
        <f t="shared" si="55"/>
        <v>0.96470588235294119</v>
      </c>
      <c r="R528" s="280">
        <f t="shared" si="56"/>
        <v>3.5294117647058809E-2</v>
      </c>
    </row>
    <row r="529" spans="1:18" ht="15.75" customHeight="1" x14ac:dyDescent="0.25">
      <c r="A529" s="84">
        <v>1802</v>
      </c>
      <c r="B529" s="87"/>
      <c r="C529" s="87"/>
      <c r="D529" s="87"/>
      <c r="E529" s="87"/>
      <c r="F529" s="87"/>
      <c r="G529" s="87">
        <v>70</v>
      </c>
      <c r="H529" s="87"/>
      <c r="I529" s="87"/>
      <c r="J529" s="87"/>
      <c r="K529" s="129"/>
      <c r="L529" s="265"/>
      <c r="M529" s="101"/>
      <c r="N529" s="266"/>
      <c r="O529" s="96">
        <f>IF(G529=0,"",G529/F528)</f>
        <v>0.85365853658536583</v>
      </c>
      <c r="P529" s="97">
        <v>78</v>
      </c>
      <c r="Q529" s="280">
        <f t="shared" si="55"/>
        <v>0.95121951219512191</v>
      </c>
      <c r="R529" s="280">
        <f t="shared" si="56"/>
        <v>4.8780487804878092E-2</v>
      </c>
    </row>
    <row r="530" spans="1:18" ht="15.75" customHeight="1" x14ac:dyDescent="0.25">
      <c r="A530" s="84">
        <v>1901</v>
      </c>
      <c r="B530" s="87"/>
      <c r="C530" s="87"/>
      <c r="D530" s="87"/>
      <c r="E530" s="87"/>
      <c r="F530" s="87"/>
      <c r="G530" s="87"/>
      <c r="H530" s="87">
        <v>68</v>
      </c>
      <c r="I530" s="87"/>
      <c r="J530" s="87"/>
      <c r="K530" s="129"/>
      <c r="L530" s="265"/>
      <c r="M530" s="101"/>
      <c r="N530" s="266"/>
      <c r="O530" s="96">
        <f>IF(H530=0,"",H530/G529)</f>
        <v>0.97142857142857142</v>
      </c>
      <c r="P530" s="97">
        <v>76</v>
      </c>
      <c r="Q530" s="280">
        <f t="shared" si="55"/>
        <v>0.97435897435897434</v>
      </c>
      <c r="R530" s="280">
        <f t="shared" si="56"/>
        <v>2.5641025641025661E-2</v>
      </c>
    </row>
    <row r="531" spans="1:18" ht="15.75" customHeight="1" x14ac:dyDescent="0.25">
      <c r="A531" s="84">
        <v>1902</v>
      </c>
      <c r="B531" s="87"/>
      <c r="C531" s="87"/>
      <c r="D531" s="87"/>
      <c r="E531" s="87"/>
      <c r="F531" s="87"/>
      <c r="G531" s="87"/>
      <c r="H531" s="87"/>
      <c r="I531" s="87">
        <v>65</v>
      </c>
      <c r="J531" s="87"/>
      <c r="K531" s="129"/>
      <c r="L531" s="265"/>
      <c r="M531" s="101"/>
      <c r="N531" s="266"/>
      <c r="O531" s="96">
        <f>IF(I531=0,"",I531/H530)</f>
        <v>0.95588235294117652</v>
      </c>
      <c r="P531" s="97">
        <v>73</v>
      </c>
      <c r="Q531" s="280">
        <f t="shared" si="55"/>
        <v>0.96052631578947367</v>
      </c>
      <c r="R531" s="280">
        <f t="shared" si="56"/>
        <v>3.9473684210526327E-2</v>
      </c>
    </row>
    <row r="532" spans="1:18" ht="15.75" customHeight="1" x14ac:dyDescent="0.25">
      <c r="A532" s="84">
        <v>2001</v>
      </c>
      <c r="B532" s="87"/>
      <c r="C532" s="87"/>
      <c r="D532" s="87"/>
      <c r="E532" s="87"/>
      <c r="F532" s="87"/>
      <c r="G532" s="87"/>
      <c r="H532" s="87"/>
      <c r="I532" s="87"/>
      <c r="J532" s="87">
        <v>63</v>
      </c>
      <c r="K532" s="129">
        <v>60</v>
      </c>
      <c r="L532" s="265"/>
      <c r="M532" s="101"/>
      <c r="N532" s="266"/>
      <c r="O532" s="126">
        <f>IF(J532=0,"",J532/I531)</f>
        <v>0.96923076923076923</v>
      </c>
      <c r="P532" s="97">
        <v>72</v>
      </c>
      <c r="Q532" s="126">
        <f t="shared" si="55"/>
        <v>0.98630136986301364</v>
      </c>
      <c r="R532" s="126">
        <f t="shared" si="56"/>
        <v>1.3698630136986356E-2</v>
      </c>
    </row>
    <row r="533" spans="1:18" ht="15.75" customHeight="1" x14ac:dyDescent="0.25">
      <c r="A533" s="84">
        <v>2002</v>
      </c>
      <c r="B533" s="87"/>
      <c r="C533" s="87"/>
      <c r="D533" s="87"/>
      <c r="E533" s="87"/>
      <c r="F533" s="87"/>
      <c r="G533" s="87"/>
      <c r="H533" s="87"/>
      <c r="I533" s="87"/>
      <c r="J533" s="87">
        <v>6</v>
      </c>
      <c r="K533" s="129">
        <v>4</v>
      </c>
      <c r="L533" s="265"/>
      <c r="M533" s="101"/>
      <c r="N533" s="256"/>
      <c r="O533" s="101"/>
      <c r="P533" s="97">
        <v>11</v>
      </c>
      <c r="Q533" s="101"/>
      <c r="R533" s="287"/>
    </row>
    <row r="534" spans="1:18" ht="15.75" customHeight="1" x14ac:dyDescent="0.25">
      <c r="A534" s="84">
        <v>2101</v>
      </c>
      <c r="B534" s="87"/>
      <c r="C534" s="87"/>
      <c r="D534" s="87"/>
      <c r="E534" s="87"/>
      <c r="F534" s="87"/>
      <c r="G534" s="87"/>
      <c r="H534" s="87"/>
      <c r="I534" s="87"/>
      <c r="J534" s="87">
        <v>4</v>
      </c>
      <c r="K534" s="129">
        <v>4</v>
      </c>
      <c r="L534" s="265"/>
      <c r="M534" s="101"/>
      <c r="N534" s="256"/>
      <c r="O534" s="215"/>
      <c r="P534" s="106">
        <v>7</v>
      </c>
      <c r="Q534" s="285"/>
      <c r="R534" s="215"/>
    </row>
    <row r="535" spans="1:18" ht="15.75" customHeight="1" x14ac:dyDescent="0.25">
      <c r="A535" s="84">
        <v>2102</v>
      </c>
      <c r="B535" s="87"/>
      <c r="C535" s="87"/>
      <c r="D535" s="87"/>
      <c r="E535" s="87"/>
      <c r="F535" s="87"/>
      <c r="G535" s="87"/>
      <c r="H535" s="87"/>
      <c r="I535" s="87"/>
      <c r="J535" s="87">
        <v>1</v>
      </c>
      <c r="K535" s="129"/>
      <c r="L535" s="265"/>
      <c r="M535" s="101"/>
      <c r="N535" s="256"/>
      <c r="O535" s="215"/>
      <c r="P535" s="106">
        <v>2</v>
      </c>
      <c r="Q535" s="285"/>
      <c r="R535" s="215"/>
    </row>
    <row r="536" spans="1:18" ht="15.75" customHeight="1" x14ac:dyDescent="0.25">
      <c r="A536" s="84">
        <v>2201</v>
      </c>
      <c r="B536" s="87"/>
      <c r="C536" s="87"/>
      <c r="D536" s="87"/>
      <c r="E536" s="87"/>
      <c r="F536" s="87"/>
      <c r="G536" s="87"/>
      <c r="H536" s="87"/>
      <c r="I536" s="87"/>
      <c r="J536" s="87">
        <v>1</v>
      </c>
      <c r="K536" s="129"/>
      <c r="L536" s="265"/>
      <c r="M536" s="101"/>
      <c r="N536" s="256"/>
      <c r="O536" s="215"/>
      <c r="P536" s="252">
        <v>1</v>
      </c>
      <c r="Q536" s="285"/>
      <c r="R536" s="215"/>
    </row>
    <row r="537" spans="1:18" ht="15.75" customHeight="1" x14ac:dyDescent="0.25">
      <c r="A537" s="84">
        <v>2202</v>
      </c>
      <c r="B537" s="87"/>
      <c r="C537" s="87"/>
      <c r="D537" s="87"/>
      <c r="E537" s="87"/>
      <c r="F537" s="87"/>
      <c r="G537" s="87"/>
      <c r="H537" s="87"/>
      <c r="I537" s="87"/>
      <c r="J537" s="87">
        <v>1</v>
      </c>
      <c r="K537" s="129">
        <v>1</v>
      </c>
      <c r="L537" s="265"/>
      <c r="M537" s="101"/>
      <c r="N537" s="256"/>
      <c r="O537" s="316"/>
      <c r="P537" s="254">
        <v>1</v>
      </c>
      <c r="Q537" s="318"/>
      <c r="R537" s="319"/>
    </row>
    <row r="538" spans="1:18" ht="15.75" customHeight="1" x14ac:dyDescent="0.25">
      <c r="A538" s="84">
        <v>2301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129"/>
      <c r="L538" s="265"/>
      <c r="M538" s="101"/>
      <c r="N538" s="256"/>
      <c r="O538" s="111" t="s">
        <v>91</v>
      </c>
      <c r="P538" s="303">
        <v>54</v>
      </c>
      <c r="Q538" s="113">
        <f>IF(SUM(K530:K537)=0,"",SUM(K530:K537))</f>
        <v>69</v>
      </c>
      <c r="R538" s="114" t="s">
        <v>19</v>
      </c>
    </row>
    <row r="539" spans="1:18" ht="15.75" customHeight="1" x14ac:dyDescent="0.25">
      <c r="A539" s="84">
        <v>2302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129"/>
      <c r="L539" s="265"/>
      <c r="M539" s="101"/>
      <c r="N539" s="256"/>
      <c r="O539" s="115" t="s">
        <v>92</v>
      </c>
      <c r="P539" s="165">
        <f>IF(P538/B524=0,"",P538/B524)</f>
        <v>0.5</v>
      </c>
      <c r="Q539" s="117">
        <f>IF(P538/Q538=0,"",P538/Q538)</f>
        <v>0.78260869565217395</v>
      </c>
      <c r="R539" s="118" t="s">
        <v>93</v>
      </c>
    </row>
    <row r="540" spans="1:18" ht="15.75" customHeight="1" x14ac:dyDescent="0.25">
      <c r="A540" s="84">
        <v>2401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129"/>
      <c r="L540" s="267"/>
      <c r="M540" s="268"/>
      <c r="N540" s="269"/>
      <c r="O540" s="120"/>
      <c r="P540" s="121"/>
      <c r="Q540" s="121"/>
      <c r="R540" s="122"/>
    </row>
    <row r="541" spans="1:18" ht="18" customHeight="1" x14ac:dyDescent="0.25">
      <c r="A541" s="46"/>
      <c r="B541" s="340" t="s">
        <v>111</v>
      </c>
      <c r="C541" s="340"/>
      <c r="D541" s="340"/>
      <c r="E541" s="340"/>
      <c r="F541" s="340"/>
      <c r="G541" s="340"/>
      <c r="H541" s="340"/>
      <c r="I541" s="340"/>
      <c r="J541" s="340"/>
      <c r="K541" s="123">
        <f>SUM(K524:K537)</f>
        <v>69</v>
      </c>
      <c r="L541" s="124">
        <f>IF(K532=0,"",K532/B524)</f>
        <v>0.55555555555555558</v>
      </c>
      <c r="M541" s="124">
        <f>IF(K541=0,"",K541/B524)</f>
        <v>0.63888888888888884</v>
      </c>
      <c r="N541" s="124">
        <f>IF(K532=0,"",M541-L541)</f>
        <v>8.3333333333333259E-2</v>
      </c>
      <c r="O541" s="1"/>
      <c r="P541" s="2"/>
      <c r="Q541" s="36"/>
      <c r="R541" s="1"/>
    </row>
    <row r="542" spans="1:18" ht="12.75" customHeight="1" x14ac:dyDescent="0.2"/>
    <row r="543" spans="1:18" ht="12.75" customHeight="1" x14ac:dyDescent="0.2"/>
    <row r="544" spans="1:18" ht="26.25" customHeight="1" x14ac:dyDescent="0.4">
      <c r="A544" s="3"/>
      <c r="B544" s="382" t="s">
        <v>101</v>
      </c>
      <c r="C544" s="367"/>
      <c r="D544" s="367"/>
      <c r="E544" s="367"/>
      <c r="F544" s="367"/>
      <c r="G544" s="367"/>
      <c r="H544" s="367"/>
      <c r="I544" s="367"/>
      <c r="J544" s="367"/>
      <c r="K544" s="225" t="s">
        <v>114</v>
      </c>
      <c r="L544" s="1"/>
      <c r="M544" s="1"/>
      <c r="N544" s="2"/>
      <c r="O544" s="1"/>
      <c r="P544" s="2"/>
      <c r="Q544" s="2"/>
      <c r="R544" s="2"/>
    </row>
    <row r="545" spans="1:19" ht="20.25" x14ac:dyDescent="0.2">
      <c r="A545" s="376" t="s">
        <v>18</v>
      </c>
      <c r="B545" s="344" t="s">
        <v>102</v>
      </c>
      <c r="C545" s="345"/>
      <c r="D545" s="345"/>
      <c r="E545" s="345"/>
      <c r="F545" s="345"/>
      <c r="G545" s="345"/>
      <c r="H545" s="345"/>
      <c r="I545" s="345"/>
      <c r="J545" s="377"/>
      <c r="K545" s="348" t="s">
        <v>19</v>
      </c>
      <c r="L545" s="339" t="s">
        <v>11</v>
      </c>
      <c r="M545" s="339" t="s">
        <v>12</v>
      </c>
      <c r="N545" s="350" t="s">
        <v>13</v>
      </c>
      <c r="O545" s="339" t="s">
        <v>14</v>
      </c>
      <c r="P545" s="337" t="s">
        <v>15</v>
      </c>
      <c r="Q545" s="337" t="s">
        <v>16</v>
      </c>
      <c r="R545" s="339" t="s">
        <v>103</v>
      </c>
    </row>
    <row r="546" spans="1:19" ht="15.75" x14ac:dyDescent="0.25">
      <c r="A546" s="338"/>
      <c r="B546" s="84" t="s">
        <v>104</v>
      </c>
      <c r="C546" s="84" t="s">
        <v>105</v>
      </c>
      <c r="D546" s="84" t="s">
        <v>106</v>
      </c>
      <c r="E546" s="84" t="s">
        <v>107</v>
      </c>
      <c r="F546" s="84" t="s">
        <v>108</v>
      </c>
      <c r="G546" s="84" t="s">
        <v>109</v>
      </c>
      <c r="H546" s="84" t="s">
        <v>110</v>
      </c>
      <c r="I546" s="84" t="s">
        <v>73</v>
      </c>
      <c r="J546" s="84" t="s">
        <v>74</v>
      </c>
      <c r="K546" s="349"/>
      <c r="L546" s="338"/>
      <c r="M546" s="338"/>
      <c r="N546" s="338"/>
      <c r="O546" s="338"/>
      <c r="P546" s="338"/>
      <c r="Q546" s="338"/>
      <c r="R546" s="338"/>
    </row>
    <row r="547" spans="1:19" ht="15.75" customHeight="1" x14ac:dyDescent="0.25">
      <c r="A547" s="84">
        <v>1602</v>
      </c>
      <c r="B547" s="87">
        <v>111</v>
      </c>
      <c r="C547" s="87"/>
      <c r="D547" s="87"/>
      <c r="E547" s="87"/>
      <c r="F547" s="87"/>
      <c r="G547" s="87"/>
      <c r="H547" s="87"/>
      <c r="I547" s="87"/>
      <c r="J547" s="87"/>
      <c r="K547" s="129"/>
      <c r="L547" s="262"/>
      <c r="M547" s="263"/>
      <c r="N547" s="264"/>
      <c r="O547" s="278"/>
      <c r="P547" s="182">
        <f>B547</f>
        <v>111</v>
      </c>
      <c r="Q547" s="279"/>
      <c r="R547" s="278"/>
    </row>
    <row r="548" spans="1:19" ht="15.75" customHeight="1" x14ac:dyDescent="0.25">
      <c r="A548" s="84">
        <v>1701</v>
      </c>
      <c r="B548" s="87"/>
      <c r="C548" s="87">
        <v>97</v>
      </c>
      <c r="D548" s="87"/>
      <c r="E548" s="87"/>
      <c r="F548" s="87"/>
      <c r="G548" s="87"/>
      <c r="H548" s="87"/>
      <c r="I548" s="87"/>
      <c r="J548" s="87"/>
      <c r="K548" s="129"/>
      <c r="L548" s="265"/>
      <c r="M548" s="101"/>
      <c r="N548" s="266"/>
      <c r="O548" s="96">
        <f>IF(C548=0,"",C548/B547)</f>
        <v>0.87387387387387383</v>
      </c>
      <c r="P548" s="97">
        <v>99</v>
      </c>
      <c r="Q548" s="280">
        <f t="shared" ref="Q548:Q555" si="57">IF(P548=0,"",P548/P547)</f>
        <v>0.89189189189189189</v>
      </c>
      <c r="R548" s="280">
        <f t="shared" ref="R548:R555" si="58">IF(P548=0,"",100%-Q548)</f>
        <v>0.10810810810810811</v>
      </c>
    </row>
    <row r="549" spans="1:19" ht="15.75" customHeight="1" x14ac:dyDescent="0.25">
      <c r="A549" s="84">
        <v>1702</v>
      </c>
      <c r="B549" s="87"/>
      <c r="C549" s="87"/>
      <c r="D549" s="87">
        <v>94</v>
      </c>
      <c r="E549" s="87"/>
      <c r="F549" s="87"/>
      <c r="G549" s="87"/>
      <c r="H549" s="87"/>
      <c r="I549" s="87"/>
      <c r="J549" s="87"/>
      <c r="K549" s="129"/>
      <c r="L549" s="265"/>
      <c r="M549" s="101"/>
      <c r="N549" s="266"/>
      <c r="O549" s="96">
        <f>IF(D549=0,"",D549/C548)</f>
        <v>0.96907216494845361</v>
      </c>
      <c r="P549" s="97">
        <v>94</v>
      </c>
      <c r="Q549" s="280">
        <f t="shared" si="57"/>
        <v>0.9494949494949495</v>
      </c>
      <c r="R549" s="280">
        <f t="shared" si="58"/>
        <v>5.0505050505050497E-2</v>
      </c>
      <c r="S549" s="14">
        <f>P549/P547</f>
        <v>0.84684684684684686</v>
      </c>
    </row>
    <row r="550" spans="1:19" ht="15.75" customHeight="1" x14ac:dyDescent="0.25">
      <c r="A550" s="84">
        <v>1801</v>
      </c>
      <c r="B550" s="87"/>
      <c r="C550" s="87"/>
      <c r="D550" s="87"/>
      <c r="E550" s="87">
        <v>90</v>
      </c>
      <c r="F550" s="87"/>
      <c r="G550" s="87"/>
      <c r="H550" s="87"/>
      <c r="I550" s="87"/>
      <c r="J550" s="87"/>
      <c r="K550" s="129"/>
      <c r="L550" s="265"/>
      <c r="M550" s="101"/>
      <c r="N550" s="266"/>
      <c r="O550" s="96">
        <f>IF(E550=0,"",E550/D549)</f>
        <v>0.95744680851063835</v>
      </c>
      <c r="P550" s="97">
        <v>92</v>
      </c>
      <c r="Q550" s="280">
        <f t="shared" si="57"/>
        <v>0.97872340425531912</v>
      </c>
      <c r="R550" s="280">
        <f t="shared" si="58"/>
        <v>2.1276595744680882E-2</v>
      </c>
    </row>
    <row r="551" spans="1:19" ht="15.75" customHeight="1" x14ac:dyDescent="0.25">
      <c r="A551" s="84">
        <v>1802</v>
      </c>
      <c r="B551" s="87"/>
      <c r="C551" s="87"/>
      <c r="D551" s="87"/>
      <c r="E551" s="87"/>
      <c r="F551" s="87">
        <v>88</v>
      </c>
      <c r="G551" s="87"/>
      <c r="H551" s="87"/>
      <c r="I551" s="87"/>
      <c r="J551" s="87"/>
      <c r="K551" s="129"/>
      <c r="L551" s="265"/>
      <c r="M551" s="101"/>
      <c r="N551" s="266"/>
      <c r="O551" s="96">
        <f>IF(F551=0,"",F551/E550)</f>
        <v>0.97777777777777775</v>
      </c>
      <c r="P551" s="97">
        <v>92</v>
      </c>
      <c r="Q551" s="280">
        <f t="shared" si="57"/>
        <v>1</v>
      </c>
      <c r="R551" s="280">
        <f t="shared" si="58"/>
        <v>0</v>
      </c>
    </row>
    <row r="552" spans="1:19" ht="15.75" customHeight="1" x14ac:dyDescent="0.25">
      <c r="A552" s="84">
        <v>1901</v>
      </c>
      <c r="B552" s="87"/>
      <c r="C552" s="87"/>
      <c r="D552" s="87"/>
      <c r="E552" s="87"/>
      <c r="F552" s="87"/>
      <c r="G552" s="87">
        <v>81</v>
      </c>
      <c r="H552" s="87"/>
      <c r="I552" s="87"/>
      <c r="J552" s="87"/>
      <c r="K552" s="129"/>
      <c r="L552" s="265"/>
      <c r="M552" s="101"/>
      <c r="N552" s="266"/>
      <c r="O552" s="96">
        <f>IF(G552=0,"",G552/F551)</f>
        <v>0.92045454545454541</v>
      </c>
      <c r="P552" s="97">
        <v>89</v>
      </c>
      <c r="Q552" s="280">
        <f t="shared" si="57"/>
        <v>0.96739130434782605</v>
      </c>
      <c r="R552" s="280">
        <f t="shared" si="58"/>
        <v>3.2608695652173947E-2</v>
      </c>
    </row>
    <row r="553" spans="1:19" ht="15.75" customHeight="1" x14ac:dyDescent="0.25">
      <c r="A553" s="84">
        <v>1902</v>
      </c>
      <c r="B553" s="87"/>
      <c r="C553" s="87"/>
      <c r="D553" s="87"/>
      <c r="E553" s="87"/>
      <c r="F553" s="87"/>
      <c r="G553" s="87"/>
      <c r="H553" s="87">
        <v>79</v>
      </c>
      <c r="I553" s="87"/>
      <c r="J553" s="87"/>
      <c r="K553" s="129"/>
      <c r="L553" s="265"/>
      <c r="M553" s="101"/>
      <c r="N553" s="266"/>
      <c r="O553" s="96">
        <f>IF(H553=0,"",H553/G552)</f>
        <v>0.97530864197530864</v>
      </c>
      <c r="P553" s="97">
        <v>88</v>
      </c>
      <c r="Q553" s="280">
        <f t="shared" si="57"/>
        <v>0.9887640449438202</v>
      </c>
      <c r="R553" s="280">
        <f t="shared" si="58"/>
        <v>1.1235955056179803E-2</v>
      </c>
    </row>
    <row r="554" spans="1:19" ht="15.75" customHeight="1" x14ac:dyDescent="0.25">
      <c r="A554" s="84">
        <v>2001</v>
      </c>
      <c r="B554" s="87"/>
      <c r="C554" s="87"/>
      <c r="D554" s="87"/>
      <c r="E554" s="87"/>
      <c r="F554" s="87"/>
      <c r="G554" s="87"/>
      <c r="H554" s="87"/>
      <c r="I554" s="87">
        <v>74</v>
      </c>
      <c r="J554" s="87"/>
      <c r="K554" s="129"/>
      <c r="L554" s="265"/>
      <c r="M554" s="101"/>
      <c r="N554" s="266"/>
      <c r="O554" s="96">
        <f>IF(I554=0,"",I554/H553)</f>
        <v>0.93670886075949367</v>
      </c>
      <c r="P554" s="97">
        <v>87</v>
      </c>
      <c r="Q554" s="280">
        <f t="shared" si="57"/>
        <v>0.98863636363636365</v>
      </c>
      <c r="R554" s="280">
        <f t="shared" si="58"/>
        <v>1.1363636363636354E-2</v>
      </c>
    </row>
    <row r="555" spans="1:19" ht="15.75" customHeight="1" x14ac:dyDescent="0.25">
      <c r="A555" s="84">
        <v>2002</v>
      </c>
      <c r="B555" s="87"/>
      <c r="C555" s="87"/>
      <c r="D555" s="87"/>
      <c r="E555" s="87"/>
      <c r="F555" s="87"/>
      <c r="G555" s="87"/>
      <c r="H555" s="87"/>
      <c r="I555" s="87"/>
      <c r="J555" s="87">
        <v>72</v>
      </c>
      <c r="K555" s="129">
        <v>69</v>
      </c>
      <c r="L555" s="265"/>
      <c r="M555" s="101"/>
      <c r="N555" s="266"/>
      <c r="O555" s="126">
        <f>IF(J555=0,"",J555/I554)</f>
        <v>0.97297297297297303</v>
      </c>
      <c r="P555" s="97">
        <v>86</v>
      </c>
      <c r="Q555" s="126">
        <f t="shared" si="57"/>
        <v>0.9885057471264368</v>
      </c>
      <c r="R555" s="126">
        <f t="shared" si="58"/>
        <v>1.1494252873563204E-2</v>
      </c>
    </row>
    <row r="556" spans="1:19" ht="15.75" customHeight="1" x14ac:dyDescent="0.25">
      <c r="A556" s="84">
        <v>2101</v>
      </c>
      <c r="B556" s="87"/>
      <c r="C556" s="87"/>
      <c r="D556" s="87"/>
      <c r="E556" s="87"/>
      <c r="F556" s="87"/>
      <c r="G556" s="87"/>
      <c r="H556" s="87"/>
      <c r="I556" s="87"/>
      <c r="J556" s="87">
        <v>9</v>
      </c>
      <c r="K556" s="129">
        <v>5</v>
      </c>
      <c r="L556" s="265"/>
      <c r="M556" s="101"/>
      <c r="N556" s="256"/>
      <c r="O556" s="175"/>
      <c r="P556" s="97">
        <v>18</v>
      </c>
      <c r="Q556" s="175"/>
      <c r="R556" s="281"/>
    </row>
    <row r="557" spans="1:19" ht="15.75" customHeight="1" x14ac:dyDescent="0.25">
      <c r="A557" s="84">
        <v>2102</v>
      </c>
      <c r="B557" s="87"/>
      <c r="C557" s="87"/>
      <c r="D557" s="87"/>
      <c r="E557" s="87"/>
      <c r="F557" s="87"/>
      <c r="G557" s="87"/>
      <c r="H557" s="87"/>
      <c r="I557" s="87"/>
      <c r="J557" s="87">
        <v>9</v>
      </c>
      <c r="K557" s="129">
        <v>6</v>
      </c>
      <c r="L557" s="265"/>
      <c r="M557" s="101"/>
      <c r="N557" s="256"/>
      <c r="O557" s="215"/>
      <c r="P557" s="106">
        <v>11</v>
      </c>
      <c r="Q557" s="285"/>
      <c r="R557" s="215"/>
    </row>
    <row r="558" spans="1:19" ht="15.75" customHeight="1" x14ac:dyDescent="0.25">
      <c r="A558" s="84">
        <v>2201</v>
      </c>
      <c r="B558" s="87"/>
      <c r="C558" s="87"/>
      <c r="D558" s="87"/>
      <c r="E558" s="87"/>
      <c r="F558" s="87"/>
      <c r="G558" s="87"/>
      <c r="H558" s="87"/>
      <c r="I558" s="87"/>
      <c r="J558" s="87">
        <v>2</v>
      </c>
      <c r="K558" s="129">
        <v>2</v>
      </c>
      <c r="L558" s="265"/>
      <c r="M558" s="101"/>
      <c r="N558" s="256"/>
      <c r="O558" s="215"/>
      <c r="P558" s="106">
        <v>2</v>
      </c>
      <c r="Q558" s="285"/>
      <c r="R558" s="215"/>
    </row>
    <row r="559" spans="1:19" ht="15.75" customHeight="1" x14ac:dyDescent="0.25">
      <c r="A559" s="84">
        <v>2202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129"/>
      <c r="L559" s="265"/>
      <c r="M559" s="101"/>
      <c r="N559" s="256"/>
      <c r="O559" s="215"/>
      <c r="P559" s="106"/>
      <c r="Q559" s="285"/>
      <c r="R559" s="215"/>
    </row>
    <row r="560" spans="1:19" ht="15.75" customHeight="1" x14ac:dyDescent="0.25">
      <c r="A560" s="84">
        <v>2301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129"/>
      <c r="L560" s="265"/>
      <c r="M560" s="101"/>
      <c r="N560" s="256"/>
      <c r="O560" s="316"/>
      <c r="P560" s="317"/>
      <c r="Q560" s="318"/>
      <c r="R560" s="319"/>
    </row>
    <row r="561" spans="1:20" ht="15.75" customHeight="1" x14ac:dyDescent="0.25">
      <c r="A561" s="84">
        <v>2302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129"/>
      <c r="L561" s="265"/>
      <c r="M561" s="101"/>
      <c r="N561" s="256"/>
      <c r="O561" s="111" t="s">
        <v>91</v>
      </c>
      <c r="P561" s="164">
        <v>74</v>
      </c>
      <c r="Q561" s="113">
        <f>IF(SUM(K553:K560)=0,"",SUM(K553:K560))</f>
        <v>82</v>
      </c>
      <c r="R561" s="114" t="s">
        <v>19</v>
      </c>
    </row>
    <row r="562" spans="1:20" ht="15.75" customHeight="1" x14ac:dyDescent="0.25">
      <c r="A562" s="84">
        <v>2401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129"/>
      <c r="L562" s="265"/>
      <c r="M562" s="101"/>
      <c r="N562" s="256"/>
      <c r="O562" s="115" t="s">
        <v>92</v>
      </c>
      <c r="P562" s="165">
        <f>IF(P561/B547=0,"",P561/B547)</f>
        <v>0.66666666666666663</v>
      </c>
      <c r="Q562" s="117">
        <f>IF(P561/Q561=0,"",P561/Q561)</f>
        <v>0.90243902439024393</v>
      </c>
      <c r="R562" s="118" t="s">
        <v>93</v>
      </c>
    </row>
    <row r="563" spans="1:20" ht="15.75" customHeight="1" x14ac:dyDescent="0.25">
      <c r="A563" s="84">
        <v>2402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129"/>
      <c r="L563" s="267"/>
      <c r="M563" s="268"/>
      <c r="N563" s="269"/>
      <c r="O563" s="120"/>
      <c r="P563" s="121"/>
      <c r="Q563" s="121"/>
      <c r="R563" s="122"/>
    </row>
    <row r="564" spans="1:20" ht="18" customHeight="1" x14ac:dyDescent="0.25">
      <c r="A564" s="46"/>
      <c r="B564" s="340" t="s">
        <v>111</v>
      </c>
      <c r="C564" s="340"/>
      <c r="D564" s="340"/>
      <c r="E564" s="340"/>
      <c r="F564" s="340"/>
      <c r="G564" s="340"/>
      <c r="H564" s="340"/>
      <c r="I564" s="340"/>
      <c r="J564" s="340"/>
      <c r="K564" s="123">
        <f>SUM(K547:K560)</f>
        <v>82</v>
      </c>
      <c r="L564" s="124">
        <f>IF(K555=0,"",K555/B547)</f>
        <v>0.6216216216216216</v>
      </c>
      <c r="M564" s="124">
        <f>IF(K564=0,"",K564/B547)</f>
        <v>0.73873873873873874</v>
      </c>
      <c r="N564" s="124">
        <f>IF(K555=0,"",M564-L564)</f>
        <v>0.11711711711711714</v>
      </c>
      <c r="O564" s="1"/>
      <c r="P564" s="2"/>
      <c r="Q564" s="36"/>
      <c r="R564" s="1"/>
    </row>
    <row r="565" spans="1:20" ht="12.75" customHeight="1" x14ac:dyDescent="0.2"/>
    <row r="566" spans="1:20" ht="12.75" customHeight="1" x14ac:dyDescent="0.2"/>
    <row r="567" spans="1:20" s="224" customFormat="1" ht="26.25" customHeight="1" x14ac:dyDescent="0.4">
      <c r="A567" s="3"/>
      <c r="B567" s="382" t="s">
        <v>101</v>
      </c>
      <c r="C567" s="367"/>
      <c r="D567" s="367"/>
      <c r="E567" s="367"/>
      <c r="F567" s="367"/>
      <c r="G567" s="367"/>
      <c r="H567" s="367"/>
      <c r="I567" s="367"/>
      <c r="J567" s="367"/>
      <c r="K567" s="225" t="s">
        <v>115</v>
      </c>
      <c r="L567" s="1"/>
      <c r="M567" s="1"/>
      <c r="N567" s="2"/>
      <c r="O567" s="1"/>
      <c r="P567" s="2"/>
      <c r="Q567" s="2"/>
      <c r="R567" s="2"/>
    </row>
    <row r="568" spans="1:20" ht="20.25" x14ac:dyDescent="0.2">
      <c r="A568" s="376" t="s">
        <v>18</v>
      </c>
      <c r="B568" s="344" t="s">
        <v>102</v>
      </c>
      <c r="C568" s="345"/>
      <c r="D568" s="345"/>
      <c r="E568" s="345"/>
      <c r="F568" s="345"/>
      <c r="G568" s="345"/>
      <c r="H568" s="345"/>
      <c r="I568" s="345"/>
      <c r="J568" s="377"/>
      <c r="K568" s="348" t="s">
        <v>19</v>
      </c>
      <c r="L568" s="339" t="s">
        <v>11</v>
      </c>
      <c r="M568" s="339" t="s">
        <v>12</v>
      </c>
      <c r="N568" s="350" t="s">
        <v>13</v>
      </c>
      <c r="O568" s="339" t="s">
        <v>14</v>
      </c>
      <c r="P568" s="337" t="s">
        <v>15</v>
      </c>
      <c r="Q568" s="337" t="s">
        <v>16</v>
      </c>
      <c r="R568" s="339" t="s">
        <v>103</v>
      </c>
    </row>
    <row r="569" spans="1:20" ht="15.75" x14ac:dyDescent="0.25">
      <c r="A569" s="338"/>
      <c r="B569" s="84" t="s">
        <v>104</v>
      </c>
      <c r="C569" s="84" t="s">
        <v>105</v>
      </c>
      <c r="D569" s="84" t="s">
        <v>106</v>
      </c>
      <c r="E569" s="84" t="s">
        <v>107</v>
      </c>
      <c r="F569" s="84" t="s">
        <v>108</v>
      </c>
      <c r="G569" s="84" t="s">
        <v>109</v>
      </c>
      <c r="H569" s="84" t="s">
        <v>110</v>
      </c>
      <c r="I569" s="84" t="s">
        <v>73</v>
      </c>
      <c r="J569" s="84" t="s">
        <v>74</v>
      </c>
      <c r="K569" s="349"/>
      <c r="L569" s="338"/>
      <c r="M569" s="338"/>
      <c r="N569" s="338"/>
      <c r="O569" s="338"/>
      <c r="P569" s="338"/>
      <c r="Q569" s="338"/>
      <c r="R569" s="338"/>
    </row>
    <row r="570" spans="1:20" ht="15.75" customHeight="1" x14ac:dyDescent="0.25">
      <c r="A570" s="84">
        <v>1701</v>
      </c>
      <c r="B570" s="87">
        <v>110</v>
      </c>
      <c r="C570" s="87"/>
      <c r="D570" s="87"/>
      <c r="E570" s="87"/>
      <c r="F570" s="87"/>
      <c r="G570" s="87"/>
      <c r="H570" s="87"/>
      <c r="I570" s="87"/>
      <c r="J570" s="87"/>
      <c r="K570" s="129"/>
      <c r="L570" s="262"/>
      <c r="M570" s="263"/>
      <c r="N570" s="264"/>
      <c r="O570" s="278"/>
      <c r="P570" s="182">
        <f>B570</f>
        <v>110</v>
      </c>
      <c r="Q570" s="279"/>
      <c r="R570" s="278"/>
    </row>
    <row r="571" spans="1:20" ht="15.75" customHeight="1" x14ac:dyDescent="0.25">
      <c r="A571" s="84">
        <v>1702</v>
      </c>
      <c r="B571" s="87"/>
      <c r="C571" s="87">
        <v>83</v>
      </c>
      <c r="D571" s="87"/>
      <c r="E571" s="87"/>
      <c r="F571" s="87"/>
      <c r="G571" s="87"/>
      <c r="H571" s="87"/>
      <c r="I571" s="87"/>
      <c r="J571" s="87"/>
      <c r="K571" s="129"/>
      <c r="L571" s="265"/>
      <c r="M571" s="101"/>
      <c r="N571" s="266"/>
      <c r="O571" s="96">
        <f>IF(C571=0,"",C571/B570)</f>
        <v>0.75454545454545452</v>
      </c>
      <c r="P571" s="97">
        <v>83</v>
      </c>
      <c r="Q571" s="280">
        <f t="shared" ref="Q571:Q578" si="59">IF(P571=0,"",P571/P570)</f>
        <v>0.75454545454545452</v>
      </c>
      <c r="R571" s="280">
        <f t="shared" ref="R571:R578" si="60">IF(P571=0,"",100%-Q571)</f>
        <v>0.24545454545454548</v>
      </c>
    </row>
    <row r="572" spans="1:20" ht="15.75" customHeight="1" x14ac:dyDescent="0.25">
      <c r="A572" s="84">
        <v>1801</v>
      </c>
      <c r="B572" s="87"/>
      <c r="C572" s="87"/>
      <c r="D572" s="87">
        <v>76</v>
      </c>
      <c r="E572" s="87"/>
      <c r="F572" s="87"/>
      <c r="G572" s="87"/>
      <c r="H572" s="87"/>
      <c r="I572" s="87"/>
      <c r="J572" s="87"/>
      <c r="K572" s="129"/>
      <c r="L572" s="265"/>
      <c r="M572" s="101"/>
      <c r="N572" s="266"/>
      <c r="O572" s="96">
        <f>IF(D572=0,"",D572/C571)</f>
        <v>0.91566265060240959</v>
      </c>
      <c r="P572" s="97">
        <v>76</v>
      </c>
      <c r="Q572" s="280">
        <f t="shared" si="59"/>
        <v>0.91566265060240959</v>
      </c>
      <c r="R572" s="280">
        <f t="shared" si="60"/>
        <v>8.4337349397590411E-2</v>
      </c>
      <c r="T572" s="14">
        <f>P572/P570</f>
        <v>0.69090909090909092</v>
      </c>
    </row>
    <row r="573" spans="1:20" ht="15.75" customHeight="1" x14ac:dyDescent="0.25">
      <c r="A573" s="84">
        <v>1802</v>
      </c>
      <c r="B573" s="87"/>
      <c r="C573" s="87"/>
      <c r="D573" s="87"/>
      <c r="E573" s="87">
        <v>62</v>
      </c>
      <c r="F573" s="87"/>
      <c r="G573" s="87"/>
      <c r="H573" s="87"/>
      <c r="I573" s="87"/>
      <c r="J573" s="87"/>
      <c r="K573" s="129"/>
      <c r="L573" s="265"/>
      <c r="M573" s="101"/>
      <c r="N573" s="266"/>
      <c r="O573" s="96">
        <f>IF(E573=0,"",E573/D572)</f>
        <v>0.81578947368421051</v>
      </c>
      <c r="P573" s="97">
        <v>71</v>
      </c>
      <c r="Q573" s="280">
        <f t="shared" si="59"/>
        <v>0.93421052631578949</v>
      </c>
      <c r="R573" s="280">
        <f t="shared" si="60"/>
        <v>6.5789473684210509E-2</v>
      </c>
    </row>
    <row r="574" spans="1:20" ht="15.75" customHeight="1" x14ac:dyDescent="0.25">
      <c r="A574" s="84">
        <v>1901</v>
      </c>
      <c r="B574" s="87"/>
      <c r="C574" s="87"/>
      <c r="D574" s="87"/>
      <c r="E574" s="87"/>
      <c r="F574" s="87">
        <v>55</v>
      </c>
      <c r="G574" s="87"/>
      <c r="H574" s="87"/>
      <c r="I574" s="87"/>
      <c r="J574" s="87"/>
      <c r="K574" s="129"/>
      <c r="L574" s="265"/>
      <c r="M574" s="101"/>
      <c r="N574" s="266"/>
      <c r="O574" s="96">
        <f>IF(F574=0,"",F574/E573)</f>
        <v>0.88709677419354838</v>
      </c>
      <c r="P574" s="97">
        <v>68</v>
      </c>
      <c r="Q574" s="280">
        <f t="shared" si="59"/>
        <v>0.95774647887323938</v>
      </c>
      <c r="R574" s="280">
        <f t="shared" si="60"/>
        <v>4.2253521126760618E-2</v>
      </c>
    </row>
    <row r="575" spans="1:20" ht="15.75" customHeight="1" x14ac:dyDescent="0.25">
      <c r="A575" s="84">
        <v>1902</v>
      </c>
      <c r="B575" s="87"/>
      <c r="C575" s="87"/>
      <c r="D575" s="87"/>
      <c r="E575" s="87"/>
      <c r="F575" s="87"/>
      <c r="G575" s="87">
        <v>47</v>
      </c>
      <c r="H575" s="87"/>
      <c r="I575" s="87"/>
      <c r="J575" s="87"/>
      <c r="K575" s="129"/>
      <c r="L575" s="265"/>
      <c r="M575" s="101"/>
      <c r="N575" s="266"/>
      <c r="O575" s="96">
        <f>IF(G575=0,"",G575/F574)</f>
        <v>0.8545454545454545</v>
      </c>
      <c r="P575" s="97">
        <v>66</v>
      </c>
      <c r="Q575" s="280">
        <f t="shared" si="59"/>
        <v>0.97058823529411764</v>
      </c>
      <c r="R575" s="280">
        <f t="shared" si="60"/>
        <v>2.9411764705882359E-2</v>
      </c>
    </row>
    <row r="576" spans="1:20" ht="15.75" customHeight="1" x14ac:dyDescent="0.25">
      <c r="A576" s="84">
        <v>2001</v>
      </c>
      <c r="B576" s="87"/>
      <c r="C576" s="87"/>
      <c r="D576" s="87"/>
      <c r="E576" s="87"/>
      <c r="F576" s="87"/>
      <c r="G576" s="87"/>
      <c r="H576" s="87">
        <v>44</v>
      </c>
      <c r="I576" s="87"/>
      <c r="J576" s="87"/>
      <c r="K576" s="129"/>
      <c r="L576" s="265"/>
      <c r="M576" s="101"/>
      <c r="N576" s="266"/>
      <c r="O576" s="96">
        <f>IF(H576=0,"",H576/G575)</f>
        <v>0.93617021276595747</v>
      </c>
      <c r="P576" s="97">
        <v>64</v>
      </c>
      <c r="Q576" s="280">
        <f t="shared" si="59"/>
        <v>0.96969696969696972</v>
      </c>
      <c r="R576" s="280">
        <f t="shared" si="60"/>
        <v>3.0303030303030276E-2</v>
      </c>
    </row>
    <row r="577" spans="1:18" ht="15.75" customHeight="1" x14ac:dyDescent="0.25">
      <c r="A577" s="84">
        <v>2002</v>
      </c>
      <c r="B577" s="87"/>
      <c r="C577" s="87"/>
      <c r="D577" s="87"/>
      <c r="E577" s="87"/>
      <c r="F577" s="87"/>
      <c r="G577" s="87"/>
      <c r="H577" s="87"/>
      <c r="I577" s="87">
        <v>41</v>
      </c>
      <c r="J577" s="87"/>
      <c r="K577" s="129"/>
      <c r="L577" s="265"/>
      <c r="M577" s="101"/>
      <c r="N577" s="266"/>
      <c r="O577" s="96">
        <f>IF(I577=0,"",I577/H576)</f>
        <v>0.93181818181818177</v>
      </c>
      <c r="P577" s="97">
        <v>63</v>
      </c>
      <c r="Q577" s="280">
        <f t="shared" si="59"/>
        <v>0.984375</v>
      </c>
      <c r="R577" s="280">
        <f t="shared" si="60"/>
        <v>1.5625E-2</v>
      </c>
    </row>
    <row r="578" spans="1:18" ht="15.75" customHeight="1" x14ac:dyDescent="0.25">
      <c r="A578" s="84">
        <v>2101</v>
      </c>
      <c r="B578" s="87"/>
      <c r="C578" s="87"/>
      <c r="D578" s="87"/>
      <c r="E578" s="87"/>
      <c r="F578" s="87"/>
      <c r="G578" s="87"/>
      <c r="H578" s="87"/>
      <c r="I578" s="87"/>
      <c r="J578" s="87">
        <v>37</v>
      </c>
      <c r="K578" s="129">
        <v>37</v>
      </c>
      <c r="L578" s="265"/>
      <c r="M578" s="101"/>
      <c r="N578" s="266"/>
      <c r="O578" s="126">
        <f>IF(J578=0,"",J578/I577)</f>
        <v>0.90243902439024393</v>
      </c>
      <c r="P578" s="97">
        <v>63</v>
      </c>
      <c r="Q578" s="126">
        <f t="shared" si="59"/>
        <v>1</v>
      </c>
      <c r="R578" s="126">
        <f t="shared" si="60"/>
        <v>0</v>
      </c>
    </row>
    <row r="579" spans="1:18" ht="15.75" customHeight="1" x14ac:dyDescent="0.25">
      <c r="A579" s="84">
        <v>2102</v>
      </c>
      <c r="B579" s="87"/>
      <c r="C579" s="87"/>
      <c r="D579" s="87"/>
      <c r="E579" s="87"/>
      <c r="F579" s="87"/>
      <c r="G579" s="87"/>
      <c r="H579" s="87"/>
      <c r="I579" s="87"/>
      <c r="J579" s="87">
        <v>11</v>
      </c>
      <c r="K579" s="129">
        <v>9</v>
      </c>
      <c r="L579" s="265"/>
      <c r="M579" s="101"/>
      <c r="N579" s="256"/>
      <c r="O579" s="175"/>
      <c r="P579" s="97">
        <v>26</v>
      </c>
      <c r="Q579" s="175"/>
      <c r="R579" s="281"/>
    </row>
    <row r="580" spans="1:18" ht="15.75" customHeight="1" x14ac:dyDescent="0.25">
      <c r="A580" s="84">
        <v>2201</v>
      </c>
      <c r="B580" s="87"/>
      <c r="C580" s="87"/>
      <c r="D580" s="87"/>
      <c r="E580" s="87"/>
      <c r="F580" s="87"/>
      <c r="G580" s="87"/>
      <c r="H580" s="87"/>
      <c r="I580" s="87"/>
      <c r="J580" s="87">
        <v>6</v>
      </c>
      <c r="K580" s="129">
        <v>3</v>
      </c>
      <c r="L580" s="265"/>
      <c r="M580" s="101"/>
      <c r="N580" s="256"/>
      <c r="O580" s="215"/>
      <c r="P580" s="106">
        <v>15</v>
      </c>
      <c r="Q580" s="285"/>
      <c r="R580" s="215"/>
    </row>
    <row r="581" spans="1:18" ht="15.75" customHeight="1" x14ac:dyDescent="0.25">
      <c r="A581" s="84">
        <v>2202</v>
      </c>
      <c r="B581" s="87"/>
      <c r="C581" s="87"/>
      <c r="D581" s="87"/>
      <c r="E581" s="87"/>
      <c r="F581" s="87"/>
      <c r="G581" s="87"/>
      <c r="H581" s="87"/>
      <c r="I581" s="87"/>
      <c r="J581" s="87">
        <v>7</v>
      </c>
      <c r="K581" s="129">
        <v>7</v>
      </c>
      <c r="L581" s="265"/>
      <c r="M581" s="101"/>
      <c r="N581" s="256"/>
      <c r="O581" s="215"/>
      <c r="P581" s="106">
        <v>9</v>
      </c>
      <c r="Q581" s="285"/>
      <c r="R581" s="215"/>
    </row>
    <row r="582" spans="1:18" ht="15.75" customHeight="1" x14ac:dyDescent="0.25">
      <c r="A582" s="84">
        <v>2301</v>
      </c>
      <c r="B582" s="87"/>
      <c r="C582" s="87"/>
      <c r="D582" s="87"/>
      <c r="E582" s="87"/>
      <c r="F582" s="87"/>
      <c r="G582" s="87"/>
      <c r="H582" s="87"/>
      <c r="I582" s="87"/>
      <c r="J582" s="87">
        <v>2</v>
      </c>
      <c r="K582" s="129">
        <v>2</v>
      </c>
      <c r="L582" s="265"/>
      <c r="M582" s="101"/>
      <c r="N582" s="256"/>
      <c r="O582" s="215"/>
      <c r="P582" s="252">
        <v>2</v>
      </c>
      <c r="Q582" s="285"/>
      <c r="R582" s="215"/>
    </row>
    <row r="583" spans="1:18" ht="15.75" customHeight="1" x14ac:dyDescent="0.25">
      <c r="A583" s="84">
        <v>2302</v>
      </c>
      <c r="B583" s="87"/>
      <c r="C583" s="87"/>
      <c r="D583" s="87"/>
      <c r="E583" s="87"/>
      <c r="F583" s="87"/>
      <c r="G583" s="87"/>
      <c r="H583" s="87"/>
      <c r="I583" s="87"/>
      <c r="J583" s="87">
        <v>1</v>
      </c>
      <c r="K583" s="129"/>
      <c r="L583" s="265"/>
      <c r="M583" s="101"/>
      <c r="N583" s="256"/>
      <c r="O583" s="316"/>
      <c r="P583" s="254">
        <v>1</v>
      </c>
      <c r="Q583" s="318"/>
      <c r="R583" s="319"/>
    </row>
    <row r="584" spans="1:18" ht="15.75" customHeight="1" x14ac:dyDescent="0.25">
      <c r="A584" s="84">
        <v>2401</v>
      </c>
      <c r="B584" s="87"/>
      <c r="C584" s="87"/>
      <c r="D584" s="87"/>
      <c r="E584" s="87"/>
      <c r="F584" s="87"/>
      <c r="G584" s="87"/>
      <c r="H584" s="87"/>
      <c r="I584" s="87"/>
      <c r="J584" s="87">
        <v>1</v>
      </c>
      <c r="K584" s="129">
        <v>1</v>
      </c>
      <c r="L584" s="265"/>
      <c r="M584" s="101"/>
      <c r="N584" s="256"/>
      <c r="O584" s="111" t="s">
        <v>91</v>
      </c>
      <c r="P584" s="303">
        <v>41</v>
      </c>
      <c r="Q584" s="113">
        <f>K587</f>
        <v>59</v>
      </c>
      <c r="R584" s="114" t="s">
        <v>19</v>
      </c>
    </row>
    <row r="585" spans="1:18" ht="15.75" customHeight="1" x14ac:dyDescent="0.25">
      <c r="A585" s="84">
        <v>2402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129"/>
      <c r="L585" s="265"/>
      <c r="M585" s="101"/>
      <c r="N585" s="256"/>
      <c r="O585" s="115" t="s">
        <v>92</v>
      </c>
      <c r="P585" s="165">
        <f>IF(P584/B570=0,"",P584/B570)</f>
        <v>0.37272727272727274</v>
      </c>
      <c r="Q585" s="117">
        <f>IF(P584/Q584=0,"",P584/Q584)</f>
        <v>0.69491525423728817</v>
      </c>
      <c r="R585" s="118" t="s">
        <v>93</v>
      </c>
    </row>
    <row r="586" spans="1:18" ht="15.75" customHeight="1" x14ac:dyDescent="0.25">
      <c r="A586" s="84">
        <v>2501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129"/>
      <c r="L586" s="267"/>
      <c r="M586" s="268"/>
      <c r="N586" s="269"/>
      <c r="O586" s="120"/>
      <c r="P586" s="121"/>
      <c r="Q586" s="121"/>
      <c r="R586" s="122"/>
    </row>
    <row r="587" spans="1:18" ht="18" customHeight="1" x14ac:dyDescent="0.25">
      <c r="A587" s="46"/>
      <c r="B587" s="340" t="s">
        <v>111</v>
      </c>
      <c r="C587" s="340"/>
      <c r="D587" s="340"/>
      <c r="E587" s="340"/>
      <c r="F587" s="340"/>
      <c r="G587" s="340"/>
      <c r="H587" s="340"/>
      <c r="I587" s="340"/>
      <c r="J587" s="340"/>
      <c r="K587" s="123">
        <f>SUM(K570:K584)</f>
        <v>59</v>
      </c>
      <c r="L587" s="124">
        <f>IF(K578=0,"",K578/B570)</f>
        <v>0.33636363636363636</v>
      </c>
      <c r="M587" s="124">
        <f>IF(K587=0,"",K587/B570)</f>
        <v>0.53636363636363638</v>
      </c>
      <c r="N587" s="124">
        <f>IF(K578=0,"",M587-L587)</f>
        <v>0.2</v>
      </c>
      <c r="O587" s="1"/>
      <c r="P587" s="2"/>
      <c r="Q587" s="36"/>
      <c r="R587" s="1"/>
    </row>
    <row r="588" spans="1:18" ht="12.75" customHeight="1" x14ac:dyDescent="0.2"/>
    <row r="589" spans="1:18" ht="12.75" customHeight="1" x14ac:dyDescent="0.2"/>
    <row r="590" spans="1:18" ht="26.25" customHeight="1" x14ac:dyDescent="0.4">
      <c r="A590" s="2"/>
      <c r="B590" s="382" t="s">
        <v>101</v>
      </c>
      <c r="C590" s="367"/>
      <c r="D590" s="367"/>
      <c r="E590" s="367"/>
      <c r="F590" s="367"/>
      <c r="G590" s="367"/>
      <c r="H590" s="367"/>
      <c r="I590" s="367"/>
      <c r="J590" s="367"/>
      <c r="K590" s="225" t="s">
        <v>116</v>
      </c>
      <c r="L590" s="1"/>
      <c r="M590" s="1"/>
      <c r="N590" s="2"/>
      <c r="O590" s="1"/>
      <c r="P590" s="2"/>
      <c r="Q590" s="2"/>
      <c r="R590" s="2"/>
    </row>
    <row r="591" spans="1:18" ht="20.25" customHeight="1" x14ac:dyDescent="0.2">
      <c r="A591" s="376" t="s">
        <v>18</v>
      </c>
      <c r="B591" s="344" t="s">
        <v>102</v>
      </c>
      <c r="C591" s="345"/>
      <c r="D591" s="345"/>
      <c r="E591" s="345"/>
      <c r="F591" s="345"/>
      <c r="G591" s="345"/>
      <c r="H591" s="345"/>
      <c r="I591" s="345"/>
      <c r="J591" s="377"/>
      <c r="K591" s="348" t="s">
        <v>19</v>
      </c>
      <c r="L591" s="339" t="s">
        <v>11</v>
      </c>
      <c r="M591" s="339" t="s">
        <v>12</v>
      </c>
      <c r="N591" s="350" t="s">
        <v>13</v>
      </c>
      <c r="O591" s="339" t="s">
        <v>14</v>
      </c>
      <c r="P591" s="337" t="s">
        <v>15</v>
      </c>
      <c r="Q591" s="337" t="s">
        <v>16</v>
      </c>
      <c r="R591" s="339" t="s">
        <v>103</v>
      </c>
    </row>
    <row r="592" spans="1:18" ht="15.75" customHeight="1" x14ac:dyDescent="0.25">
      <c r="A592" s="338"/>
      <c r="B592" s="84" t="s">
        <v>104</v>
      </c>
      <c r="C592" s="84" t="s">
        <v>105</v>
      </c>
      <c r="D592" s="84" t="s">
        <v>106</v>
      </c>
      <c r="E592" s="84" t="s">
        <v>107</v>
      </c>
      <c r="F592" s="84" t="s">
        <v>108</v>
      </c>
      <c r="G592" s="84" t="s">
        <v>109</v>
      </c>
      <c r="H592" s="84" t="s">
        <v>110</v>
      </c>
      <c r="I592" s="84" t="s">
        <v>73</v>
      </c>
      <c r="J592" s="84" t="s">
        <v>74</v>
      </c>
      <c r="K592" s="349"/>
      <c r="L592" s="338"/>
      <c r="M592" s="338"/>
      <c r="N592" s="338"/>
      <c r="O592" s="338"/>
      <c r="P592" s="338"/>
      <c r="Q592" s="338"/>
      <c r="R592" s="338"/>
    </row>
    <row r="593" spans="1:19" ht="15.75" customHeight="1" x14ac:dyDescent="0.25">
      <c r="A593" s="84">
        <v>1702</v>
      </c>
      <c r="B593" s="87">
        <v>106</v>
      </c>
      <c r="C593" s="87"/>
      <c r="D593" s="87"/>
      <c r="E593" s="87"/>
      <c r="F593" s="87"/>
      <c r="G593" s="87"/>
      <c r="H593" s="87"/>
      <c r="I593" s="87"/>
      <c r="J593" s="87"/>
      <c r="K593" s="129"/>
      <c r="L593" s="262"/>
      <c r="M593" s="263"/>
      <c r="N593" s="264"/>
      <c r="O593" s="278"/>
      <c r="P593" s="182">
        <f>B593</f>
        <v>106</v>
      </c>
      <c r="Q593" s="279"/>
      <c r="R593" s="278"/>
    </row>
    <row r="594" spans="1:19" ht="15.75" customHeight="1" x14ac:dyDescent="0.25">
      <c r="A594" s="84">
        <v>1801</v>
      </c>
      <c r="B594" s="87"/>
      <c r="C594" s="87">
        <v>92</v>
      </c>
      <c r="D594" s="87"/>
      <c r="E594" s="87"/>
      <c r="F594" s="87"/>
      <c r="G594" s="87"/>
      <c r="H594" s="87"/>
      <c r="I594" s="87"/>
      <c r="J594" s="87"/>
      <c r="K594" s="129"/>
      <c r="L594" s="265"/>
      <c r="M594" s="101"/>
      <c r="N594" s="266"/>
      <c r="O594" s="96">
        <f>IF(C594=0,"",C594/B593)</f>
        <v>0.86792452830188682</v>
      </c>
      <c r="P594" s="97">
        <v>92</v>
      </c>
      <c r="Q594" s="280">
        <f t="shared" ref="Q594:Q601" si="61">IF(P594=0,"",P594/P593)</f>
        <v>0.86792452830188682</v>
      </c>
      <c r="R594" s="280">
        <f t="shared" ref="R594:R601" si="62">IF(P594=0,"",100%-Q594)</f>
        <v>0.13207547169811318</v>
      </c>
    </row>
    <row r="595" spans="1:19" ht="15.75" customHeight="1" x14ac:dyDescent="0.25">
      <c r="A595" s="84">
        <v>1802</v>
      </c>
      <c r="B595" s="87"/>
      <c r="C595" s="87"/>
      <c r="D595" s="87">
        <v>87</v>
      </c>
      <c r="E595" s="87"/>
      <c r="F595" s="87"/>
      <c r="G595" s="87"/>
      <c r="H595" s="87"/>
      <c r="I595" s="87"/>
      <c r="J595" s="87"/>
      <c r="K595" s="129"/>
      <c r="L595" s="265"/>
      <c r="M595" s="101"/>
      <c r="N595" s="266"/>
      <c r="O595" s="96">
        <f>IF(D595=0,"",D595/C594)</f>
        <v>0.94565217391304346</v>
      </c>
      <c r="P595" s="97">
        <v>88</v>
      </c>
      <c r="Q595" s="280">
        <f t="shared" si="61"/>
        <v>0.95652173913043481</v>
      </c>
      <c r="R595" s="280">
        <f t="shared" si="62"/>
        <v>4.3478260869565188E-2</v>
      </c>
      <c r="S595" s="14">
        <f>P595/P593</f>
        <v>0.83018867924528306</v>
      </c>
    </row>
    <row r="596" spans="1:19" ht="15.75" customHeight="1" x14ac:dyDescent="0.25">
      <c r="A596" s="84">
        <v>1901</v>
      </c>
      <c r="B596" s="87"/>
      <c r="C596" s="87"/>
      <c r="D596" s="87"/>
      <c r="E596" s="87">
        <v>85</v>
      </c>
      <c r="F596" s="87"/>
      <c r="G596" s="87"/>
      <c r="H596" s="87"/>
      <c r="I596" s="87"/>
      <c r="J596" s="87"/>
      <c r="K596" s="129"/>
      <c r="L596" s="265"/>
      <c r="M596" s="101"/>
      <c r="N596" s="266"/>
      <c r="O596" s="96">
        <f>IF(E596=0,"",E596/D595)</f>
        <v>0.97701149425287359</v>
      </c>
      <c r="P596" s="97">
        <v>86</v>
      </c>
      <c r="Q596" s="280">
        <f t="shared" si="61"/>
        <v>0.97727272727272729</v>
      </c>
      <c r="R596" s="280">
        <f t="shared" si="62"/>
        <v>2.2727272727272707E-2</v>
      </c>
    </row>
    <row r="597" spans="1:19" ht="15.75" customHeight="1" x14ac:dyDescent="0.25">
      <c r="A597" s="84">
        <v>1902</v>
      </c>
      <c r="B597" s="87"/>
      <c r="C597" s="87"/>
      <c r="D597" s="87"/>
      <c r="E597" s="87"/>
      <c r="F597" s="87">
        <v>83</v>
      </c>
      <c r="G597" s="87"/>
      <c r="H597" s="87"/>
      <c r="I597" s="87"/>
      <c r="J597" s="87"/>
      <c r="K597" s="129"/>
      <c r="L597" s="265"/>
      <c r="M597" s="101"/>
      <c r="N597" s="266"/>
      <c r="O597" s="96">
        <f>IF(F597=0,"",F597/E596)</f>
        <v>0.97647058823529409</v>
      </c>
      <c r="P597" s="97">
        <v>86</v>
      </c>
      <c r="Q597" s="280">
        <f t="shared" si="61"/>
        <v>1</v>
      </c>
      <c r="R597" s="280">
        <f t="shared" si="62"/>
        <v>0</v>
      </c>
    </row>
    <row r="598" spans="1:19" ht="15.75" customHeight="1" x14ac:dyDescent="0.25">
      <c r="A598" s="84">
        <v>2001</v>
      </c>
      <c r="B598" s="87"/>
      <c r="C598" s="87"/>
      <c r="D598" s="87"/>
      <c r="E598" s="87"/>
      <c r="F598" s="87"/>
      <c r="G598" s="87">
        <v>78</v>
      </c>
      <c r="H598" s="87"/>
      <c r="I598" s="87"/>
      <c r="J598" s="87"/>
      <c r="K598" s="129"/>
      <c r="L598" s="265"/>
      <c r="M598" s="101"/>
      <c r="N598" s="266"/>
      <c r="O598" s="96">
        <f>IF(G598=0,"",G598/F597)</f>
        <v>0.93975903614457834</v>
      </c>
      <c r="P598" s="97">
        <v>86</v>
      </c>
      <c r="Q598" s="280">
        <f t="shared" si="61"/>
        <v>1</v>
      </c>
      <c r="R598" s="280">
        <f t="shared" si="62"/>
        <v>0</v>
      </c>
    </row>
    <row r="599" spans="1:19" ht="15.75" customHeight="1" x14ac:dyDescent="0.25">
      <c r="A599" s="84">
        <v>2002</v>
      </c>
      <c r="B599" s="87"/>
      <c r="C599" s="87"/>
      <c r="D599" s="87"/>
      <c r="E599" s="87"/>
      <c r="F599" s="87"/>
      <c r="G599" s="87"/>
      <c r="H599" s="87">
        <v>76</v>
      </c>
      <c r="I599" s="87"/>
      <c r="J599" s="87"/>
      <c r="K599" s="129"/>
      <c r="L599" s="265"/>
      <c r="M599" s="101"/>
      <c r="N599" s="266"/>
      <c r="O599" s="96">
        <f>IF(H599=0,"",H599/G598)</f>
        <v>0.97435897435897434</v>
      </c>
      <c r="P599" s="97">
        <v>86</v>
      </c>
      <c r="Q599" s="280">
        <f t="shared" si="61"/>
        <v>1</v>
      </c>
      <c r="R599" s="280">
        <f t="shared" si="62"/>
        <v>0</v>
      </c>
    </row>
    <row r="600" spans="1:19" ht="15.75" customHeight="1" x14ac:dyDescent="0.25">
      <c r="A600" s="84">
        <v>2101</v>
      </c>
      <c r="B600" s="87"/>
      <c r="C600" s="87"/>
      <c r="D600" s="87"/>
      <c r="E600" s="87"/>
      <c r="F600" s="87"/>
      <c r="G600" s="87"/>
      <c r="H600" s="87"/>
      <c r="I600" s="87">
        <v>71</v>
      </c>
      <c r="J600" s="87"/>
      <c r="K600" s="129"/>
      <c r="L600" s="265"/>
      <c r="M600" s="101"/>
      <c r="N600" s="266"/>
      <c r="O600" s="96">
        <f>IF(I600=0,"",I600/H599)</f>
        <v>0.93421052631578949</v>
      </c>
      <c r="P600" s="97">
        <v>85</v>
      </c>
      <c r="Q600" s="280">
        <f t="shared" si="61"/>
        <v>0.98837209302325579</v>
      </c>
      <c r="R600" s="280">
        <f t="shared" si="62"/>
        <v>1.1627906976744207E-2</v>
      </c>
    </row>
    <row r="601" spans="1:19" ht="15.75" customHeight="1" x14ac:dyDescent="0.25">
      <c r="A601" s="84">
        <v>2102</v>
      </c>
      <c r="B601" s="87"/>
      <c r="C601" s="87"/>
      <c r="D601" s="87"/>
      <c r="E601" s="87"/>
      <c r="F601" s="87"/>
      <c r="G601" s="87"/>
      <c r="H601" s="87"/>
      <c r="I601" s="87"/>
      <c r="J601" s="87">
        <v>67</v>
      </c>
      <c r="K601" s="129">
        <v>64</v>
      </c>
      <c r="L601" s="265"/>
      <c r="M601" s="101"/>
      <c r="N601" s="266"/>
      <c r="O601" s="126">
        <f>IF(J601=0,"",J601/I600)</f>
        <v>0.94366197183098588</v>
      </c>
      <c r="P601" s="97">
        <v>83</v>
      </c>
      <c r="Q601" s="126">
        <f t="shared" si="61"/>
        <v>0.97647058823529409</v>
      </c>
      <c r="R601" s="126">
        <f t="shared" si="62"/>
        <v>2.352941176470591E-2</v>
      </c>
    </row>
    <row r="602" spans="1:19" ht="15.75" customHeight="1" x14ac:dyDescent="0.25">
      <c r="A602" s="84">
        <v>2201</v>
      </c>
      <c r="B602" s="87"/>
      <c r="C602" s="87"/>
      <c r="D602" s="87"/>
      <c r="E602" s="87"/>
      <c r="F602" s="87"/>
      <c r="G602" s="87"/>
      <c r="H602" s="87"/>
      <c r="I602" s="87"/>
      <c r="J602" s="87">
        <v>11</v>
      </c>
      <c r="K602" s="129">
        <v>11</v>
      </c>
      <c r="L602" s="265"/>
      <c r="M602" s="101"/>
      <c r="N602" s="256"/>
      <c r="O602" s="175"/>
      <c r="P602" s="97">
        <v>21</v>
      </c>
      <c r="Q602" s="175"/>
      <c r="R602" s="281"/>
    </row>
    <row r="603" spans="1:19" ht="15.75" customHeight="1" x14ac:dyDescent="0.25">
      <c r="A603" s="84">
        <v>2202</v>
      </c>
      <c r="B603" s="87"/>
      <c r="C603" s="87"/>
      <c r="D603" s="87"/>
      <c r="E603" s="87"/>
      <c r="F603" s="87"/>
      <c r="G603" s="87"/>
      <c r="H603" s="87"/>
      <c r="I603" s="87"/>
      <c r="J603" s="87">
        <v>5</v>
      </c>
      <c r="K603" s="129">
        <v>3</v>
      </c>
      <c r="L603" s="265"/>
      <c r="M603" s="101"/>
      <c r="N603" s="256"/>
      <c r="O603" s="215"/>
      <c r="P603" s="106">
        <v>10</v>
      </c>
      <c r="Q603" s="285"/>
      <c r="R603" s="215"/>
    </row>
    <row r="604" spans="1:19" ht="15.75" customHeight="1" x14ac:dyDescent="0.25">
      <c r="A604" s="84">
        <v>2301</v>
      </c>
      <c r="B604" s="87"/>
      <c r="C604" s="87"/>
      <c r="D604" s="87"/>
      <c r="E604" s="87"/>
      <c r="F604" s="87"/>
      <c r="G604" s="87"/>
      <c r="H604" s="87"/>
      <c r="I604" s="87"/>
      <c r="J604" s="87">
        <v>2</v>
      </c>
      <c r="K604" s="129">
        <v>1</v>
      </c>
      <c r="L604" s="265"/>
      <c r="M604" s="101"/>
      <c r="N604" s="256"/>
      <c r="O604" s="215"/>
      <c r="P604" s="106">
        <v>5</v>
      </c>
      <c r="Q604" s="285"/>
      <c r="R604" s="215"/>
    </row>
    <row r="605" spans="1:19" ht="15.75" customHeight="1" x14ac:dyDescent="0.25">
      <c r="A605" s="84">
        <v>2302</v>
      </c>
      <c r="B605" s="87"/>
      <c r="C605" s="87"/>
      <c r="D605" s="87"/>
      <c r="E605" s="87"/>
      <c r="F605" s="87"/>
      <c r="G605" s="87"/>
      <c r="H605" s="87"/>
      <c r="I605" s="87"/>
      <c r="J605" s="87">
        <v>2</v>
      </c>
      <c r="K605" s="129">
        <v>2</v>
      </c>
      <c r="L605" s="265"/>
      <c r="M605" s="101"/>
      <c r="N605" s="256"/>
      <c r="O605" s="215"/>
      <c r="P605" s="252">
        <v>3</v>
      </c>
      <c r="Q605" s="285"/>
      <c r="R605" s="215"/>
    </row>
    <row r="606" spans="1:19" ht="15.75" customHeight="1" x14ac:dyDescent="0.25">
      <c r="A606" s="84">
        <v>2401</v>
      </c>
      <c r="B606" s="87"/>
      <c r="C606" s="87"/>
      <c r="D606" s="87"/>
      <c r="E606" s="87"/>
      <c r="F606" s="87"/>
      <c r="G606" s="87"/>
      <c r="H606" s="87"/>
      <c r="I606" s="87"/>
      <c r="J606" s="87">
        <v>1</v>
      </c>
      <c r="K606" s="129">
        <v>1</v>
      </c>
      <c r="L606" s="265"/>
      <c r="M606" s="101"/>
      <c r="N606" s="256"/>
      <c r="O606" s="316"/>
      <c r="P606" s="254">
        <v>1</v>
      </c>
      <c r="Q606" s="318"/>
      <c r="R606" s="319"/>
    </row>
    <row r="607" spans="1:19" ht="15.75" customHeight="1" x14ac:dyDescent="0.25">
      <c r="A607" s="84">
        <v>2402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129"/>
      <c r="L607" s="265"/>
      <c r="M607" s="101"/>
      <c r="N607" s="256"/>
      <c r="O607" s="111" t="s">
        <v>91</v>
      </c>
      <c r="P607" s="303">
        <v>72</v>
      </c>
      <c r="Q607" s="113">
        <f>IF(SUM(K599:K606)=0,"",SUM(K599:K606))</f>
        <v>82</v>
      </c>
      <c r="R607" s="114" t="s">
        <v>19</v>
      </c>
    </row>
    <row r="608" spans="1:19" ht="15.75" customHeight="1" x14ac:dyDescent="0.25">
      <c r="A608" s="84">
        <v>2501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129"/>
      <c r="L608" s="265"/>
      <c r="M608" s="101"/>
      <c r="N608" s="256"/>
      <c r="O608" s="115" t="s">
        <v>92</v>
      </c>
      <c r="P608" s="165">
        <f>IF(P607/B593=0,"",P607/B593)</f>
        <v>0.67924528301886788</v>
      </c>
      <c r="Q608" s="117">
        <f>IF(P607/Q607=0,"",P607/Q607)</f>
        <v>0.87804878048780488</v>
      </c>
      <c r="R608" s="118" t="s">
        <v>93</v>
      </c>
    </row>
    <row r="609" spans="1:19" ht="15.75" customHeight="1" x14ac:dyDescent="0.25">
      <c r="A609" s="84">
        <v>2502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129"/>
      <c r="L609" s="267"/>
      <c r="M609" s="268"/>
      <c r="N609" s="269"/>
      <c r="O609" s="120"/>
      <c r="P609" s="121"/>
      <c r="Q609" s="121"/>
      <c r="R609" s="122"/>
    </row>
    <row r="610" spans="1:19" ht="18" customHeight="1" x14ac:dyDescent="0.25">
      <c r="A610" s="46"/>
      <c r="B610" s="340" t="s">
        <v>111</v>
      </c>
      <c r="C610" s="340"/>
      <c r="D610" s="340"/>
      <c r="E610" s="340"/>
      <c r="F610" s="340"/>
      <c r="G610" s="340"/>
      <c r="H610" s="340"/>
      <c r="I610" s="340"/>
      <c r="J610" s="340"/>
      <c r="K610" s="123">
        <f>SUM(K593:K606)</f>
        <v>82</v>
      </c>
      <c r="L610" s="124">
        <f>IF(K601=0,"",K601/B593)</f>
        <v>0.60377358490566035</v>
      </c>
      <c r="M610" s="124">
        <f>IF(K610=0,"",K610/B593)</f>
        <v>0.77358490566037741</v>
      </c>
      <c r="N610" s="124">
        <f>IF(K601=0,"",M610-L610)</f>
        <v>0.16981132075471705</v>
      </c>
      <c r="O610" s="1"/>
      <c r="P610" s="2"/>
      <c r="Q610" s="36"/>
      <c r="R610" s="1"/>
    </row>
    <row r="611" spans="1:19" ht="12.75" customHeight="1" x14ac:dyDescent="0.2"/>
    <row r="612" spans="1:19" ht="12.75" customHeight="1" x14ac:dyDescent="0.2"/>
    <row r="613" spans="1:19" ht="26.25" customHeight="1" x14ac:dyDescent="0.4">
      <c r="A613" s="2"/>
      <c r="B613" s="382" t="s">
        <v>101</v>
      </c>
      <c r="C613" s="367"/>
      <c r="D613" s="367"/>
      <c r="E613" s="367"/>
      <c r="F613" s="367"/>
      <c r="G613" s="367"/>
      <c r="H613" s="367"/>
      <c r="I613" s="367"/>
      <c r="J613" s="367"/>
      <c r="K613" s="225" t="s">
        <v>117</v>
      </c>
      <c r="L613" s="1"/>
      <c r="M613" s="1"/>
      <c r="N613" s="2"/>
      <c r="O613" s="1"/>
      <c r="P613" s="2"/>
      <c r="Q613" s="2"/>
      <c r="R613" s="2"/>
    </row>
    <row r="614" spans="1:19" ht="20.25" customHeight="1" x14ac:dyDescent="0.2">
      <c r="A614" s="376" t="s">
        <v>18</v>
      </c>
      <c r="B614" s="344" t="s">
        <v>102</v>
      </c>
      <c r="C614" s="345"/>
      <c r="D614" s="345"/>
      <c r="E614" s="345"/>
      <c r="F614" s="345"/>
      <c r="G614" s="345"/>
      <c r="H614" s="345"/>
      <c r="I614" s="345"/>
      <c r="J614" s="377"/>
      <c r="K614" s="348" t="s">
        <v>19</v>
      </c>
      <c r="L614" s="339" t="s">
        <v>11</v>
      </c>
      <c r="M614" s="339" t="s">
        <v>12</v>
      </c>
      <c r="N614" s="350" t="s">
        <v>13</v>
      </c>
      <c r="O614" s="339" t="s">
        <v>14</v>
      </c>
      <c r="P614" s="337" t="s">
        <v>15</v>
      </c>
      <c r="Q614" s="337" t="s">
        <v>16</v>
      </c>
      <c r="R614" s="339" t="s">
        <v>103</v>
      </c>
    </row>
    <row r="615" spans="1:19" ht="15.75" customHeight="1" x14ac:dyDescent="0.25">
      <c r="A615" s="338"/>
      <c r="B615" s="84" t="s">
        <v>104</v>
      </c>
      <c r="C615" s="84" t="s">
        <v>105</v>
      </c>
      <c r="D615" s="84" t="s">
        <v>106</v>
      </c>
      <c r="E615" s="84" t="s">
        <v>107</v>
      </c>
      <c r="F615" s="84" t="s">
        <v>108</v>
      </c>
      <c r="G615" s="84" t="s">
        <v>109</v>
      </c>
      <c r="H615" s="84" t="s">
        <v>110</v>
      </c>
      <c r="I615" s="84" t="s">
        <v>73</v>
      </c>
      <c r="J615" s="84" t="s">
        <v>74</v>
      </c>
      <c r="K615" s="349"/>
      <c r="L615" s="338"/>
      <c r="M615" s="338"/>
      <c r="N615" s="338"/>
      <c r="O615" s="338"/>
      <c r="P615" s="338"/>
      <c r="Q615" s="338"/>
      <c r="R615" s="338"/>
    </row>
    <row r="616" spans="1:19" ht="15.75" customHeight="1" x14ac:dyDescent="0.25">
      <c r="A616" s="84">
        <v>1801</v>
      </c>
      <c r="B616" s="87">
        <v>117</v>
      </c>
      <c r="C616" s="87"/>
      <c r="D616" s="87"/>
      <c r="E616" s="87"/>
      <c r="F616" s="87"/>
      <c r="G616" s="87"/>
      <c r="H616" s="87"/>
      <c r="I616" s="87"/>
      <c r="J616" s="87"/>
      <c r="K616" s="129"/>
      <c r="L616" s="262"/>
      <c r="M616" s="263"/>
      <c r="N616" s="264"/>
      <c r="O616" s="278"/>
      <c r="P616" s="182">
        <f>B616</f>
        <v>117</v>
      </c>
      <c r="Q616" s="279"/>
      <c r="R616" s="278"/>
    </row>
    <row r="617" spans="1:19" ht="15.75" customHeight="1" x14ac:dyDescent="0.25">
      <c r="A617" s="84">
        <v>1802</v>
      </c>
      <c r="B617" s="87"/>
      <c r="C617" s="87">
        <v>106</v>
      </c>
      <c r="D617" s="87"/>
      <c r="E617" s="87"/>
      <c r="F617" s="87"/>
      <c r="G617" s="87"/>
      <c r="H617" s="87"/>
      <c r="I617" s="87"/>
      <c r="J617" s="87"/>
      <c r="K617" s="129"/>
      <c r="L617" s="265"/>
      <c r="M617" s="101"/>
      <c r="N617" s="266"/>
      <c r="O617" s="96">
        <f>IF(C617=0,"",C617/B616)</f>
        <v>0.90598290598290598</v>
      </c>
      <c r="P617" s="97">
        <v>106</v>
      </c>
      <c r="Q617" s="280">
        <f t="shared" ref="Q617:Q623" si="63">IF(P617=0,"",P617/P616)</f>
        <v>0.90598290598290598</v>
      </c>
      <c r="R617" s="280">
        <f t="shared" ref="R617:R623" si="64">IF(P617=0,"",100%-Q617)</f>
        <v>9.4017094017094016E-2</v>
      </c>
    </row>
    <row r="618" spans="1:19" ht="15.75" customHeight="1" x14ac:dyDescent="0.25">
      <c r="A618" s="84">
        <v>1901</v>
      </c>
      <c r="B618" s="87"/>
      <c r="C618" s="87"/>
      <c r="D618" s="87">
        <v>99</v>
      </c>
      <c r="E618" s="87"/>
      <c r="F618" s="87"/>
      <c r="G618" s="87"/>
      <c r="H618" s="87"/>
      <c r="I618" s="87"/>
      <c r="J618" s="87"/>
      <c r="K618" s="129"/>
      <c r="L618" s="265"/>
      <c r="M618" s="101"/>
      <c r="N618" s="266"/>
      <c r="O618" s="96">
        <f>IF(D618=0,"",D618/C617)</f>
        <v>0.93396226415094341</v>
      </c>
      <c r="P618" s="97">
        <v>101</v>
      </c>
      <c r="Q618" s="280">
        <f t="shared" si="63"/>
        <v>0.95283018867924529</v>
      </c>
      <c r="R618" s="280">
        <f t="shared" si="64"/>
        <v>4.7169811320754707E-2</v>
      </c>
      <c r="S618" s="152">
        <f>P618/P616</f>
        <v>0.86324786324786329</v>
      </c>
    </row>
    <row r="619" spans="1:19" ht="15.75" customHeight="1" x14ac:dyDescent="0.25">
      <c r="A619" s="84">
        <v>1902</v>
      </c>
      <c r="B619" s="87"/>
      <c r="C619" s="87"/>
      <c r="D619" s="87"/>
      <c r="E619" s="87">
        <v>90</v>
      </c>
      <c r="F619" s="87"/>
      <c r="G619" s="87"/>
      <c r="H619" s="87"/>
      <c r="I619" s="87"/>
      <c r="J619" s="87"/>
      <c r="K619" s="129"/>
      <c r="L619" s="265"/>
      <c r="M619" s="101"/>
      <c r="N619" s="266"/>
      <c r="O619" s="96">
        <f>IF(E619=0,"",E619/D618)</f>
        <v>0.90909090909090906</v>
      </c>
      <c r="P619" s="97">
        <v>95</v>
      </c>
      <c r="Q619" s="280">
        <f t="shared" si="63"/>
        <v>0.94059405940594054</v>
      </c>
      <c r="R619" s="280">
        <f t="shared" si="64"/>
        <v>5.9405940594059459E-2</v>
      </c>
    </row>
    <row r="620" spans="1:19" ht="15.75" customHeight="1" x14ac:dyDescent="0.25">
      <c r="A620" s="84">
        <v>2001</v>
      </c>
      <c r="B620" s="87"/>
      <c r="C620" s="87"/>
      <c r="D620" s="87"/>
      <c r="E620" s="87"/>
      <c r="F620" s="87">
        <v>77</v>
      </c>
      <c r="G620" s="87"/>
      <c r="H620" s="87"/>
      <c r="I620" s="87"/>
      <c r="J620" s="87"/>
      <c r="K620" s="129"/>
      <c r="L620" s="265"/>
      <c r="M620" s="101"/>
      <c r="N620" s="266"/>
      <c r="O620" s="96">
        <f>IF(F620=0,"",F620/E619)</f>
        <v>0.85555555555555551</v>
      </c>
      <c r="P620" s="97">
        <v>89</v>
      </c>
      <c r="Q620" s="280">
        <f t="shared" si="63"/>
        <v>0.93684210526315792</v>
      </c>
      <c r="R620" s="280">
        <f t="shared" si="64"/>
        <v>6.315789473684208E-2</v>
      </c>
    </row>
    <row r="621" spans="1:19" ht="15.75" customHeight="1" x14ac:dyDescent="0.25">
      <c r="A621" s="84">
        <v>2002</v>
      </c>
      <c r="B621" s="87"/>
      <c r="C621" s="87"/>
      <c r="D621" s="87"/>
      <c r="E621" s="87"/>
      <c r="F621" s="87"/>
      <c r="G621" s="87">
        <v>76</v>
      </c>
      <c r="H621" s="87"/>
      <c r="I621" s="87"/>
      <c r="J621" s="87"/>
      <c r="K621" s="129"/>
      <c r="L621" s="265"/>
      <c r="M621" s="101"/>
      <c r="N621" s="266"/>
      <c r="O621" s="96">
        <f>IF(G621=0,"",G621/F620)</f>
        <v>0.98701298701298701</v>
      </c>
      <c r="P621" s="97">
        <v>87</v>
      </c>
      <c r="Q621" s="280">
        <f t="shared" si="63"/>
        <v>0.97752808988764039</v>
      </c>
      <c r="R621" s="280">
        <f t="shared" si="64"/>
        <v>2.2471910112359605E-2</v>
      </c>
    </row>
    <row r="622" spans="1:19" ht="15.75" customHeight="1" x14ac:dyDescent="0.25">
      <c r="A622" s="84">
        <v>2101</v>
      </c>
      <c r="B622" s="87"/>
      <c r="C622" s="87"/>
      <c r="D622" s="87"/>
      <c r="E622" s="87"/>
      <c r="F622" s="87"/>
      <c r="G622" s="87"/>
      <c r="H622" s="87">
        <v>72</v>
      </c>
      <c r="I622" s="87"/>
      <c r="J622" s="87"/>
      <c r="K622" s="129"/>
      <c r="L622" s="265"/>
      <c r="M622" s="101"/>
      <c r="N622" s="266"/>
      <c r="O622" s="96">
        <f>IF(H622=0,"",H622/G621)</f>
        <v>0.94736842105263153</v>
      </c>
      <c r="P622" s="97">
        <v>86</v>
      </c>
      <c r="Q622" s="280">
        <f t="shared" si="63"/>
        <v>0.9885057471264368</v>
      </c>
      <c r="R622" s="280">
        <f t="shared" si="64"/>
        <v>1.1494252873563204E-2</v>
      </c>
    </row>
    <row r="623" spans="1:19" ht="15.75" customHeight="1" x14ac:dyDescent="0.25">
      <c r="A623" s="84">
        <v>2102</v>
      </c>
      <c r="B623" s="87"/>
      <c r="C623" s="87"/>
      <c r="D623" s="87"/>
      <c r="E623" s="87"/>
      <c r="F623" s="87"/>
      <c r="G623" s="87"/>
      <c r="H623" s="87"/>
      <c r="I623" s="87">
        <v>70</v>
      </c>
      <c r="J623" s="87"/>
      <c r="K623" s="129"/>
      <c r="L623" s="265"/>
      <c r="M623" s="101"/>
      <c r="N623" s="266"/>
      <c r="O623" s="96">
        <f>I623/H622</f>
        <v>0.97222222222222221</v>
      </c>
      <c r="P623" s="97">
        <v>83</v>
      </c>
      <c r="Q623" s="280">
        <f t="shared" si="63"/>
        <v>0.96511627906976749</v>
      </c>
      <c r="R623" s="126">
        <f t="shared" si="64"/>
        <v>3.4883720930232509E-2</v>
      </c>
    </row>
    <row r="624" spans="1:19" ht="15.75" customHeight="1" x14ac:dyDescent="0.25">
      <c r="A624" s="84">
        <v>2201</v>
      </c>
      <c r="B624" s="87"/>
      <c r="C624" s="87"/>
      <c r="D624" s="87"/>
      <c r="E624" s="87"/>
      <c r="F624" s="87"/>
      <c r="G624" s="87"/>
      <c r="H624" s="87"/>
      <c r="I624" s="87"/>
      <c r="J624" s="87">
        <v>62</v>
      </c>
      <c r="K624" s="129">
        <v>57</v>
      </c>
      <c r="L624" s="265"/>
      <c r="M624" s="101"/>
      <c r="N624" s="256"/>
      <c r="O624" s="175"/>
      <c r="P624" s="97">
        <v>80</v>
      </c>
      <c r="Q624" s="175"/>
      <c r="R624" s="281"/>
    </row>
    <row r="625" spans="1:19" ht="15.75" customHeight="1" x14ac:dyDescent="0.25">
      <c r="A625" s="84">
        <v>2202</v>
      </c>
      <c r="B625" s="87"/>
      <c r="C625" s="87"/>
      <c r="D625" s="87"/>
      <c r="E625" s="87"/>
      <c r="F625" s="87"/>
      <c r="G625" s="87"/>
      <c r="H625" s="87"/>
      <c r="I625" s="87"/>
      <c r="J625" s="87">
        <v>8</v>
      </c>
      <c r="K625" s="129">
        <v>6</v>
      </c>
      <c r="L625" s="265"/>
      <c r="M625" s="101"/>
      <c r="N625" s="256"/>
      <c r="O625" s="215"/>
      <c r="P625" s="106">
        <v>20</v>
      </c>
      <c r="Q625" s="285"/>
      <c r="R625" s="215"/>
    </row>
    <row r="626" spans="1:19" ht="15.75" customHeight="1" x14ac:dyDescent="0.25">
      <c r="A626" s="84">
        <v>2301</v>
      </c>
      <c r="B626" s="87"/>
      <c r="C626" s="87"/>
      <c r="D626" s="87"/>
      <c r="E626" s="87"/>
      <c r="F626" s="87"/>
      <c r="G626" s="87"/>
      <c r="H626" s="87"/>
      <c r="I626" s="87"/>
      <c r="J626" s="87">
        <v>7</v>
      </c>
      <c r="K626" s="129">
        <v>4</v>
      </c>
      <c r="L626" s="265"/>
      <c r="M626" s="101"/>
      <c r="N626" s="256"/>
      <c r="O626" s="215"/>
      <c r="P626" s="106">
        <v>13</v>
      </c>
      <c r="Q626" s="285"/>
      <c r="R626" s="215"/>
    </row>
    <row r="627" spans="1:19" ht="15.75" customHeight="1" x14ac:dyDescent="0.25">
      <c r="A627" s="84">
        <v>2302</v>
      </c>
      <c r="B627" s="87"/>
      <c r="C627" s="87"/>
      <c r="D627" s="87"/>
      <c r="E627" s="87"/>
      <c r="F627" s="87"/>
      <c r="G627" s="87"/>
      <c r="H627" s="87"/>
      <c r="I627" s="87"/>
      <c r="J627" s="87">
        <v>2</v>
      </c>
      <c r="K627" s="129">
        <v>2</v>
      </c>
      <c r="L627" s="265"/>
      <c r="M627" s="101"/>
      <c r="N627" s="256"/>
      <c r="O627" s="215"/>
      <c r="P627" s="252">
        <v>7</v>
      </c>
      <c r="Q627" s="285"/>
      <c r="R627" s="215"/>
    </row>
    <row r="628" spans="1:19" ht="15.75" customHeight="1" x14ac:dyDescent="0.25">
      <c r="A628" s="84">
        <v>2401</v>
      </c>
      <c r="B628" s="87"/>
      <c r="C628" s="87"/>
      <c r="D628" s="87"/>
      <c r="E628" s="87"/>
      <c r="F628" s="87"/>
      <c r="G628" s="87"/>
      <c r="H628" s="87"/>
      <c r="I628" s="87"/>
      <c r="J628" s="87">
        <v>2</v>
      </c>
      <c r="K628" s="129">
        <v>2</v>
      </c>
      <c r="L628" s="265"/>
      <c r="M628" s="101"/>
      <c r="N628" s="256"/>
      <c r="O628" s="316"/>
      <c r="P628" s="254">
        <v>3</v>
      </c>
      <c r="Q628" s="318"/>
      <c r="R628" s="319"/>
    </row>
    <row r="629" spans="1:19" ht="15.75" customHeight="1" x14ac:dyDescent="0.25">
      <c r="A629" s="84">
        <v>2402</v>
      </c>
      <c r="B629" s="87"/>
      <c r="C629" s="87"/>
      <c r="D629" s="87"/>
      <c r="E629" s="87"/>
      <c r="F629" s="87"/>
      <c r="G629" s="87"/>
      <c r="H629" s="87"/>
      <c r="I629" s="87"/>
      <c r="J629" s="87">
        <v>1</v>
      </c>
      <c r="K629" s="129">
        <v>1</v>
      </c>
      <c r="L629" s="265"/>
      <c r="M629" s="101"/>
      <c r="N629" s="256"/>
      <c r="O629" s="111" t="s">
        <v>91</v>
      </c>
      <c r="P629" s="303">
        <v>60</v>
      </c>
      <c r="Q629" s="113">
        <f>K632</f>
        <v>72</v>
      </c>
      <c r="R629" s="114" t="s">
        <v>19</v>
      </c>
    </row>
    <row r="630" spans="1:19" ht="15.75" customHeight="1" x14ac:dyDescent="0.25">
      <c r="A630" s="84">
        <v>2501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129"/>
      <c r="L630" s="265"/>
      <c r="M630" s="101"/>
      <c r="N630" s="256"/>
      <c r="O630" s="115" t="s">
        <v>92</v>
      </c>
      <c r="P630" s="165">
        <f>IF(P629/B616=0,"",P629/B616)</f>
        <v>0.51282051282051277</v>
      </c>
      <c r="Q630" s="117">
        <f>IF(P629/Q629=0,"",P629/Q629)</f>
        <v>0.83333333333333337</v>
      </c>
      <c r="R630" s="118" t="s">
        <v>93</v>
      </c>
    </row>
    <row r="631" spans="1:19" ht="15.75" customHeight="1" x14ac:dyDescent="0.25">
      <c r="A631" s="84">
        <v>2502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129"/>
      <c r="L631" s="267"/>
      <c r="M631" s="268"/>
      <c r="N631" s="269"/>
      <c r="O631" s="120"/>
      <c r="P631" s="121"/>
      <c r="Q631" s="121"/>
      <c r="R631" s="122"/>
    </row>
    <row r="632" spans="1:19" ht="18" customHeight="1" x14ac:dyDescent="0.25">
      <c r="A632" s="46"/>
      <c r="B632" s="340" t="s">
        <v>111</v>
      </c>
      <c r="C632" s="340"/>
      <c r="D632" s="340"/>
      <c r="E632" s="340"/>
      <c r="F632" s="340"/>
      <c r="G632" s="340"/>
      <c r="H632" s="340"/>
      <c r="I632" s="340"/>
      <c r="J632" s="340"/>
      <c r="K632" s="123">
        <f>SUM(K616:K629)</f>
        <v>72</v>
      </c>
      <c r="L632" s="124">
        <f>IF(K624=0,"",K624/B616)</f>
        <v>0.48717948717948717</v>
      </c>
      <c r="M632" s="124">
        <f>IF(K632=0,"",K632/B616)</f>
        <v>0.61538461538461542</v>
      </c>
      <c r="N632" s="124">
        <f>M632-L632</f>
        <v>0.12820512820512825</v>
      </c>
      <c r="O632" s="1"/>
      <c r="P632" s="2"/>
      <c r="Q632" s="36"/>
      <c r="R632" s="1"/>
    </row>
    <row r="633" spans="1:19" ht="12.75" customHeight="1" x14ac:dyDescent="0.2"/>
    <row r="634" spans="1:19" ht="12.75" customHeight="1" x14ac:dyDescent="0.2"/>
    <row r="635" spans="1:19" ht="26.25" customHeight="1" x14ac:dyDescent="0.4">
      <c r="A635" s="2"/>
      <c r="B635" s="382" t="s">
        <v>101</v>
      </c>
      <c r="C635" s="367"/>
      <c r="D635" s="367"/>
      <c r="E635" s="367"/>
      <c r="F635" s="367"/>
      <c r="G635" s="367"/>
      <c r="H635" s="367"/>
      <c r="I635" s="367"/>
      <c r="J635" s="367"/>
      <c r="K635" s="225" t="s">
        <v>118</v>
      </c>
      <c r="L635" s="1"/>
      <c r="M635" s="1"/>
      <c r="N635" s="2"/>
      <c r="O635" s="1"/>
      <c r="P635" s="2"/>
      <c r="Q635" s="2"/>
      <c r="R635" s="2"/>
    </row>
    <row r="636" spans="1:19" ht="20.25" customHeight="1" x14ac:dyDescent="0.2">
      <c r="A636" s="376" t="s">
        <v>18</v>
      </c>
      <c r="B636" s="344" t="s">
        <v>102</v>
      </c>
      <c r="C636" s="345"/>
      <c r="D636" s="345"/>
      <c r="E636" s="345"/>
      <c r="F636" s="345"/>
      <c r="G636" s="345"/>
      <c r="H636" s="345"/>
      <c r="I636" s="345"/>
      <c r="J636" s="377"/>
      <c r="K636" s="348" t="s">
        <v>19</v>
      </c>
      <c r="L636" s="339" t="s">
        <v>11</v>
      </c>
      <c r="M636" s="339" t="s">
        <v>12</v>
      </c>
      <c r="N636" s="350" t="s">
        <v>13</v>
      </c>
      <c r="O636" s="339" t="s">
        <v>14</v>
      </c>
      <c r="P636" s="337" t="s">
        <v>15</v>
      </c>
      <c r="Q636" s="337" t="s">
        <v>16</v>
      </c>
      <c r="R636" s="339" t="s">
        <v>103</v>
      </c>
    </row>
    <row r="637" spans="1:19" ht="15.75" customHeight="1" x14ac:dyDescent="0.25">
      <c r="A637" s="338"/>
      <c r="B637" s="84" t="s">
        <v>104</v>
      </c>
      <c r="C637" s="84" t="s">
        <v>105</v>
      </c>
      <c r="D637" s="84" t="s">
        <v>106</v>
      </c>
      <c r="E637" s="84" t="s">
        <v>107</v>
      </c>
      <c r="F637" s="84" t="s">
        <v>108</v>
      </c>
      <c r="G637" s="84" t="s">
        <v>109</v>
      </c>
      <c r="H637" s="84" t="s">
        <v>110</v>
      </c>
      <c r="I637" s="84" t="s">
        <v>73</v>
      </c>
      <c r="J637" s="84" t="s">
        <v>74</v>
      </c>
      <c r="K637" s="349"/>
      <c r="L637" s="338"/>
      <c r="M637" s="338"/>
      <c r="N637" s="338"/>
      <c r="O637" s="338"/>
      <c r="P637" s="338"/>
      <c r="Q637" s="338"/>
      <c r="R637" s="338"/>
    </row>
    <row r="638" spans="1:19" ht="15.75" customHeight="1" x14ac:dyDescent="0.25">
      <c r="A638" s="84">
        <v>1802</v>
      </c>
      <c r="B638" s="87">
        <v>114</v>
      </c>
      <c r="C638" s="87"/>
      <c r="D638" s="87"/>
      <c r="E638" s="87"/>
      <c r="F638" s="87"/>
      <c r="G638" s="87"/>
      <c r="H638" s="87"/>
      <c r="I638" s="87"/>
      <c r="J638" s="87"/>
      <c r="K638" s="129"/>
      <c r="L638" s="262"/>
      <c r="M638" s="263"/>
      <c r="N638" s="264"/>
      <c r="O638" s="278"/>
      <c r="P638" s="182">
        <f>B638</f>
        <v>114</v>
      </c>
      <c r="Q638" s="279"/>
      <c r="R638" s="278"/>
    </row>
    <row r="639" spans="1:19" ht="15.75" customHeight="1" x14ac:dyDescent="0.25">
      <c r="A639" s="84">
        <v>1901</v>
      </c>
      <c r="B639" s="87"/>
      <c r="C639" s="87">
        <v>101</v>
      </c>
      <c r="D639" s="87"/>
      <c r="E639" s="87"/>
      <c r="F639" s="87"/>
      <c r="G639" s="87"/>
      <c r="H639" s="87"/>
      <c r="I639" s="87"/>
      <c r="J639" s="87"/>
      <c r="K639" s="129"/>
      <c r="L639" s="265"/>
      <c r="M639" s="101"/>
      <c r="N639" s="266"/>
      <c r="O639" s="96">
        <f>IF(C639=0,"",C639/B638)</f>
        <v>0.88596491228070173</v>
      </c>
      <c r="P639" s="97">
        <v>101</v>
      </c>
      <c r="Q639" s="280">
        <f t="shared" ref="Q639:Q645" si="65">IF(P639=0,"",P639/P638)</f>
        <v>0.88596491228070173</v>
      </c>
      <c r="R639" s="280">
        <f t="shared" ref="R639:R645" si="66">IF(P639=0,"",100%-Q639)</f>
        <v>0.11403508771929827</v>
      </c>
    </row>
    <row r="640" spans="1:19" ht="15.75" customHeight="1" x14ac:dyDescent="0.25">
      <c r="A640" s="84">
        <v>1902</v>
      </c>
      <c r="B640" s="87"/>
      <c r="C640" s="87"/>
      <c r="D640" s="87">
        <v>92</v>
      </c>
      <c r="E640" s="87"/>
      <c r="F640" s="87"/>
      <c r="G640" s="87"/>
      <c r="H640" s="87"/>
      <c r="I640" s="87"/>
      <c r="J640" s="87"/>
      <c r="K640" s="129"/>
      <c r="L640" s="265"/>
      <c r="M640" s="101"/>
      <c r="N640" s="266"/>
      <c r="O640" s="96">
        <f>IF(D640=0,"",D640/C639)</f>
        <v>0.91089108910891092</v>
      </c>
      <c r="P640" s="97">
        <v>95</v>
      </c>
      <c r="Q640" s="280">
        <f t="shared" si="65"/>
        <v>0.94059405940594054</v>
      </c>
      <c r="R640" s="280">
        <f t="shared" si="66"/>
        <v>5.9405940594059459E-2</v>
      </c>
      <c r="S640" s="128">
        <f>P640/P638</f>
        <v>0.83333333333333337</v>
      </c>
    </row>
    <row r="641" spans="1:18" ht="15.75" customHeight="1" x14ac:dyDescent="0.25">
      <c r="A641" s="84">
        <v>2001</v>
      </c>
      <c r="B641" s="87"/>
      <c r="C641" s="87"/>
      <c r="D641" s="87"/>
      <c r="E641" s="87">
        <v>84</v>
      </c>
      <c r="F641" s="87"/>
      <c r="G641" s="87"/>
      <c r="H641" s="87"/>
      <c r="I641" s="87"/>
      <c r="J641" s="87"/>
      <c r="K641" s="129"/>
      <c r="L641" s="265"/>
      <c r="M641" s="101"/>
      <c r="N641" s="266"/>
      <c r="O641" s="96">
        <f>IF(E641=0,"",E641/D640)</f>
        <v>0.91304347826086951</v>
      </c>
      <c r="P641" s="97">
        <v>92</v>
      </c>
      <c r="Q641" s="280">
        <f t="shared" si="65"/>
        <v>0.96842105263157896</v>
      </c>
      <c r="R641" s="280">
        <f t="shared" si="66"/>
        <v>3.157894736842104E-2</v>
      </c>
    </row>
    <row r="642" spans="1:18" ht="15.75" customHeight="1" x14ac:dyDescent="0.25">
      <c r="A642" s="84">
        <v>2002</v>
      </c>
      <c r="B642" s="87"/>
      <c r="C642" s="87"/>
      <c r="D642" s="87"/>
      <c r="E642" s="87"/>
      <c r="F642" s="87">
        <v>82</v>
      </c>
      <c r="G642" s="87"/>
      <c r="H642" s="87"/>
      <c r="I642" s="87"/>
      <c r="J642" s="87"/>
      <c r="K642" s="129"/>
      <c r="L642" s="265"/>
      <c r="M642" s="101"/>
      <c r="N642" s="266"/>
      <c r="O642" s="96">
        <f>IF(F642=0,"",F642/E641)</f>
        <v>0.97619047619047616</v>
      </c>
      <c r="P642" s="97">
        <v>89</v>
      </c>
      <c r="Q642" s="280">
        <f t="shared" si="65"/>
        <v>0.96739130434782605</v>
      </c>
      <c r="R642" s="280">
        <f t="shared" si="66"/>
        <v>3.2608695652173947E-2</v>
      </c>
    </row>
    <row r="643" spans="1:18" ht="15.75" customHeight="1" x14ac:dyDescent="0.25">
      <c r="A643" s="84">
        <v>2101</v>
      </c>
      <c r="B643" s="87"/>
      <c r="C643" s="87"/>
      <c r="D643" s="87"/>
      <c r="E643" s="87"/>
      <c r="F643" s="87"/>
      <c r="G643" s="87">
        <v>82</v>
      </c>
      <c r="H643" s="87"/>
      <c r="I643" s="87"/>
      <c r="J643" s="87"/>
      <c r="K643" s="129"/>
      <c r="L643" s="265"/>
      <c r="M643" s="101"/>
      <c r="N643" s="266"/>
      <c r="O643" s="96">
        <f>IF(G643=0,"",G643/F642)</f>
        <v>1</v>
      </c>
      <c r="P643" s="97">
        <v>89</v>
      </c>
      <c r="Q643" s="280">
        <f t="shared" si="65"/>
        <v>1</v>
      </c>
      <c r="R643" s="280">
        <f t="shared" si="66"/>
        <v>0</v>
      </c>
    </row>
    <row r="644" spans="1:18" ht="15.75" customHeight="1" x14ac:dyDescent="0.25">
      <c r="A644" s="84">
        <v>2102</v>
      </c>
      <c r="B644" s="87"/>
      <c r="C644" s="87"/>
      <c r="D644" s="87"/>
      <c r="E644" s="87"/>
      <c r="F644" s="87"/>
      <c r="G644" s="87"/>
      <c r="H644" s="87">
        <v>77</v>
      </c>
      <c r="I644" s="87"/>
      <c r="J644" s="87"/>
      <c r="K644" s="129"/>
      <c r="L644" s="265"/>
      <c r="M644" s="101"/>
      <c r="N644" s="266"/>
      <c r="O644" s="96">
        <f>IF(H644=0,"",H644/G643)</f>
        <v>0.93902439024390238</v>
      </c>
      <c r="P644" s="97">
        <v>88</v>
      </c>
      <c r="Q644" s="280">
        <f t="shared" si="65"/>
        <v>0.9887640449438202</v>
      </c>
      <c r="R644" s="280">
        <f t="shared" si="66"/>
        <v>1.1235955056179803E-2</v>
      </c>
    </row>
    <row r="645" spans="1:18" ht="15.75" customHeight="1" x14ac:dyDescent="0.25">
      <c r="A645" s="84">
        <v>2201</v>
      </c>
      <c r="B645" s="87"/>
      <c r="C645" s="87"/>
      <c r="D645" s="87"/>
      <c r="E645" s="87"/>
      <c r="F645" s="87"/>
      <c r="G645" s="87"/>
      <c r="H645" s="87"/>
      <c r="I645" s="87">
        <v>76</v>
      </c>
      <c r="J645" s="87"/>
      <c r="K645" s="129"/>
      <c r="L645" s="265"/>
      <c r="M645" s="101"/>
      <c r="N645" s="266"/>
      <c r="O645" s="126">
        <f>IF(I645=0,"",I645/H644)</f>
        <v>0.98701298701298701</v>
      </c>
      <c r="P645" s="97">
        <v>86</v>
      </c>
      <c r="Q645" s="280">
        <f t="shared" si="65"/>
        <v>0.97727272727272729</v>
      </c>
      <c r="R645" s="126">
        <f t="shared" si="66"/>
        <v>2.2727272727272707E-2</v>
      </c>
    </row>
    <row r="646" spans="1:18" ht="15.75" customHeight="1" x14ac:dyDescent="0.25">
      <c r="A646" s="84">
        <v>2202</v>
      </c>
      <c r="B646" s="87"/>
      <c r="C646" s="87"/>
      <c r="D646" s="87"/>
      <c r="E646" s="87"/>
      <c r="F646" s="87"/>
      <c r="G646" s="87"/>
      <c r="H646" s="87"/>
      <c r="I646" s="87"/>
      <c r="J646" s="87">
        <v>71</v>
      </c>
      <c r="K646" s="129">
        <v>60</v>
      </c>
      <c r="L646" s="265"/>
      <c r="M646" s="101"/>
      <c r="N646" s="256"/>
      <c r="O646" s="175"/>
      <c r="P646" s="97">
        <v>84</v>
      </c>
      <c r="Q646" s="175"/>
      <c r="R646" s="281"/>
    </row>
    <row r="647" spans="1:18" ht="15.75" customHeight="1" x14ac:dyDescent="0.25">
      <c r="A647" s="84">
        <v>2301</v>
      </c>
      <c r="B647" s="87"/>
      <c r="C647" s="87"/>
      <c r="D647" s="87"/>
      <c r="E647" s="87"/>
      <c r="F647" s="87"/>
      <c r="G647" s="87"/>
      <c r="H647" s="87"/>
      <c r="I647" s="87"/>
      <c r="J647" s="87">
        <v>16</v>
      </c>
      <c r="K647" s="129">
        <v>15</v>
      </c>
      <c r="L647" s="265"/>
      <c r="M647" s="101"/>
      <c r="N647" s="256"/>
      <c r="O647" s="215"/>
      <c r="P647" s="106">
        <v>23</v>
      </c>
      <c r="Q647" s="285"/>
      <c r="R647" s="215"/>
    </row>
    <row r="648" spans="1:18" ht="15.75" customHeight="1" x14ac:dyDescent="0.25">
      <c r="A648" s="84">
        <v>2302</v>
      </c>
      <c r="B648" s="87"/>
      <c r="C648" s="87"/>
      <c r="D648" s="87"/>
      <c r="E648" s="87"/>
      <c r="F648" s="87"/>
      <c r="G648" s="87"/>
      <c r="H648" s="87"/>
      <c r="I648" s="87"/>
      <c r="J648" s="87">
        <v>5</v>
      </c>
      <c r="K648" s="129">
        <v>4</v>
      </c>
      <c r="L648" s="265"/>
      <c r="M648" s="101"/>
      <c r="N648" s="256"/>
      <c r="O648" s="215"/>
      <c r="P648" s="252">
        <v>7</v>
      </c>
      <c r="Q648" s="285"/>
      <c r="R648" s="215"/>
    </row>
    <row r="649" spans="1:18" ht="15.75" customHeight="1" x14ac:dyDescent="0.25">
      <c r="A649" s="84">
        <v>2401</v>
      </c>
      <c r="B649" s="87"/>
      <c r="C649" s="87"/>
      <c r="D649" s="87"/>
      <c r="E649" s="87"/>
      <c r="F649" s="87"/>
      <c r="G649" s="87"/>
      <c r="H649" s="87"/>
      <c r="I649" s="87"/>
      <c r="J649" s="87">
        <v>2</v>
      </c>
      <c r="K649" s="129">
        <v>2</v>
      </c>
      <c r="L649" s="265"/>
      <c r="M649" s="101"/>
      <c r="N649" s="256"/>
      <c r="O649" s="316"/>
      <c r="P649" s="254">
        <v>4</v>
      </c>
      <c r="Q649" s="318"/>
      <c r="R649" s="319"/>
    </row>
    <row r="650" spans="1:18" ht="15.75" customHeight="1" x14ac:dyDescent="0.25">
      <c r="A650" s="84">
        <v>2402</v>
      </c>
      <c r="B650" s="87"/>
      <c r="C650" s="87"/>
      <c r="D650" s="87"/>
      <c r="E650" s="87"/>
      <c r="F650" s="87"/>
      <c r="G650" s="87"/>
      <c r="H650" s="87"/>
      <c r="I650" s="87"/>
      <c r="J650" s="87">
        <v>1</v>
      </c>
      <c r="K650" s="129">
        <v>1</v>
      </c>
      <c r="L650" s="265"/>
      <c r="M650" s="101"/>
      <c r="N650" s="256"/>
      <c r="O650" s="111" t="s">
        <v>91</v>
      </c>
      <c r="P650" s="303">
        <v>69</v>
      </c>
      <c r="Q650" s="113">
        <f>K653</f>
        <v>83</v>
      </c>
      <c r="R650" s="114" t="s">
        <v>19</v>
      </c>
    </row>
    <row r="651" spans="1:18" ht="15.75" customHeight="1" x14ac:dyDescent="0.25">
      <c r="A651" s="84">
        <v>2501</v>
      </c>
      <c r="B651" s="87"/>
      <c r="C651" s="87"/>
      <c r="D651" s="87"/>
      <c r="E651" s="87"/>
      <c r="F651" s="87"/>
      <c r="G651" s="87"/>
      <c r="H651" s="87"/>
      <c r="I651" s="87"/>
      <c r="J651" s="87">
        <v>1</v>
      </c>
      <c r="K651" s="129">
        <v>1</v>
      </c>
      <c r="L651" s="265"/>
      <c r="M651" s="101"/>
      <c r="N651" s="256"/>
      <c r="O651" s="115" t="s">
        <v>92</v>
      </c>
      <c r="P651" s="165">
        <f>IF(P650/B638=0,"",P650/B638)</f>
        <v>0.60526315789473684</v>
      </c>
      <c r="Q651" s="117">
        <f>IF(P650/Q650=0,"",P650/Q650)</f>
        <v>0.83132530120481929</v>
      </c>
      <c r="R651" s="118" t="s">
        <v>93</v>
      </c>
    </row>
    <row r="652" spans="1:18" ht="15.75" customHeight="1" x14ac:dyDescent="0.25">
      <c r="A652" s="84">
        <v>2502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129"/>
      <c r="L652" s="267"/>
      <c r="M652" s="268"/>
      <c r="N652" s="269"/>
      <c r="O652" s="120"/>
      <c r="P652" s="121"/>
      <c r="Q652" s="121"/>
      <c r="R652" s="122"/>
    </row>
    <row r="653" spans="1:18" ht="18" customHeight="1" x14ac:dyDescent="0.25">
      <c r="A653" s="46"/>
      <c r="B653" s="340" t="s">
        <v>111</v>
      </c>
      <c r="C653" s="340"/>
      <c r="D653" s="340"/>
      <c r="E653" s="340"/>
      <c r="F653" s="340"/>
      <c r="G653" s="340"/>
      <c r="H653" s="340"/>
      <c r="I653" s="340"/>
      <c r="J653" s="340"/>
      <c r="K653" s="123">
        <f>SUM(K638:K651)</f>
        <v>83</v>
      </c>
      <c r="L653" s="124">
        <f>IF(K646=0,"",K646/B638)</f>
        <v>0.52631578947368418</v>
      </c>
      <c r="M653" s="124">
        <f>IF(K653=0,"",K653/B638)</f>
        <v>0.72807017543859653</v>
      </c>
      <c r="N653" s="124">
        <f>M653-L653</f>
        <v>0.20175438596491235</v>
      </c>
      <c r="O653" s="1"/>
      <c r="P653" s="2"/>
      <c r="Q653" s="36"/>
      <c r="R653" s="1"/>
    </row>
    <row r="654" spans="1:18" ht="12.75" customHeight="1" x14ac:dyDescent="0.2"/>
    <row r="655" spans="1:18" ht="12.75" x14ac:dyDescent="0.2"/>
    <row r="656" spans="1:18" ht="26.25" customHeight="1" x14ac:dyDescent="0.4">
      <c r="A656" s="2"/>
      <c r="B656" s="382" t="s">
        <v>101</v>
      </c>
      <c r="C656" s="367"/>
      <c r="D656" s="367"/>
      <c r="E656" s="367"/>
      <c r="F656" s="367"/>
      <c r="G656" s="367"/>
      <c r="H656" s="367"/>
      <c r="I656" s="367"/>
      <c r="J656" s="367"/>
      <c r="K656" s="225" t="s">
        <v>119</v>
      </c>
      <c r="L656" s="1"/>
      <c r="M656" s="1"/>
      <c r="N656" s="2"/>
      <c r="O656" s="1"/>
      <c r="P656" s="2"/>
      <c r="Q656" s="2"/>
      <c r="R656" s="2"/>
    </row>
    <row r="657" spans="1:19" ht="20.25" customHeight="1" x14ac:dyDescent="0.2">
      <c r="A657" s="376" t="s">
        <v>18</v>
      </c>
      <c r="B657" s="344" t="s">
        <v>102</v>
      </c>
      <c r="C657" s="345"/>
      <c r="D657" s="345"/>
      <c r="E657" s="345"/>
      <c r="F657" s="345"/>
      <c r="G657" s="345"/>
      <c r="H657" s="345"/>
      <c r="I657" s="345"/>
      <c r="J657" s="377"/>
      <c r="K657" s="348" t="s">
        <v>19</v>
      </c>
      <c r="L657" s="339" t="s">
        <v>11</v>
      </c>
      <c r="M657" s="339" t="s">
        <v>12</v>
      </c>
      <c r="N657" s="350" t="s">
        <v>13</v>
      </c>
      <c r="O657" s="339" t="s">
        <v>14</v>
      </c>
      <c r="P657" s="337" t="s">
        <v>15</v>
      </c>
      <c r="Q657" s="337" t="s">
        <v>16</v>
      </c>
      <c r="R657" s="339" t="s">
        <v>103</v>
      </c>
    </row>
    <row r="658" spans="1:19" ht="15.75" customHeight="1" x14ac:dyDescent="0.25">
      <c r="A658" s="338"/>
      <c r="B658" s="84" t="s">
        <v>104</v>
      </c>
      <c r="C658" s="84" t="s">
        <v>105</v>
      </c>
      <c r="D658" s="84" t="s">
        <v>106</v>
      </c>
      <c r="E658" s="84" t="s">
        <v>107</v>
      </c>
      <c r="F658" s="84" t="s">
        <v>108</v>
      </c>
      <c r="G658" s="84" t="s">
        <v>109</v>
      </c>
      <c r="H658" s="84" t="s">
        <v>110</v>
      </c>
      <c r="I658" s="84" t="s">
        <v>73</v>
      </c>
      <c r="J658" s="84" t="s">
        <v>74</v>
      </c>
      <c r="K658" s="349"/>
      <c r="L658" s="338"/>
      <c r="M658" s="338"/>
      <c r="N658" s="338"/>
      <c r="O658" s="338"/>
      <c r="P658" s="338"/>
      <c r="Q658" s="338"/>
      <c r="R658" s="338"/>
    </row>
    <row r="659" spans="1:19" ht="15.75" customHeight="1" x14ac:dyDescent="0.25">
      <c r="A659" s="84">
        <v>1901</v>
      </c>
      <c r="B659" s="87">
        <v>113</v>
      </c>
      <c r="C659" s="87"/>
      <c r="D659" s="87"/>
      <c r="E659" s="87"/>
      <c r="F659" s="87"/>
      <c r="G659" s="87"/>
      <c r="H659" s="87"/>
      <c r="I659" s="87"/>
      <c r="J659" s="87"/>
      <c r="K659" s="129"/>
      <c r="L659" s="262"/>
      <c r="M659" s="263"/>
      <c r="N659" s="264"/>
      <c r="O659" s="278"/>
      <c r="P659" s="182">
        <f>B659</f>
        <v>113</v>
      </c>
      <c r="Q659" s="279"/>
      <c r="R659" s="278"/>
    </row>
    <row r="660" spans="1:19" ht="15.75" customHeight="1" x14ac:dyDescent="0.25">
      <c r="A660" s="84">
        <v>1902</v>
      </c>
      <c r="B660" s="87"/>
      <c r="C660" s="87">
        <v>99</v>
      </c>
      <c r="D660" s="87"/>
      <c r="E660" s="87"/>
      <c r="F660" s="87"/>
      <c r="G660" s="87"/>
      <c r="H660" s="87"/>
      <c r="I660" s="87"/>
      <c r="J660" s="87"/>
      <c r="K660" s="129"/>
      <c r="L660" s="265"/>
      <c r="M660" s="101"/>
      <c r="N660" s="266"/>
      <c r="O660" s="96">
        <f>IF(C660=0,"",C660/B659)</f>
        <v>0.87610619469026552</v>
      </c>
      <c r="P660" s="97">
        <v>100</v>
      </c>
      <c r="Q660" s="280">
        <f t="shared" ref="Q660:Q667" si="67">IF(P660=0,"",P660/P659)</f>
        <v>0.88495575221238942</v>
      </c>
      <c r="R660" s="280">
        <f t="shared" ref="R660:R667" si="68">IF(P660=0,"",100%-Q660)</f>
        <v>0.11504424778761058</v>
      </c>
    </row>
    <row r="661" spans="1:19" ht="15.75" customHeight="1" x14ac:dyDescent="0.25">
      <c r="A661" s="84">
        <v>2001</v>
      </c>
      <c r="B661" s="87"/>
      <c r="C661" s="87"/>
      <c r="D661" s="87">
        <v>91</v>
      </c>
      <c r="E661" s="87"/>
      <c r="F661" s="87"/>
      <c r="G661" s="87"/>
      <c r="H661" s="87"/>
      <c r="I661" s="87"/>
      <c r="J661" s="87"/>
      <c r="K661" s="129"/>
      <c r="L661" s="265"/>
      <c r="M661" s="101"/>
      <c r="N661" s="266"/>
      <c r="O661" s="96">
        <f>IF(D661=0,"",D661/C660)</f>
        <v>0.91919191919191923</v>
      </c>
      <c r="P661" s="97">
        <v>95</v>
      </c>
      <c r="Q661" s="280">
        <f t="shared" si="67"/>
        <v>0.95</v>
      </c>
      <c r="R661" s="280">
        <f t="shared" si="68"/>
        <v>5.0000000000000044E-2</v>
      </c>
      <c r="S661" s="128">
        <f>P661/P659</f>
        <v>0.84070796460176989</v>
      </c>
    </row>
    <row r="662" spans="1:19" ht="15.75" customHeight="1" x14ac:dyDescent="0.25">
      <c r="A662" s="84">
        <v>2002</v>
      </c>
      <c r="B662" s="87"/>
      <c r="C662" s="87"/>
      <c r="D662" s="87"/>
      <c r="E662" s="87">
        <v>85</v>
      </c>
      <c r="F662" s="87"/>
      <c r="G662" s="87"/>
      <c r="H662" s="87"/>
      <c r="I662" s="87"/>
      <c r="J662" s="87"/>
      <c r="K662" s="129"/>
      <c r="L662" s="265"/>
      <c r="M662" s="101"/>
      <c r="N662" s="266"/>
      <c r="O662" s="96">
        <f>IF(E662=0,"",E662/D661)</f>
        <v>0.93406593406593408</v>
      </c>
      <c r="P662" s="97">
        <v>91</v>
      </c>
      <c r="Q662" s="280">
        <f t="shared" si="67"/>
        <v>0.95789473684210524</v>
      </c>
      <c r="R662" s="280">
        <f t="shared" si="68"/>
        <v>4.2105263157894757E-2</v>
      </c>
    </row>
    <row r="663" spans="1:19" ht="15.75" customHeight="1" x14ac:dyDescent="0.25">
      <c r="A663" s="84">
        <v>2101</v>
      </c>
      <c r="B663" s="87"/>
      <c r="C663" s="87"/>
      <c r="D663" s="87"/>
      <c r="E663" s="87"/>
      <c r="F663" s="87">
        <v>84</v>
      </c>
      <c r="G663" s="87"/>
      <c r="H663" s="87"/>
      <c r="I663" s="87"/>
      <c r="J663" s="87"/>
      <c r="K663" s="129"/>
      <c r="L663" s="265"/>
      <c r="M663" s="101"/>
      <c r="N663" s="266"/>
      <c r="O663" s="96">
        <f>F663/E662</f>
        <v>0.9882352941176471</v>
      </c>
      <c r="P663" s="97">
        <v>91</v>
      </c>
      <c r="Q663" s="280">
        <f t="shared" si="67"/>
        <v>1</v>
      </c>
      <c r="R663" s="280">
        <f t="shared" si="68"/>
        <v>0</v>
      </c>
    </row>
    <row r="664" spans="1:19" ht="15.75" customHeight="1" x14ac:dyDescent="0.25">
      <c r="A664" s="84">
        <v>2102</v>
      </c>
      <c r="B664" s="87"/>
      <c r="C664" s="87"/>
      <c r="D664" s="87"/>
      <c r="E664" s="87"/>
      <c r="F664" s="87"/>
      <c r="G664" s="87">
        <v>76</v>
      </c>
      <c r="H664" s="87"/>
      <c r="I664" s="87"/>
      <c r="J664" s="87"/>
      <c r="K664" s="129"/>
      <c r="L664" s="265"/>
      <c r="M664" s="101"/>
      <c r="N664" s="266"/>
      <c r="O664" s="96">
        <f>IF(G664=0,"",G664/F663)</f>
        <v>0.90476190476190477</v>
      </c>
      <c r="P664" s="97">
        <v>88</v>
      </c>
      <c r="Q664" s="280">
        <f t="shared" si="67"/>
        <v>0.96703296703296704</v>
      </c>
      <c r="R664" s="280">
        <f t="shared" si="68"/>
        <v>3.2967032967032961E-2</v>
      </c>
    </row>
    <row r="665" spans="1:19" ht="15.75" customHeight="1" x14ac:dyDescent="0.25">
      <c r="A665" s="84">
        <v>2201</v>
      </c>
      <c r="B665" s="87"/>
      <c r="C665" s="87"/>
      <c r="D665" s="87"/>
      <c r="E665" s="87"/>
      <c r="F665" s="87"/>
      <c r="G665" s="87"/>
      <c r="H665" s="87">
        <v>71</v>
      </c>
      <c r="I665" s="87"/>
      <c r="J665" s="87"/>
      <c r="K665" s="129"/>
      <c r="L665" s="265"/>
      <c r="M665" s="101"/>
      <c r="N665" s="266"/>
      <c r="O665" s="96">
        <f>IF(H665=0,"",H665/G664)</f>
        <v>0.93421052631578949</v>
      </c>
      <c r="P665" s="97">
        <v>88</v>
      </c>
      <c r="Q665" s="280">
        <f t="shared" si="67"/>
        <v>1</v>
      </c>
      <c r="R665" s="280">
        <f t="shared" si="68"/>
        <v>0</v>
      </c>
    </row>
    <row r="666" spans="1:19" ht="15.75" customHeight="1" x14ac:dyDescent="0.25">
      <c r="A666" s="84">
        <v>2202</v>
      </c>
      <c r="B666" s="87"/>
      <c r="C666" s="87"/>
      <c r="D666" s="87"/>
      <c r="E666" s="87"/>
      <c r="F666" s="87"/>
      <c r="G666" s="87"/>
      <c r="H666" s="87"/>
      <c r="I666" s="87">
        <v>66</v>
      </c>
      <c r="J666" s="87"/>
      <c r="K666" s="129"/>
      <c r="L666" s="265"/>
      <c r="M666" s="101"/>
      <c r="N666" s="266"/>
      <c r="O666" s="126">
        <f>I666/H665</f>
        <v>0.92957746478873238</v>
      </c>
      <c r="P666" s="97">
        <v>88</v>
      </c>
      <c r="Q666" s="126">
        <f t="shared" si="67"/>
        <v>1</v>
      </c>
      <c r="R666" s="126">
        <f t="shared" si="68"/>
        <v>0</v>
      </c>
    </row>
    <row r="667" spans="1:19" ht="15.75" customHeight="1" x14ac:dyDescent="0.25">
      <c r="A667" s="84">
        <v>2301</v>
      </c>
      <c r="B667" s="87"/>
      <c r="C667" s="87"/>
      <c r="D667" s="87"/>
      <c r="E667" s="87"/>
      <c r="F667" s="87"/>
      <c r="G667" s="87"/>
      <c r="H667" s="87"/>
      <c r="I667" s="87"/>
      <c r="J667" s="87">
        <v>60</v>
      </c>
      <c r="K667" s="129">
        <v>51</v>
      </c>
      <c r="L667" s="265"/>
      <c r="M667" s="101"/>
      <c r="N667" s="256"/>
      <c r="O667" s="126">
        <f>J667/I666</f>
        <v>0.90909090909090906</v>
      </c>
      <c r="P667" s="97">
        <v>88</v>
      </c>
      <c r="Q667" s="126">
        <f t="shared" si="67"/>
        <v>1</v>
      </c>
      <c r="R667" s="126">
        <f t="shared" si="68"/>
        <v>0</v>
      </c>
    </row>
    <row r="668" spans="1:19" ht="15.75" customHeight="1" x14ac:dyDescent="0.25">
      <c r="A668" s="84">
        <v>2302</v>
      </c>
      <c r="B668" s="87"/>
      <c r="C668" s="87"/>
      <c r="D668" s="87"/>
      <c r="E668" s="87"/>
      <c r="F668" s="87"/>
      <c r="G668" s="87"/>
      <c r="H668" s="87"/>
      <c r="I668" s="87"/>
      <c r="J668" s="87">
        <v>23</v>
      </c>
      <c r="K668" s="129">
        <v>21</v>
      </c>
      <c r="L668" s="265"/>
      <c r="M668" s="101"/>
      <c r="N668" s="256"/>
      <c r="O668" s="215"/>
      <c r="P668" s="106">
        <v>35</v>
      </c>
      <c r="Q668" s="285"/>
      <c r="R668" s="215"/>
    </row>
    <row r="669" spans="1:19" ht="15.75" customHeight="1" x14ac:dyDescent="0.25">
      <c r="A669" s="84">
        <v>2401</v>
      </c>
      <c r="B669" s="87"/>
      <c r="C669" s="87"/>
      <c r="D669" s="87"/>
      <c r="E669" s="87"/>
      <c r="F669" s="87"/>
      <c r="G669" s="87"/>
      <c r="H669" s="87"/>
      <c r="I669" s="87"/>
      <c r="J669" s="87">
        <v>7</v>
      </c>
      <c r="K669" s="129">
        <v>7</v>
      </c>
      <c r="L669" s="265"/>
      <c r="M669" s="101"/>
      <c r="N669" s="256"/>
      <c r="O669" s="215"/>
      <c r="P669" s="252">
        <v>14</v>
      </c>
      <c r="Q669" s="285"/>
      <c r="R669" s="215"/>
    </row>
    <row r="670" spans="1:19" ht="15.75" customHeight="1" x14ac:dyDescent="0.25">
      <c r="A670" s="84">
        <v>2402</v>
      </c>
      <c r="B670" s="87"/>
      <c r="C670" s="87"/>
      <c r="D670" s="87"/>
      <c r="E670" s="87"/>
      <c r="F670" s="87"/>
      <c r="G670" s="87"/>
      <c r="H670" s="87"/>
      <c r="I670" s="87"/>
      <c r="J670" s="87">
        <v>2</v>
      </c>
      <c r="K670" s="129">
        <v>2</v>
      </c>
      <c r="L670" s="265"/>
      <c r="M670" s="101"/>
      <c r="N670" s="256"/>
      <c r="O670" s="316"/>
      <c r="P670" s="254">
        <v>7</v>
      </c>
      <c r="Q670" s="318"/>
      <c r="R670" s="319"/>
    </row>
    <row r="671" spans="1:19" ht="18" customHeight="1" x14ac:dyDescent="0.25">
      <c r="A671" s="84">
        <v>2501</v>
      </c>
      <c r="B671" s="87"/>
      <c r="C671" s="87"/>
      <c r="D671" s="87"/>
      <c r="E671" s="87"/>
      <c r="F671" s="87"/>
      <c r="G671" s="87"/>
      <c r="H671" s="87"/>
      <c r="I671" s="87"/>
      <c r="J671" s="87">
        <v>2</v>
      </c>
      <c r="K671" s="129">
        <v>2</v>
      </c>
      <c r="L671" s="265"/>
      <c r="M671" s="101"/>
      <c r="N671" s="256"/>
      <c r="O671" s="111" t="s">
        <v>91</v>
      </c>
      <c r="P671" s="303">
        <v>64</v>
      </c>
      <c r="Q671" s="113">
        <f>K674</f>
        <v>84</v>
      </c>
      <c r="R671" s="114" t="s">
        <v>19</v>
      </c>
    </row>
    <row r="672" spans="1:19" ht="15.75" customHeight="1" x14ac:dyDescent="0.25">
      <c r="A672" s="84">
        <v>2502</v>
      </c>
      <c r="B672" s="87"/>
      <c r="C672" s="87"/>
      <c r="D672" s="87"/>
      <c r="E672" s="87"/>
      <c r="F672" s="87"/>
      <c r="G672" s="87"/>
      <c r="H672" s="87"/>
      <c r="I672" s="87"/>
      <c r="J672" s="87">
        <v>1</v>
      </c>
      <c r="K672" s="129">
        <v>1</v>
      </c>
      <c r="L672" s="265"/>
      <c r="M672" s="101"/>
      <c r="N672" s="256"/>
      <c r="O672" s="115" t="s">
        <v>92</v>
      </c>
      <c r="P672" s="165">
        <f>IF(P671/B659=0,"",P671/B659)</f>
        <v>0.5663716814159292</v>
      </c>
      <c r="Q672" s="117">
        <f>IF(P671/Q671=0,"",P671/Q671)</f>
        <v>0.76190476190476186</v>
      </c>
      <c r="R672" s="118" t="s">
        <v>93</v>
      </c>
    </row>
    <row r="673" spans="1:19" ht="15.75" customHeight="1" x14ac:dyDescent="0.25">
      <c r="A673" s="84">
        <v>2601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129"/>
      <c r="L673" s="267"/>
      <c r="M673" s="268"/>
      <c r="N673" s="269"/>
      <c r="O673" s="120"/>
      <c r="P673" s="121"/>
      <c r="Q673" s="121"/>
      <c r="R673" s="122"/>
    </row>
    <row r="674" spans="1:19" ht="18" customHeight="1" x14ac:dyDescent="0.25">
      <c r="A674" s="46"/>
      <c r="B674" s="340" t="s">
        <v>111</v>
      </c>
      <c r="C674" s="340"/>
      <c r="D674" s="340"/>
      <c r="E674" s="340"/>
      <c r="F674" s="340"/>
      <c r="G674" s="340"/>
      <c r="H674" s="340"/>
      <c r="I674" s="340"/>
      <c r="J674" s="340"/>
      <c r="K674" s="123">
        <f>SUM(K659:K672)</f>
        <v>84</v>
      </c>
      <c r="L674" s="124">
        <f>IF(K667=0,"",K667/B659)</f>
        <v>0.45132743362831856</v>
      </c>
      <c r="M674" s="124">
        <f>IF(K674=0,"",K674/B659)</f>
        <v>0.74336283185840712</v>
      </c>
      <c r="N674" s="124">
        <f>M674-L674</f>
        <v>0.29203539823008856</v>
      </c>
      <c r="O674" s="1"/>
      <c r="P674" s="2"/>
      <c r="Q674" s="36"/>
      <c r="R674" s="1"/>
    </row>
    <row r="675" spans="1:19" ht="12.75" x14ac:dyDescent="0.2"/>
    <row r="676" spans="1:19" ht="12.75" customHeight="1" x14ac:dyDescent="0.2"/>
    <row r="677" spans="1:19" ht="26.25" customHeight="1" x14ac:dyDescent="0.4">
      <c r="A677" s="2"/>
      <c r="B677" s="382" t="s">
        <v>101</v>
      </c>
      <c r="C677" s="367"/>
      <c r="D677" s="367"/>
      <c r="E677" s="367"/>
      <c r="F677" s="367"/>
      <c r="G677" s="367"/>
      <c r="H677" s="367"/>
      <c r="I677" s="367"/>
      <c r="J677" s="367"/>
      <c r="K677" s="225" t="s">
        <v>120</v>
      </c>
      <c r="L677" s="1"/>
      <c r="M677" s="1"/>
      <c r="N677" s="2"/>
      <c r="O677" s="1"/>
      <c r="P677" s="2"/>
      <c r="Q677" s="2"/>
      <c r="R677" s="2"/>
    </row>
    <row r="678" spans="1:19" ht="20.25" customHeight="1" x14ac:dyDescent="0.2">
      <c r="A678" s="376" t="s">
        <v>18</v>
      </c>
      <c r="B678" s="344" t="s">
        <v>102</v>
      </c>
      <c r="C678" s="345"/>
      <c r="D678" s="345"/>
      <c r="E678" s="345"/>
      <c r="F678" s="345"/>
      <c r="G678" s="345"/>
      <c r="H678" s="345"/>
      <c r="I678" s="345"/>
      <c r="J678" s="377"/>
      <c r="K678" s="348" t="s">
        <v>19</v>
      </c>
      <c r="L678" s="339" t="s">
        <v>11</v>
      </c>
      <c r="M678" s="339" t="s">
        <v>12</v>
      </c>
      <c r="N678" s="350" t="s">
        <v>13</v>
      </c>
      <c r="O678" s="339" t="s">
        <v>14</v>
      </c>
      <c r="P678" s="337" t="s">
        <v>15</v>
      </c>
      <c r="Q678" s="337" t="s">
        <v>16</v>
      </c>
      <c r="R678" s="339" t="s">
        <v>103</v>
      </c>
    </row>
    <row r="679" spans="1:19" ht="15.75" customHeight="1" x14ac:dyDescent="0.25">
      <c r="A679" s="338"/>
      <c r="B679" s="84" t="s">
        <v>104</v>
      </c>
      <c r="C679" s="84" t="s">
        <v>105</v>
      </c>
      <c r="D679" s="84" t="s">
        <v>106</v>
      </c>
      <c r="E679" s="84" t="s">
        <v>107</v>
      </c>
      <c r="F679" s="84" t="s">
        <v>108</v>
      </c>
      <c r="G679" s="84" t="s">
        <v>109</v>
      </c>
      <c r="H679" s="84" t="s">
        <v>110</v>
      </c>
      <c r="I679" s="84" t="s">
        <v>73</v>
      </c>
      <c r="J679" s="84" t="s">
        <v>74</v>
      </c>
      <c r="K679" s="349"/>
      <c r="L679" s="338"/>
      <c r="M679" s="338"/>
      <c r="N679" s="338"/>
      <c r="O679" s="338"/>
      <c r="P679" s="338"/>
      <c r="Q679" s="338"/>
      <c r="R679" s="338"/>
    </row>
    <row r="680" spans="1:19" ht="15.75" customHeight="1" x14ac:dyDescent="0.25">
      <c r="A680" s="84">
        <v>1902</v>
      </c>
      <c r="B680" s="87">
        <v>111</v>
      </c>
      <c r="C680" s="87"/>
      <c r="D680" s="87"/>
      <c r="E680" s="87"/>
      <c r="F680" s="87"/>
      <c r="G680" s="87"/>
      <c r="H680" s="87"/>
      <c r="I680" s="87"/>
      <c r="J680" s="87"/>
      <c r="K680" s="129"/>
      <c r="L680" s="262"/>
      <c r="M680" s="263"/>
      <c r="N680" s="264"/>
      <c r="O680" s="278"/>
      <c r="P680" s="182">
        <f>B680</f>
        <v>111</v>
      </c>
      <c r="Q680" s="279"/>
      <c r="R680" s="278"/>
    </row>
    <row r="681" spans="1:19" ht="15.75" customHeight="1" x14ac:dyDescent="0.25">
      <c r="A681" s="84">
        <v>2001</v>
      </c>
      <c r="B681" s="87"/>
      <c r="C681" s="87">
        <v>101</v>
      </c>
      <c r="D681" s="87"/>
      <c r="E681" s="87"/>
      <c r="F681" s="87"/>
      <c r="G681" s="87"/>
      <c r="H681" s="87"/>
      <c r="I681" s="87"/>
      <c r="J681" s="87"/>
      <c r="K681" s="129"/>
      <c r="L681" s="265"/>
      <c r="M681" s="101"/>
      <c r="N681" s="266"/>
      <c r="O681" s="96">
        <f>IF(C681=0,"",C681/B680)</f>
        <v>0.90990990990990994</v>
      </c>
      <c r="P681" s="97">
        <v>104</v>
      </c>
      <c r="Q681" s="280">
        <f t="shared" ref="Q681:Q688" si="69">IF(P681=0,"",P681/P680)</f>
        <v>0.93693693693693691</v>
      </c>
      <c r="R681" s="280">
        <f t="shared" ref="R681:R688" si="70">IF(P681=0,"",100%-Q681)</f>
        <v>6.3063063063063085E-2</v>
      </c>
    </row>
    <row r="682" spans="1:19" ht="15.75" customHeight="1" x14ac:dyDescent="0.25">
      <c r="A682" s="84">
        <v>2002</v>
      </c>
      <c r="B682" s="87"/>
      <c r="C682" s="87"/>
      <c r="D682" s="87">
        <v>94</v>
      </c>
      <c r="E682" s="87"/>
      <c r="F682" s="87"/>
      <c r="G682" s="87"/>
      <c r="H682" s="87"/>
      <c r="I682" s="87"/>
      <c r="J682" s="87"/>
      <c r="K682" s="129"/>
      <c r="L682" s="265"/>
      <c r="M682" s="101"/>
      <c r="N682" s="266"/>
      <c r="O682" s="96">
        <f>IF(D682=0,"",D682/C681)</f>
        <v>0.93069306930693074</v>
      </c>
      <c r="P682" s="97">
        <v>96</v>
      </c>
      <c r="Q682" s="280">
        <f t="shared" si="69"/>
        <v>0.92307692307692313</v>
      </c>
      <c r="R682" s="280">
        <f t="shared" si="70"/>
        <v>7.6923076923076872E-2</v>
      </c>
      <c r="S682" s="128">
        <f>P682/P680</f>
        <v>0.86486486486486491</v>
      </c>
    </row>
    <row r="683" spans="1:19" ht="15.75" customHeight="1" x14ac:dyDescent="0.25">
      <c r="A683" s="84">
        <v>2101</v>
      </c>
      <c r="B683" s="87"/>
      <c r="C683" s="87"/>
      <c r="D683" s="87"/>
      <c r="E683" s="87">
        <v>92</v>
      </c>
      <c r="F683" s="87"/>
      <c r="G683" s="87"/>
      <c r="H683" s="87"/>
      <c r="I683" s="87"/>
      <c r="J683" s="87"/>
      <c r="K683" s="129"/>
      <c r="L683" s="265"/>
      <c r="M683" s="101"/>
      <c r="N683" s="266"/>
      <c r="O683" s="96">
        <f>IF(E683=0,"",E683/D682)</f>
        <v>0.97872340425531912</v>
      </c>
      <c r="P683" s="97">
        <v>94</v>
      </c>
      <c r="Q683" s="280">
        <f t="shared" si="69"/>
        <v>0.97916666666666663</v>
      </c>
      <c r="R683" s="280">
        <f t="shared" si="70"/>
        <v>2.083333333333337E-2</v>
      </c>
    </row>
    <row r="684" spans="1:19" ht="15.75" customHeight="1" x14ac:dyDescent="0.25">
      <c r="A684" s="84">
        <v>2102</v>
      </c>
      <c r="B684" s="87"/>
      <c r="C684" s="87"/>
      <c r="D684" s="87"/>
      <c r="E684" s="87"/>
      <c r="F684" s="87">
        <v>90</v>
      </c>
      <c r="G684" s="87"/>
      <c r="H684" s="87"/>
      <c r="I684" s="87"/>
      <c r="J684" s="87"/>
      <c r="K684" s="129"/>
      <c r="L684" s="265"/>
      <c r="M684" s="101"/>
      <c r="N684" s="266"/>
      <c r="O684" s="96">
        <f>F684/E683</f>
        <v>0.97826086956521741</v>
      </c>
      <c r="P684" s="97">
        <v>93</v>
      </c>
      <c r="Q684" s="280">
        <f t="shared" si="69"/>
        <v>0.98936170212765961</v>
      </c>
      <c r="R684" s="280">
        <f t="shared" si="70"/>
        <v>1.0638297872340385E-2</v>
      </c>
    </row>
    <row r="685" spans="1:19" ht="15.75" customHeight="1" x14ac:dyDescent="0.25">
      <c r="A685" s="84">
        <v>2201</v>
      </c>
      <c r="B685" s="87"/>
      <c r="C685" s="87"/>
      <c r="D685" s="87"/>
      <c r="E685" s="87"/>
      <c r="F685" s="87"/>
      <c r="G685" s="87">
        <v>88</v>
      </c>
      <c r="H685" s="87"/>
      <c r="I685" s="87"/>
      <c r="J685" s="87"/>
      <c r="K685" s="129"/>
      <c r="L685" s="265"/>
      <c r="M685" s="101"/>
      <c r="N685" s="266"/>
      <c r="O685" s="96">
        <f>IF(G685=0,"",G685/F684)</f>
        <v>0.97777777777777775</v>
      </c>
      <c r="P685" s="97">
        <v>93</v>
      </c>
      <c r="Q685" s="280">
        <f t="shared" si="69"/>
        <v>1</v>
      </c>
      <c r="R685" s="280">
        <f t="shared" si="70"/>
        <v>0</v>
      </c>
    </row>
    <row r="686" spans="1:19" ht="15.75" customHeight="1" x14ac:dyDescent="0.25">
      <c r="A686" s="84">
        <v>2202</v>
      </c>
      <c r="B686" s="87"/>
      <c r="C686" s="87"/>
      <c r="D686" s="87"/>
      <c r="E686" s="87"/>
      <c r="F686" s="87"/>
      <c r="G686" s="87"/>
      <c r="H686" s="87">
        <v>85</v>
      </c>
      <c r="I686" s="87"/>
      <c r="J686" s="87"/>
      <c r="K686" s="129"/>
      <c r="L686" s="265"/>
      <c r="M686" s="101"/>
      <c r="N686" s="266"/>
      <c r="O686" s="96">
        <f>IF(H686=0,"",H686/G685)</f>
        <v>0.96590909090909094</v>
      </c>
      <c r="P686" s="97">
        <v>92</v>
      </c>
      <c r="Q686" s="280">
        <f t="shared" si="69"/>
        <v>0.989247311827957</v>
      </c>
      <c r="R686" s="280">
        <f t="shared" si="70"/>
        <v>1.0752688172043001E-2</v>
      </c>
    </row>
    <row r="687" spans="1:19" ht="15.75" customHeight="1" x14ac:dyDescent="0.25">
      <c r="A687" s="84">
        <v>2301</v>
      </c>
      <c r="B687" s="87"/>
      <c r="C687" s="87"/>
      <c r="D687" s="87"/>
      <c r="E687" s="87"/>
      <c r="F687" s="87"/>
      <c r="G687" s="87"/>
      <c r="H687" s="87"/>
      <c r="I687" s="87">
        <v>83</v>
      </c>
      <c r="J687" s="87"/>
      <c r="K687" s="129"/>
      <c r="L687" s="265"/>
      <c r="M687" s="101"/>
      <c r="N687" s="266"/>
      <c r="O687" s="126">
        <f>I687/H686</f>
        <v>0.97647058823529409</v>
      </c>
      <c r="P687" s="97">
        <v>91</v>
      </c>
      <c r="Q687" s="126">
        <f t="shared" si="69"/>
        <v>0.98913043478260865</v>
      </c>
      <c r="R687" s="126">
        <f t="shared" si="70"/>
        <v>1.0869565217391353E-2</v>
      </c>
    </row>
    <row r="688" spans="1:19" ht="15.75" customHeight="1" x14ac:dyDescent="0.25">
      <c r="A688" s="84">
        <v>2302</v>
      </c>
      <c r="B688" s="87"/>
      <c r="C688" s="87"/>
      <c r="D688" s="87"/>
      <c r="E688" s="87"/>
      <c r="F688" s="87"/>
      <c r="G688" s="87"/>
      <c r="H688" s="87"/>
      <c r="I688" s="87"/>
      <c r="J688" s="87">
        <v>80</v>
      </c>
      <c r="K688" s="129">
        <v>57</v>
      </c>
      <c r="L688" s="265"/>
      <c r="M688" s="101"/>
      <c r="N688" s="256"/>
      <c r="O688" s="126">
        <f>J688/I687</f>
        <v>0.96385542168674698</v>
      </c>
      <c r="P688" s="97">
        <v>91</v>
      </c>
      <c r="Q688" s="126">
        <f t="shared" si="69"/>
        <v>1</v>
      </c>
      <c r="R688" s="126">
        <f t="shared" si="70"/>
        <v>0</v>
      </c>
    </row>
    <row r="689" spans="1:19" ht="15.75" customHeight="1" x14ac:dyDescent="0.25">
      <c r="A689" s="84">
        <v>2401</v>
      </c>
      <c r="B689" s="87"/>
      <c r="C689" s="87"/>
      <c r="D689" s="87"/>
      <c r="E689" s="87"/>
      <c r="F689" s="87"/>
      <c r="G689" s="87"/>
      <c r="H689" s="87"/>
      <c r="I689" s="87"/>
      <c r="J689" s="87">
        <v>21</v>
      </c>
      <c r="K689" s="129">
        <v>19</v>
      </c>
      <c r="L689" s="265"/>
      <c r="M689" s="101"/>
      <c r="N689" s="256"/>
      <c r="O689" s="215"/>
      <c r="P689" s="106">
        <v>29</v>
      </c>
      <c r="Q689" s="285"/>
      <c r="R689" s="215"/>
    </row>
    <row r="690" spans="1:19" ht="15.75" customHeight="1" x14ac:dyDescent="0.25">
      <c r="A690" s="84">
        <v>2402</v>
      </c>
      <c r="B690" s="87"/>
      <c r="C690" s="87"/>
      <c r="D690" s="87"/>
      <c r="E690" s="87"/>
      <c r="F690" s="87"/>
      <c r="G690" s="87"/>
      <c r="H690" s="87"/>
      <c r="I690" s="87"/>
      <c r="J690" s="87">
        <v>6</v>
      </c>
      <c r="K690" s="129">
        <v>4</v>
      </c>
      <c r="L690" s="265"/>
      <c r="M690" s="101"/>
      <c r="N690" s="256"/>
      <c r="O690" s="215"/>
      <c r="P690" s="252">
        <v>8</v>
      </c>
      <c r="Q690" s="285"/>
      <c r="R690" s="215"/>
    </row>
    <row r="691" spans="1:19" ht="15.75" customHeight="1" x14ac:dyDescent="0.25">
      <c r="A691" s="84">
        <v>2501</v>
      </c>
      <c r="B691" s="87"/>
      <c r="C691" s="87"/>
      <c r="D691" s="87"/>
      <c r="E691" s="87"/>
      <c r="F691" s="87"/>
      <c r="G691" s="87"/>
      <c r="H691" s="87"/>
      <c r="I691" s="87"/>
      <c r="J691" s="87">
        <v>2</v>
      </c>
      <c r="K691" s="129">
        <v>1</v>
      </c>
      <c r="L691" s="265"/>
      <c r="M691" s="101"/>
      <c r="N691" s="256"/>
      <c r="O691" s="316"/>
      <c r="P691" s="254">
        <v>4</v>
      </c>
      <c r="Q691" s="318"/>
      <c r="R691" s="319"/>
    </row>
    <row r="692" spans="1:19" ht="15.75" customHeight="1" x14ac:dyDescent="0.25">
      <c r="A692" s="84">
        <v>2502</v>
      </c>
      <c r="B692" s="87"/>
      <c r="C692" s="87"/>
      <c r="D692" s="87"/>
      <c r="E692" s="87"/>
      <c r="F692" s="87"/>
      <c r="G692" s="87"/>
      <c r="H692" s="87"/>
      <c r="I692" s="87"/>
      <c r="J692" s="87">
        <v>3</v>
      </c>
      <c r="K692" s="129">
        <v>2</v>
      </c>
      <c r="L692" s="265"/>
      <c r="M692" s="101"/>
      <c r="N692" s="256"/>
      <c r="O692" s="111" t="s">
        <v>91</v>
      </c>
      <c r="P692" s="303">
        <v>50</v>
      </c>
      <c r="Q692" s="113">
        <f>K695</f>
        <v>83</v>
      </c>
      <c r="R692" s="114" t="s">
        <v>19</v>
      </c>
    </row>
    <row r="693" spans="1:19" ht="15.75" customHeight="1" x14ac:dyDescent="0.25">
      <c r="A693" s="84">
        <v>2601</v>
      </c>
      <c r="B693" s="87"/>
      <c r="C693" s="87"/>
      <c r="D693" s="87"/>
      <c r="E693" s="87"/>
      <c r="F693" s="87"/>
      <c r="G693" s="87"/>
      <c r="H693" s="87"/>
      <c r="I693" s="87"/>
      <c r="J693" s="87"/>
      <c r="K693" s="129"/>
      <c r="L693" s="265"/>
      <c r="M693" s="101"/>
      <c r="N693" s="256"/>
      <c r="O693" s="115" t="s">
        <v>92</v>
      </c>
      <c r="P693" s="165">
        <f>IF(P692/B680=0,"",P692/B680)</f>
        <v>0.45045045045045046</v>
      </c>
      <c r="Q693" s="117">
        <f>IF(P692/Q692=0,"",P692/Q692)</f>
        <v>0.60240963855421692</v>
      </c>
      <c r="R693" s="118" t="s">
        <v>93</v>
      </c>
    </row>
    <row r="694" spans="1:19" ht="15.75" customHeight="1" x14ac:dyDescent="0.25">
      <c r="A694" s="84">
        <v>2602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129"/>
      <c r="L694" s="267"/>
      <c r="M694" s="268"/>
      <c r="N694" s="269"/>
      <c r="O694" s="120"/>
      <c r="P694" s="121"/>
      <c r="Q694" s="121"/>
      <c r="R694" s="122"/>
    </row>
    <row r="695" spans="1:19" ht="18" customHeight="1" x14ac:dyDescent="0.25">
      <c r="A695" s="46"/>
      <c r="B695" s="340" t="s">
        <v>111</v>
      </c>
      <c r="C695" s="340"/>
      <c r="D695" s="340"/>
      <c r="E695" s="340"/>
      <c r="F695" s="340"/>
      <c r="G695" s="340"/>
      <c r="H695" s="340"/>
      <c r="I695" s="340"/>
      <c r="J695" s="340"/>
      <c r="K695" s="123">
        <f>SUM(K680:K692)</f>
        <v>83</v>
      </c>
      <c r="L695" s="124">
        <f>IF(K688=0,"",K688/B680)</f>
        <v>0.51351351351351349</v>
      </c>
      <c r="M695" s="124">
        <f>IF(K695=0,"",K695/B680)</f>
        <v>0.74774774774774777</v>
      </c>
      <c r="N695" s="124">
        <f>IF(K688=0,"",M695-L695)</f>
        <v>0.23423423423423428</v>
      </c>
      <c r="O695" s="1"/>
      <c r="P695" s="2"/>
      <c r="Q695" s="36"/>
      <c r="R695" s="1"/>
    </row>
    <row r="696" spans="1:19" ht="12.75" customHeight="1" x14ac:dyDescent="0.2"/>
    <row r="697" spans="1:19" ht="12.75" customHeight="1" x14ac:dyDescent="0.2"/>
    <row r="698" spans="1:19" ht="26.25" customHeight="1" x14ac:dyDescent="0.4">
      <c r="A698" s="2"/>
      <c r="B698" s="382" t="s">
        <v>101</v>
      </c>
      <c r="C698" s="367"/>
      <c r="D698" s="367"/>
      <c r="E698" s="367"/>
      <c r="F698" s="367"/>
      <c r="G698" s="367"/>
      <c r="H698" s="367"/>
      <c r="I698" s="367"/>
      <c r="J698" s="367"/>
      <c r="K698" s="225" t="s">
        <v>121</v>
      </c>
      <c r="L698" s="1"/>
      <c r="M698" s="1"/>
      <c r="N698" s="2"/>
      <c r="O698" s="1"/>
      <c r="P698" s="2"/>
      <c r="Q698" s="2"/>
      <c r="R698" s="2"/>
    </row>
    <row r="699" spans="1:19" ht="20.25" customHeight="1" x14ac:dyDescent="0.2">
      <c r="A699" s="376" t="s">
        <v>18</v>
      </c>
      <c r="B699" s="344" t="s">
        <v>102</v>
      </c>
      <c r="C699" s="345"/>
      <c r="D699" s="345"/>
      <c r="E699" s="345"/>
      <c r="F699" s="345"/>
      <c r="G699" s="345"/>
      <c r="H699" s="345"/>
      <c r="I699" s="345"/>
      <c r="J699" s="377"/>
      <c r="K699" s="348" t="s">
        <v>19</v>
      </c>
      <c r="L699" s="339" t="s">
        <v>11</v>
      </c>
      <c r="M699" s="339" t="s">
        <v>12</v>
      </c>
      <c r="N699" s="350" t="s">
        <v>13</v>
      </c>
      <c r="O699" s="339" t="s">
        <v>14</v>
      </c>
      <c r="P699" s="337" t="s">
        <v>15</v>
      </c>
      <c r="Q699" s="337" t="s">
        <v>16</v>
      </c>
      <c r="R699" s="339" t="s">
        <v>103</v>
      </c>
    </row>
    <row r="700" spans="1:19" ht="15.75" customHeight="1" x14ac:dyDescent="0.25">
      <c r="A700" s="338"/>
      <c r="B700" s="84" t="s">
        <v>104</v>
      </c>
      <c r="C700" s="84" t="s">
        <v>105</v>
      </c>
      <c r="D700" s="84" t="s">
        <v>106</v>
      </c>
      <c r="E700" s="84" t="s">
        <v>107</v>
      </c>
      <c r="F700" s="84" t="s">
        <v>108</v>
      </c>
      <c r="G700" s="84" t="s">
        <v>109</v>
      </c>
      <c r="H700" s="84" t="s">
        <v>110</v>
      </c>
      <c r="I700" s="84" t="s">
        <v>73</v>
      </c>
      <c r="J700" s="84" t="s">
        <v>74</v>
      </c>
      <c r="K700" s="349"/>
      <c r="L700" s="338"/>
      <c r="M700" s="338"/>
      <c r="N700" s="338"/>
      <c r="O700" s="338"/>
      <c r="P700" s="338"/>
      <c r="Q700" s="338"/>
      <c r="R700" s="338"/>
    </row>
    <row r="701" spans="1:19" ht="15.75" customHeight="1" x14ac:dyDescent="0.25">
      <c r="A701" s="84">
        <v>2001</v>
      </c>
      <c r="B701" s="87">
        <v>120</v>
      </c>
      <c r="C701" s="87"/>
      <c r="D701" s="87"/>
      <c r="E701" s="87"/>
      <c r="F701" s="87"/>
      <c r="G701" s="87"/>
      <c r="H701" s="87"/>
      <c r="I701" s="87"/>
      <c r="J701" s="87"/>
      <c r="K701" s="129"/>
      <c r="L701" s="262"/>
      <c r="M701" s="263"/>
      <c r="N701" s="264"/>
      <c r="O701" s="278"/>
      <c r="P701" s="182">
        <f>B701</f>
        <v>120</v>
      </c>
      <c r="Q701" s="279"/>
      <c r="R701" s="278"/>
    </row>
    <row r="702" spans="1:19" ht="15.75" customHeight="1" x14ac:dyDescent="0.25">
      <c r="A702" s="84">
        <v>2002</v>
      </c>
      <c r="B702" s="87"/>
      <c r="C702" s="87">
        <v>115</v>
      </c>
      <c r="D702" s="87"/>
      <c r="E702" s="87"/>
      <c r="F702" s="87"/>
      <c r="G702" s="87"/>
      <c r="H702" s="87"/>
      <c r="I702" s="87"/>
      <c r="J702" s="87"/>
      <c r="K702" s="129"/>
      <c r="L702" s="265"/>
      <c r="M702" s="101"/>
      <c r="N702" s="266"/>
      <c r="O702" s="96">
        <f>IF(C702=0,"",C702/B701)</f>
        <v>0.95833333333333337</v>
      </c>
      <c r="P702" s="97">
        <v>118</v>
      </c>
      <c r="Q702" s="280">
        <f t="shared" ref="Q702:Q708" si="71">IF(P702=0,"",P702/P701)</f>
        <v>0.98333333333333328</v>
      </c>
      <c r="R702" s="280">
        <f t="shared" ref="R702:R708" si="72">IF(P702=0,"",100%-Q702)</f>
        <v>1.6666666666666718E-2</v>
      </c>
    </row>
    <row r="703" spans="1:19" ht="15.75" customHeight="1" x14ac:dyDescent="0.25">
      <c r="A703" s="84">
        <v>2101</v>
      </c>
      <c r="B703" s="87"/>
      <c r="C703" s="87"/>
      <c r="D703" s="87">
        <v>113</v>
      </c>
      <c r="E703" s="87"/>
      <c r="F703" s="87"/>
      <c r="G703" s="87"/>
      <c r="H703" s="87"/>
      <c r="I703" s="87"/>
      <c r="J703" s="87"/>
      <c r="K703" s="129"/>
      <c r="L703" s="265"/>
      <c r="M703" s="101"/>
      <c r="N703" s="266"/>
      <c r="O703" s="96">
        <f>IF(D703=0,"",D703/C702)</f>
        <v>0.9826086956521739</v>
      </c>
      <c r="P703" s="97">
        <v>116</v>
      </c>
      <c r="Q703" s="280">
        <f t="shared" si="71"/>
        <v>0.98305084745762716</v>
      </c>
      <c r="R703" s="280">
        <f t="shared" si="72"/>
        <v>1.6949152542372836E-2</v>
      </c>
      <c r="S703" s="128">
        <f>P703/P701</f>
        <v>0.96666666666666667</v>
      </c>
    </row>
    <row r="704" spans="1:19" ht="15.75" customHeight="1" x14ac:dyDescent="0.25">
      <c r="A704" s="84">
        <v>2102</v>
      </c>
      <c r="B704" s="87"/>
      <c r="C704" s="87"/>
      <c r="D704" s="87"/>
      <c r="E704" s="87">
        <v>110</v>
      </c>
      <c r="F704" s="87"/>
      <c r="G704" s="87"/>
      <c r="H704" s="87"/>
      <c r="I704" s="87"/>
      <c r="J704" s="87"/>
      <c r="K704" s="129"/>
      <c r="L704" s="265"/>
      <c r="M704" s="101"/>
      <c r="N704" s="266"/>
      <c r="O704" s="96">
        <f>IF(E704=0,"",E704/D703)</f>
        <v>0.97345132743362828</v>
      </c>
      <c r="P704" s="97">
        <v>111</v>
      </c>
      <c r="Q704" s="280">
        <f t="shared" si="71"/>
        <v>0.9568965517241379</v>
      </c>
      <c r="R704" s="280">
        <f t="shared" si="72"/>
        <v>4.31034482758621E-2</v>
      </c>
    </row>
    <row r="705" spans="1:18" ht="15.75" customHeight="1" x14ac:dyDescent="0.25">
      <c r="A705" s="84">
        <v>2201</v>
      </c>
      <c r="B705" s="87"/>
      <c r="C705" s="87"/>
      <c r="D705" s="87"/>
      <c r="E705" s="87"/>
      <c r="F705" s="87">
        <v>106</v>
      </c>
      <c r="G705" s="87"/>
      <c r="H705" s="87"/>
      <c r="I705" s="87"/>
      <c r="J705" s="87"/>
      <c r="K705" s="129"/>
      <c r="L705" s="265"/>
      <c r="M705" s="101"/>
      <c r="N705" s="266"/>
      <c r="O705" s="96">
        <f>F705/E704</f>
        <v>0.96363636363636362</v>
      </c>
      <c r="P705" s="97">
        <v>109</v>
      </c>
      <c r="Q705" s="280">
        <f t="shared" si="71"/>
        <v>0.98198198198198194</v>
      </c>
      <c r="R705" s="280">
        <f t="shared" si="72"/>
        <v>1.8018018018018056E-2</v>
      </c>
    </row>
    <row r="706" spans="1:18" ht="15.75" customHeight="1" x14ac:dyDescent="0.25">
      <c r="A706" s="84">
        <v>2202</v>
      </c>
      <c r="B706" s="87"/>
      <c r="C706" s="87"/>
      <c r="D706" s="87"/>
      <c r="E706" s="87"/>
      <c r="F706" s="87"/>
      <c r="G706" s="87">
        <v>101</v>
      </c>
      <c r="H706" s="87"/>
      <c r="I706" s="87"/>
      <c r="J706" s="87"/>
      <c r="K706" s="129"/>
      <c r="L706" s="265"/>
      <c r="M706" s="101"/>
      <c r="N706" s="266"/>
      <c r="O706" s="96">
        <f>IF(G706=0,"",G706/F705)</f>
        <v>0.95283018867924529</v>
      </c>
      <c r="P706" s="97">
        <v>106</v>
      </c>
      <c r="Q706" s="280">
        <f t="shared" si="71"/>
        <v>0.97247706422018354</v>
      </c>
      <c r="R706" s="280">
        <f t="shared" si="72"/>
        <v>2.752293577981646E-2</v>
      </c>
    </row>
    <row r="707" spans="1:18" ht="15.75" customHeight="1" x14ac:dyDescent="0.25">
      <c r="A707" s="84">
        <v>2301</v>
      </c>
      <c r="B707" s="87"/>
      <c r="C707" s="87"/>
      <c r="D707" s="87"/>
      <c r="E707" s="87"/>
      <c r="F707" s="87"/>
      <c r="G707" s="87"/>
      <c r="H707" s="87">
        <v>98</v>
      </c>
      <c r="I707" s="87"/>
      <c r="J707" s="87"/>
      <c r="K707" s="129"/>
      <c r="L707" s="265"/>
      <c r="M707" s="101"/>
      <c r="N707" s="266"/>
      <c r="O707" s="96">
        <f>H707/G706</f>
        <v>0.97029702970297027</v>
      </c>
      <c r="P707" s="97">
        <v>102</v>
      </c>
      <c r="Q707" s="280">
        <f t="shared" si="71"/>
        <v>0.96226415094339623</v>
      </c>
      <c r="R707" s="280">
        <f t="shared" si="72"/>
        <v>3.7735849056603765E-2</v>
      </c>
    </row>
    <row r="708" spans="1:18" ht="15.75" customHeight="1" x14ac:dyDescent="0.25">
      <c r="A708" s="84">
        <v>2302</v>
      </c>
      <c r="B708" s="87"/>
      <c r="C708" s="87"/>
      <c r="D708" s="87"/>
      <c r="E708" s="87"/>
      <c r="F708" s="87"/>
      <c r="G708" s="87"/>
      <c r="H708" s="87"/>
      <c r="I708" s="87">
        <v>93</v>
      </c>
      <c r="J708" s="87"/>
      <c r="K708" s="129"/>
      <c r="L708" s="265"/>
      <c r="M708" s="101"/>
      <c r="N708" s="266"/>
      <c r="O708" s="126">
        <f>I708/H707</f>
        <v>0.94897959183673475</v>
      </c>
      <c r="P708" s="97">
        <v>102</v>
      </c>
      <c r="Q708" s="126">
        <f t="shared" si="71"/>
        <v>1</v>
      </c>
      <c r="R708" s="126">
        <f t="shared" si="72"/>
        <v>0</v>
      </c>
    </row>
    <row r="709" spans="1:18" ht="15.75" customHeight="1" x14ac:dyDescent="0.25">
      <c r="A709" s="84">
        <v>2401</v>
      </c>
      <c r="B709" s="87"/>
      <c r="C709" s="87"/>
      <c r="D709" s="87"/>
      <c r="E709" s="87"/>
      <c r="F709" s="87"/>
      <c r="G709" s="87"/>
      <c r="H709" s="87"/>
      <c r="I709" s="87"/>
      <c r="J709" s="87">
        <v>85</v>
      </c>
      <c r="K709" s="129">
        <v>70</v>
      </c>
      <c r="L709" s="265"/>
      <c r="M709" s="101"/>
      <c r="N709" s="256"/>
      <c r="O709" s="126">
        <f>J709/I708</f>
        <v>0.91397849462365588</v>
      </c>
      <c r="P709" s="97">
        <v>99</v>
      </c>
      <c r="Q709" s="126">
        <f t="shared" ref="Q709" si="73">IF(P709=0,"",P709/P708)</f>
        <v>0.97058823529411764</v>
      </c>
      <c r="R709" s="126">
        <f t="shared" ref="R709" si="74">IF(P709=0,"",100%-Q709)</f>
        <v>2.9411764705882359E-2</v>
      </c>
    </row>
    <row r="710" spans="1:18" ht="15.75" customHeight="1" x14ac:dyDescent="0.25">
      <c r="A710" s="84">
        <v>2402</v>
      </c>
      <c r="B710" s="87"/>
      <c r="C710" s="87"/>
      <c r="D710" s="87"/>
      <c r="E710" s="87"/>
      <c r="F710" s="87"/>
      <c r="G710" s="87"/>
      <c r="H710" s="87"/>
      <c r="I710" s="87"/>
      <c r="J710" s="87">
        <v>25</v>
      </c>
      <c r="K710" s="129">
        <v>19</v>
      </c>
      <c r="L710" s="265"/>
      <c r="M710" s="101"/>
      <c r="N710" s="256"/>
      <c r="O710" s="215"/>
      <c r="P710" s="106">
        <v>28</v>
      </c>
      <c r="Q710" s="285"/>
      <c r="R710" s="215"/>
    </row>
    <row r="711" spans="1:18" ht="15.75" customHeight="1" x14ac:dyDescent="0.25">
      <c r="A711" s="84">
        <v>2501</v>
      </c>
      <c r="B711" s="87"/>
      <c r="C711" s="87"/>
      <c r="D711" s="87"/>
      <c r="E711" s="87"/>
      <c r="F711" s="87"/>
      <c r="G711" s="87"/>
      <c r="H711" s="87"/>
      <c r="I711" s="87"/>
      <c r="J711" s="87">
        <v>6</v>
      </c>
      <c r="K711" s="129">
        <v>6</v>
      </c>
      <c r="L711" s="265"/>
      <c r="M711" s="101"/>
      <c r="N711" s="256"/>
      <c r="O711" s="215"/>
      <c r="P711" s="106">
        <v>8</v>
      </c>
      <c r="Q711" s="285"/>
      <c r="R711" s="215"/>
    </row>
    <row r="712" spans="1:18" ht="15.75" customHeight="1" x14ac:dyDescent="0.25">
      <c r="A712" s="84">
        <v>2502</v>
      </c>
      <c r="B712" s="87"/>
      <c r="C712" s="87"/>
      <c r="D712" s="87"/>
      <c r="E712" s="87"/>
      <c r="F712" s="87"/>
      <c r="G712" s="87"/>
      <c r="H712" s="87"/>
      <c r="I712" s="87"/>
      <c r="J712" s="87">
        <v>2</v>
      </c>
      <c r="K712" s="129">
        <v>2</v>
      </c>
      <c r="L712" s="265"/>
      <c r="M712" s="101"/>
      <c r="N712" s="256"/>
      <c r="O712" s="316"/>
      <c r="P712" s="317"/>
      <c r="Q712" s="318"/>
      <c r="R712" s="319"/>
    </row>
    <row r="713" spans="1:18" ht="15.75" customHeight="1" x14ac:dyDescent="0.25">
      <c r="A713" s="84">
        <v>2601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129"/>
      <c r="L713" s="265"/>
      <c r="M713" s="101"/>
      <c r="N713" s="256"/>
      <c r="O713" s="111" t="s">
        <v>91</v>
      </c>
      <c r="P713" s="164">
        <v>25</v>
      </c>
      <c r="Q713" s="113">
        <f>IF(SUM(K706:K712)=0,"",SUM(K706:K712))</f>
        <v>97</v>
      </c>
      <c r="R713" s="114" t="s">
        <v>19</v>
      </c>
    </row>
    <row r="714" spans="1:18" ht="15.75" customHeight="1" x14ac:dyDescent="0.25">
      <c r="A714" s="84">
        <v>2602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129"/>
      <c r="L714" s="265"/>
      <c r="M714" s="101"/>
      <c r="N714" s="256"/>
      <c r="O714" s="115" t="s">
        <v>92</v>
      </c>
      <c r="P714" s="165">
        <f>IF(P713/B701=0,"",P713/B701)</f>
        <v>0.20833333333333334</v>
      </c>
      <c r="Q714" s="117">
        <f>IF(P713/Q713=0,"",P713/Q713)</f>
        <v>0.25773195876288657</v>
      </c>
      <c r="R714" s="118" t="s">
        <v>93</v>
      </c>
    </row>
    <row r="715" spans="1:18" ht="15.75" customHeight="1" x14ac:dyDescent="0.25">
      <c r="A715" s="84">
        <v>2701</v>
      </c>
      <c r="B715" s="87"/>
      <c r="C715" s="87"/>
      <c r="D715" s="87"/>
      <c r="E715" s="87"/>
      <c r="F715" s="87"/>
      <c r="G715" s="87"/>
      <c r="H715" s="87"/>
      <c r="I715" s="87"/>
      <c r="J715" s="87"/>
      <c r="K715" s="129"/>
      <c r="L715" s="267"/>
      <c r="M715" s="268"/>
      <c r="N715" s="269"/>
      <c r="O715" s="120"/>
      <c r="P715" s="121"/>
      <c r="Q715" s="121"/>
      <c r="R715" s="122"/>
    </row>
    <row r="716" spans="1:18" ht="18" customHeight="1" x14ac:dyDescent="0.25">
      <c r="A716" s="46"/>
      <c r="B716" s="340" t="s">
        <v>111</v>
      </c>
      <c r="C716" s="340"/>
      <c r="D716" s="340"/>
      <c r="E716" s="340"/>
      <c r="F716" s="340"/>
      <c r="G716" s="340"/>
      <c r="H716" s="340"/>
      <c r="I716" s="340"/>
      <c r="J716" s="340"/>
      <c r="K716" s="123">
        <f>SUM(K701:K712)</f>
        <v>97</v>
      </c>
      <c r="L716" s="124">
        <f>IF(K709=0,"",K709/B701)</f>
        <v>0.58333333333333337</v>
      </c>
      <c r="M716" s="124">
        <f>IF(K716=0,"",K716/B701)</f>
        <v>0.80833333333333335</v>
      </c>
      <c r="N716" s="124">
        <f>M716-L716</f>
        <v>0.22499999999999998</v>
      </c>
      <c r="O716" s="1"/>
      <c r="P716" s="2"/>
      <c r="Q716" s="36"/>
      <c r="R716" s="1"/>
    </row>
    <row r="717" spans="1:18" ht="12.75" customHeight="1" x14ac:dyDescent="0.2"/>
    <row r="718" spans="1:18" ht="12.75" customHeight="1" x14ac:dyDescent="0.2"/>
    <row r="719" spans="1:18" ht="26.25" customHeight="1" x14ac:dyDescent="0.4">
      <c r="A719" s="2"/>
      <c r="B719" s="382" t="s">
        <v>101</v>
      </c>
      <c r="C719" s="367"/>
      <c r="D719" s="367"/>
      <c r="E719" s="367"/>
      <c r="F719" s="367"/>
      <c r="G719" s="367"/>
      <c r="H719" s="367"/>
      <c r="I719" s="367"/>
      <c r="J719" s="367"/>
      <c r="K719" s="225" t="s">
        <v>122</v>
      </c>
      <c r="L719" s="1"/>
      <c r="M719" s="1"/>
      <c r="N719" s="2"/>
      <c r="O719" s="1"/>
      <c r="P719" s="2"/>
      <c r="Q719" s="2"/>
      <c r="R719" s="2"/>
    </row>
    <row r="720" spans="1:18" ht="20.25" customHeight="1" x14ac:dyDescent="0.2">
      <c r="A720" s="376" t="s">
        <v>18</v>
      </c>
      <c r="B720" s="344" t="s">
        <v>102</v>
      </c>
      <c r="C720" s="345"/>
      <c r="D720" s="345"/>
      <c r="E720" s="345"/>
      <c r="F720" s="345"/>
      <c r="G720" s="345"/>
      <c r="H720" s="345"/>
      <c r="I720" s="345"/>
      <c r="J720" s="377"/>
      <c r="K720" s="348" t="s">
        <v>19</v>
      </c>
      <c r="L720" s="339" t="s">
        <v>11</v>
      </c>
      <c r="M720" s="339" t="s">
        <v>12</v>
      </c>
      <c r="N720" s="350" t="s">
        <v>13</v>
      </c>
      <c r="O720" s="339" t="s">
        <v>14</v>
      </c>
      <c r="P720" s="337" t="s">
        <v>15</v>
      </c>
      <c r="Q720" s="337" t="s">
        <v>16</v>
      </c>
      <c r="R720" s="339" t="s">
        <v>103</v>
      </c>
    </row>
    <row r="721" spans="1:19" ht="15.75" customHeight="1" x14ac:dyDescent="0.25">
      <c r="A721" s="338"/>
      <c r="B721" s="84" t="s">
        <v>104</v>
      </c>
      <c r="C721" s="84" t="s">
        <v>105</v>
      </c>
      <c r="D721" s="84" t="s">
        <v>106</v>
      </c>
      <c r="E721" s="84" t="s">
        <v>107</v>
      </c>
      <c r="F721" s="84" t="s">
        <v>108</v>
      </c>
      <c r="G721" s="84" t="s">
        <v>109</v>
      </c>
      <c r="H721" s="84" t="s">
        <v>110</v>
      </c>
      <c r="I721" s="84" t="s">
        <v>73</v>
      </c>
      <c r="J721" s="84" t="s">
        <v>74</v>
      </c>
      <c r="K721" s="349"/>
      <c r="L721" s="338"/>
      <c r="M721" s="338"/>
      <c r="N721" s="338"/>
      <c r="O721" s="338"/>
      <c r="P721" s="338"/>
      <c r="Q721" s="338"/>
      <c r="R721" s="338"/>
    </row>
    <row r="722" spans="1:19" ht="15.75" customHeight="1" x14ac:dyDescent="0.25">
      <c r="A722" s="84">
        <v>2002</v>
      </c>
      <c r="B722" s="87">
        <v>116</v>
      </c>
      <c r="C722" s="87"/>
      <c r="D722" s="87"/>
      <c r="E722" s="87"/>
      <c r="F722" s="87"/>
      <c r="G722" s="87"/>
      <c r="H722" s="87"/>
      <c r="I722" s="87"/>
      <c r="J722" s="87"/>
      <c r="K722" s="129"/>
      <c r="L722" s="262"/>
      <c r="M722" s="263"/>
      <c r="N722" s="264"/>
      <c r="O722" s="278"/>
      <c r="P722" s="182">
        <f>B722</f>
        <v>116</v>
      </c>
      <c r="Q722" s="279"/>
      <c r="R722" s="278"/>
    </row>
    <row r="723" spans="1:19" ht="15.75" customHeight="1" x14ac:dyDescent="0.25">
      <c r="A723" s="84">
        <v>2101</v>
      </c>
      <c r="B723" s="87"/>
      <c r="C723" s="87">
        <v>105</v>
      </c>
      <c r="D723" s="87"/>
      <c r="E723" s="87"/>
      <c r="F723" s="87"/>
      <c r="G723" s="87"/>
      <c r="H723" s="87"/>
      <c r="I723" s="87"/>
      <c r="J723" s="87"/>
      <c r="K723" s="129"/>
      <c r="L723" s="265"/>
      <c r="M723" s="101"/>
      <c r="N723" s="266"/>
      <c r="O723" s="96">
        <f>IF(C723=0,"",C723/B722)</f>
        <v>0.90517241379310343</v>
      </c>
      <c r="P723" s="97">
        <v>106</v>
      </c>
      <c r="Q723" s="280">
        <f t="shared" ref="Q723:Q729" si="75">IF(P723=0,"",P723/P722)</f>
        <v>0.91379310344827591</v>
      </c>
      <c r="R723" s="280">
        <f t="shared" ref="R723:R729" si="76">IF(P723=0,"",100%-Q723)</f>
        <v>8.6206896551724088E-2</v>
      </c>
    </row>
    <row r="724" spans="1:19" ht="15.75" customHeight="1" x14ac:dyDescent="0.25">
      <c r="A724" s="84">
        <v>2102</v>
      </c>
      <c r="B724" s="87"/>
      <c r="C724" s="87"/>
      <c r="D724" s="87">
        <v>102</v>
      </c>
      <c r="E724" s="87"/>
      <c r="F724" s="87"/>
      <c r="G724" s="87"/>
      <c r="H724" s="87"/>
      <c r="I724" s="87"/>
      <c r="J724" s="87"/>
      <c r="K724" s="129"/>
      <c r="L724" s="265"/>
      <c r="M724" s="101"/>
      <c r="N724" s="266"/>
      <c r="O724" s="96">
        <f>IF(D724=0,"",D724/C723)</f>
        <v>0.97142857142857142</v>
      </c>
      <c r="P724" s="97">
        <v>105</v>
      </c>
      <c r="Q724" s="280">
        <f t="shared" si="75"/>
        <v>0.99056603773584906</v>
      </c>
      <c r="R724" s="280">
        <f t="shared" si="76"/>
        <v>9.4339622641509413E-3</v>
      </c>
      <c r="S724" s="128">
        <f>P724/P722</f>
        <v>0.90517241379310343</v>
      </c>
    </row>
    <row r="725" spans="1:19" ht="15.75" customHeight="1" x14ac:dyDescent="0.25">
      <c r="A725" s="84">
        <v>2201</v>
      </c>
      <c r="B725" s="87"/>
      <c r="C725" s="87"/>
      <c r="D725" s="87"/>
      <c r="E725" s="87">
        <v>101</v>
      </c>
      <c r="F725" s="87"/>
      <c r="G725" s="87"/>
      <c r="H725" s="87"/>
      <c r="I725" s="87"/>
      <c r="J725" s="87"/>
      <c r="K725" s="129"/>
      <c r="L725" s="265"/>
      <c r="M725" s="101"/>
      <c r="N725" s="266"/>
      <c r="O725" s="96">
        <f>IF(E725=0,"",E725/D724)</f>
        <v>0.99019607843137258</v>
      </c>
      <c r="P725" s="97">
        <v>105</v>
      </c>
      <c r="Q725" s="280">
        <f t="shared" si="75"/>
        <v>1</v>
      </c>
      <c r="R725" s="280">
        <f t="shared" si="76"/>
        <v>0</v>
      </c>
    </row>
    <row r="726" spans="1:19" ht="15.75" customHeight="1" x14ac:dyDescent="0.25">
      <c r="A726" s="84">
        <v>2202</v>
      </c>
      <c r="B726" s="87"/>
      <c r="C726" s="87"/>
      <c r="D726" s="87"/>
      <c r="E726" s="87"/>
      <c r="F726" s="87">
        <v>98</v>
      </c>
      <c r="G726" s="87"/>
      <c r="H726" s="87"/>
      <c r="I726" s="87"/>
      <c r="J726" s="87"/>
      <c r="K726" s="129"/>
      <c r="L726" s="265"/>
      <c r="M726" s="101"/>
      <c r="N726" s="266"/>
      <c r="O726" s="96">
        <f>F726/E725</f>
        <v>0.97029702970297027</v>
      </c>
      <c r="P726" s="97">
        <v>101</v>
      </c>
      <c r="Q726" s="280">
        <f t="shared" si="75"/>
        <v>0.96190476190476193</v>
      </c>
      <c r="R726" s="280">
        <f t="shared" si="76"/>
        <v>3.8095238095238071E-2</v>
      </c>
    </row>
    <row r="727" spans="1:19" ht="15.75" customHeight="1" x14ac:dyDescent="0.25">
      <c r="A727" s="84">
        <v>2301</v>
      </c>
      <c r="B727" s="87"/>
      <c r="C727" s="87"/>
      <c r="D727" s="87"/>
      <c r="E727" s="87"/>
      <c r="F727" s="87"/>
      <c r="G727" s="87">
        <v>94</v>
      </c>
      <c r="H727" s="87"/>
      <c r="I727" s="87"/>
      <c r="J727" s="87"/>
      <c r="K727" s="129"/>
      <c r="L727" s="265"/>
      <c r="M727" s="101"/>
      <c r="N727" s="266"/>
      <c r="O727" s="96">
        <f>G727/F726</f>
        <v>0.95918367346938771</v>
      </c>
      <c r="P727" s="97">
        <v>100</v>
      </c>
      <c r="Q727" s="280">
        <f t="shared" si="75"/>
        <v>0.99009900990099009</v>
      </c>
      <c r="R727" s="280">
        <f t="shared" si="76"/>
        <v>9.9009900990099098E-3</v>
      </c>
    </row>
    <row r="728" spans="1:19" ht="15.75" customHeight="1" x14ac:dyDescent="0.25">
      <c r="A728" s="84">
        <v>2302</v>
      </c>
      <c r="B728" s="87"/>
      <c r="C728" s="87"/>
      <c r="D728" s="87"/>
      <c r="E728" s="87"/>
      <c r="F728" s="87"/>
      <c r="G728" s="87"/>
      <c r="H728" s="87">
        <v>92</v>
      </c>
      <c r="I728" s="87"/>
      <c r="J728" s="87"/>
      <c r="K728" s="129"/>
      <c r="L728" s="265"/>
      <c r="M728" s="101"/>
      <c r="N728" s="266"/>
      <c r="O728" s="96">
        <f>H728/G727</f>
        <v>0.97872340425531912</v>
      </c>
      <c r="P728" s="97">
        <v>100</v>
      </c>
      <c r="Q728" s="280">
        <f t="shared" si="75"/>
        <v>1</v>
      </c>
      <c r="R728" s="280">
        <f t="shared" si="76"/>
        <v>0</v>
      </c>
    </row>
    <row r="729" spans="1:19" ht="15.75" customHeight="1" x14ac:dyDescent="0.25">
      <c r="A729" s="84">
        <v>2401</v>
      </c>
      <c r="B729" s="87"/>
      <c r="C729" s="87"/>
      <c r="D729" s="87"/>
      <c r="E729" s="87"/>
      <c r="F729" s="87"/>
      <c r="G729" s="87"/>
      <c r="H729" s="87"/>
      <c r="I729" s="87">
        <v>92</v>
      </c>
      <c r="J729" s="87"/>
      <c r="K729" s="129"/>
      <c r="L729" s="265"/>
      <c r="M729" s="101"/>
      <c r="N729" s="266"/>
      <c r="O729" s="126">
        <f>I729/H728</f>
        <v>1</v>
      </c>
      <c r="P729" s="97">
        <v>100</v>
      </c>
      <c r="Q729" s="126">
        <f t="shared" si="75"/>
        <v>1</v>
      </c>
      <c r="R729" s="126">
        <f t="shared" si="76"/>
        <v>0</v>
      </c>
    </row>
    <row r="730" spans="1:19" ht="15.75" customHeight="1" x14ac:dyDescent="0.25">
      <c r="A730" s="84">
        <v>2402</v>
      </c>
      <c r="B730" s="87"/>
      <c r="C730" s="87"/>
      <c r="D730" s="87"/>
      <c r="E730" s="87"/>
      <c r="F730" s="87"/>
      <c r="G730" s="87"/>
      <c r="H730" s="87"/>
      <c r="I730" s="87"/>
      <c r="J730" s="87">
        <v>87</v>
      </c>
      <c r="K730" s="129">
        <v>73</v>
      </c>
      <c r="L730" s="265"/>
      <c r="M730" s="101"/>
      <c r="N730" s="256"/>
      <c r="O730" s="126">
        <f>J730/I729</f>
        <v>0.94565217391304346</v>
      </c>
      <c r="P730" s="97">
        <v>100</v>
      </c>
      <c r="Q730" s="126">
        <f t="shared" ref="Q730" si="77">IF(P730=0,"",P730/P729)</f>
        <v>1</v>
      </c>
      <c r="R730" s="126">
        <f t="shared" ref="R730" si="78">IF(P730=0,"",100%-Q730)</f>
        <v>0</v>
      </c>
    </row>
    <row r="731" spans="1:19" ht="15.75" customHeight="1" x14ac:dyDescent="0.25">
      <c r="A731" s="84">
        <v>2501</v>
      </c>
      <c r="B731" s="87"/>
      <c r="C731" s="87"/>
      <c r="D731" s="87"/>
      <c r="E731" s="87"/>
      <c r="F731" s="87"/>
      <c r="G731" s="87"/>
      <c r="H731" s="87"/>
      <c r="I731" s="87"/>
      <c r="J731" s="87">
        <v>15</v>
      </c>
      <c r="K731" s="129">
        <v>13</v>
      </c>
      <c r="L731" s="265"/>
      <c r="M731" s="101"/>
      <c r="N731" s="256"/>
      <c r="O731" s="215"/>
      <c r="P731" s="106">
        <v>22</v>
      </c>
      <c r="Q731" s="285"/>
      <c r="R731" s="215"/>
    </row>
    <row r="732" spans="1:19" ht="15.75" customHeight="1" x14ac:dyDescent="0.25">
      <c r="A732" s="84">
        <v>2502</v>
      </c>
      <c r="B732" s="87"/>
      <c r="C732" s="87"/>
      <c r="D732" s="87"/>
      <c r="E732" s="87"/>
      <c r="F732" s="87"/>
      <c r="G732" s="87"/>
      <c r="H732" s="87"/>
      <c r="I732" s="87"/>
      <c r="J732" s="87">
        <v>9</v>
      </c>
      <c r="K732" s="129">
        <v>8</v>
      </c>
      <c r="L732" s="265"/>
      <c r="M732" s="101"/>
      <c r="N732" s="256"/>
      <c r="O732" s="215"/>
      <c r="P732" s="106">
        <v>10</v>
      </c>
      <c r="Q732" s="285"/>
      <c r="R732" s="215"/>
    </row>
    <row r="733" spans="1:19" ht="15.75" customHeight="1" x14ac:dyDescent="0.25">
      <c r="A733" s="84">
        <v>2601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129"/>
      <c r="L733" s="265"/>
      <c r="M733" s="101"/>
      <c r="N733" s="256"/>
      <c r="O733" s="316"/>
      <c r="P733" s="317"/>
      <c r="Q733" s="318"/>
      <c r="R733" s="319"/>
    </row>
    <row r="734" spans="1:19" ht="15.75" customHeight="1" x14ac:dyDescent="0.25">
      <c r="A734" s="84">
        <v>2602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129"/>
      <c r="L734" s="265"/>
      <c r="M734" s="101"/>
      <c r="N734" s="256"/>
      <c r="O734" s="111" t="s">
        <v>91</v>
      </c>
      <c r="P734" s="164">
        <v>27</v>
      </c>
      <c r="Q734" s="113">
        <f>IF(SUM(K727:K733)=0,"",SUM(K727:K733))</f>
        <v>94</v>
      </c>
      <c r="R734" s="114" t="s">
        <v>19</v>
      </c>
    </row>
    <row r="735" spans="1:19" ht="15.75" customHeight="1" x14ac:dyDescent="0.25">
      <c r="A735" s="84">
        <v>2701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129"/>
      <c r="L735" s="265"/>
      <c r="M735" s="101"/>
      <c r="N735" s="256"/>
      <c r="O735" s="115" t="s">
        <v>92</v>
      </c>
      <c r="P735" s="165">
        <f>IF(P734/B722=0,"",P734/B722)</f>
        <v>0.23275862068965517</v>
      </c>
      <c r="Q735" s="117">
        <f>IF(P734/Q734=0,"",P734/Q734)</f>
        <v>0.28723404255319152</v>
      </c>
      <c r="R735" s="118" t="s">
        <v>93</v>
      </c>
    </row>
    <row r="736" spans="1:19" ht="15.75" customHeight="1" x14ac:dyDescent="0.25">
      <c r="A736" s="84">
        <v>2702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129"/>
      <c r="L736" s="267"/>
      <c r="M736" s="268"/>
      <c r="N736" s="269"/>
      <c r="O736" s="120"/>
      <c r="P736" s="121"/>
      <c r="Q736" s="121"/>
      <c r="R736" s="122"/>
    </row>
    <row r="737" spans="1:19" ht="18" customHeight="1" x14ac:dyDescent="0.25">
      <c r="A737" s="46"/>
      <c r="B737" s="340" t="s">
        <v>111</v>
      </c>
      <c r="C737" s="340"/>
      <c r="D737" s="340"/>
      <c r="E737" s="340"/>
      <c r="F737" s="340"/>
      <c r="G737" s="340"/>
      <c r="H737" s="340"/>
      <c r="I737" s="340"/>
      <c r="J737" s="340"/>
      <c r="K737" s="123">
        <f>SUM(K722:K733)</f>
        <v>94</v>
      </c>
      <c r="L737" s="124">
        <f>IF(K730=0,"",K730/B722)</f>
        <v>0.62931034482758619</v>
      </c>
      <c r="M737" s="124">
        <f>IF(K737=0,"",K737/B722)</f>
        <v>0.81034482758620685</v>
      </c>
      <c r="N737" s="124">
        <f>M737-L737</f>
        <v>0.18103448275862066</v>
      </c>
      <c r="O737" s="1"/>
      <c r="P737" s="2"/>
      <c r="Q737" s="36"/>
      <c r="R737" s="1"/>
    </row>
    <row r="738" spans="1:19" ht="12.75" customHeight="1" x14ac:dyDescent="0.2"/>
    <row r="739" spans="1:19" ht="12.75" customHeight="1" x14ac:dyDescent="0.2"/>
    <row r="740" spans="1:19" ht="26.25" customHeight="1" x14ac:dyDescent="0.4">
      <c r="A740" s="2"/>
      <c r="B740" s="382" t="s">
        <v>101</v>
      </c>
      <c r="C740" s="367"/>
      <c r="D740" s="367"/>
      <c r="E740" s="367"/>
      <c r="F740" s="367"/>
      <c r="G740" s="367"/>
      <c r="H740" s="367"/>
      <c r="I740" s="367"/>
      <c r="J740" s="367"/>
      <c r="K740" s="225" t="s">
        <v>123</v>
      </c>
      <c r="L740" s="1"/>
      <c r="M740" s="1"/>
      <c r="N740" s="2"/>
      <c r="O740" s="1"/>
      <c r="P740" s="2"/>
      <c r="Q740" s="2"/>
      <c r="R740" s="2"/>
    </row>
    <row r="741" spans="1:19" ht="20.25" customHeight="1" x14ac:dyDescent="0.2">
      <c r="A741" s="376" t="s">
        <v>18</v>
      </c>
      <c r="B741" s="344" t="s">
        <v>102</v>
      </c>
      <c r="C741" s="345"/>
      <c r="D741" s="345"/>
      <c r="E741" s="345"/>
      <c r="F741" s="345"/>
      <c r="G741" s="345"/>
      <c r="H741" s="345"/>
      <c r="I741" s="345"/>
      <c r="J741" s="377"/>
      <c r="K741" s="348" t="s">
        <v>19</v>
      </c>
      <c r="L741" s="339" t="s">
        <v>11</v>
      </c>
      <c r="M741" s="339" t="s">
        <v>12</v>
      </c>
      <c r="N741" s="350" t="s">
        <v>13</v>
      </c>
      <c r="O741" s="339" t="s">
        <v>14</v>
      </c>
      <c r="P741" s="337" t="s">
        <v>15</v>
      </c>
      <c r="Q741" s="337" t="s">
        <v>16</v>
      </c>
      <c r="R741" s="339" t="s">
        <v>103</v>
      </c>
    </row>
    <row r="742" spans="1:19" ht="15.75" customHeight="1" x14ac:dyDescent="0.25">
      <c r="A742" s="338"/>
      <c r="B742" s="84" t="s">
        <v>104</v>
      </c>
      <c r="C742" s="84" t="s">
        <v>105</v>
      </c>
      <c r="D742" s="84" t="s">
        <v>106</v>
      </c>
      <c r="E742" s="84" t="s">
        <v>107</v>
      </c>
      <c r="F742" s="84" t="s">
        <v>108</v>
      </c>
      <c r="G742" s="84" t="s">
        <v>109</v>
      </c>
      <c r="H742" s="84" t="s">
        <v>110</v>
      </c>
      <c r="I742" s="84" t="s">
        <v>73</v>
      </c>
      <c r="J742" s="84" t="s">
        <v>74</v>
      </c>
      <c r="K742" s="349"/>
      <c r="L742" s="338"/>
      <c r="M742" s="338"/>
      <c r="N742" s="338"/>
      <c r="O742" s="338"/>
      <c r="P742" s="338"/>
      <c r="Q742" s="338"/>
      <c r="R742" s="338"/>
    </row>
    <row r="743" spans="1:19" ht="15.75" customHeight="1" x14ac:dyDescent="0.25">
      <c r="A743" s="84">
        <v>2101</v>
      </c>
      <c r="B743" s="87">
        <v>114</v>
      </c>
      <c r="C743" s="87"/>
      <c r="D743" s="87"/>
      <c r="E743" s="87"/>
      <c r="F743" s="87"/>
      <c r="G743" s="87"/>
      <c r="H743" s="87"/>
      <c r="I743" s="87"/>
      <c r="J743" s="87"/>
      <c r="K743" s="129"/>
      <c r="L743" s="262"/>
      <c r="M743" s="263"/>
      <c r="N743" s="264"/>
      <c r="O743" s="278"/>
      <c r="P743" s="182">
        <f>B743</f>
        <v>114</v>
      </c>
      <c r="Q743" s="279"/>
      <c r="R743" s="278"/>
    </row>
    <row r="744" spans="1:19" ht="15.75" customHeight="1" x14ac:dyDescent="0.25">
      <c r="A744" s="84">
        <v>2102</v>
      </c>
      <c r="B744" s="87"/>
      <c r="C744" s="87">
        <v>107</v>
      </c>
      <c r="D744" s="87"/>
      <c r="E744" s="87"/>
      <c r="F744" s="87"/>
      <c r="G744" s="87"/>
      <c r="H744" s="87"/>
      <c r="I744" s="87"/>
      <c r="J744" s="87"/>
      <c r="K744" s="129"/>
      <c r="L744" s="265"/>
      <c r="M744" s="101"/>
      <c r="N744" s="266"/>
      <c r="O744" s="96">
        <f>IF(C744=0,"",C744/B743)</f>
        <v>0.93859649122807021</v>
      </c>
      <c r="P744" s="97">
        <v>107</v>
      </c>
      <c r="Q744" s="280">
        <f t="shared" ref="Q744:Q750" si="79">IF(P744=0,"",P744/P743)</f>
        <v>0.93859649122807021</v>
      </c>
      <c r="R744" s="280">
        <f t="shared" ref="R744:R750" si="80">IF(P744=0,"",100%-Q744)</f>
        <v>6.1403508771929793E-2</v>
      </c>
    </row>
    <row r="745" spans="1:19" ht="15.75" customHeight="1" x14ac:dyDescent="0.25">
      <c r="A745" s="84">
        <v>2201</v>
      </c>
      <c r="B745" s="87"/>
      <c r="C745" s="87"/>
      <c r="D745" s="87">
        <v>105</v>
      </c>
      <c r="E745" s="87"/>
      <c r="F745" s="87"/>
      <c r="G745" s="87"/>
      <c r="H745" s="87"/>
      <c r="I745" s="87"/>
      <c r="J745" s="87"/>
      <c r="K745" s="129"/>
      <c r="L745" s="265"/>
      <c r="M745" s="101"/>
      <c r="N745" s="266"/>
      <c r="O745" s="96">
        <f>IF(D745=0,"",D745/C744)</f>
        <v>0.98130841121495327</v>
      </c>
      <c r="P745" s="97">
        <v>105</v>
      </c>
      <c r="Q745" s="280">
        <f t="shared" si="79"/>
        <v>0.98130841121495327</v>
      </c>
      <c r="R745" s="280">
        <f t="shared" si="80"/>
        <v>1.8691588785046731E-2</v>
      </c>
      <c r="S745" s="128">
        <f>P745/P743</f>
        <v>0.92105263157894735</v>
      </c>
    </row>
    <row r="746" spans="1:19" ht="15.75" customHeight="1" x14ac:dyDescent="0.25">
      <c r="A746" s="84">
        <v>2202</v>
      </c>
      <c r="B746" s="87"/>
      <c r="C746" s="87"/>
      <c r="D746" s="87"/>
      <c r="E746" s="87">
        <v>97</v>
      </c>
      <c r="F746" s="87"/>
      <c r="G746" s="87"/>
      <c r="H746" s="87"/>
      <c r="I746" s="87"/>
      <c r="J746" s="87"/>
      <c r="K746" s="129"/>
      <c r="L746" s="265"/>
      <c r="M746" s="101"/>
      <c r="N746" s="266"/>
      <c r="O746" s="96">
        <f>IF(E746=0,"",E746/D745)</f>
        <v>0.92380952380952386</v>
      </c>
      <c r="P746" s="97">
        <v>101</v>
      </c>
      <c r="Q746" s="280">
        <f t="shared" si="79"/>
        <v>0.96190476190476193</v>
      </c>
      <c r="R746" s="280">
        <f t="shared" si="80"/>
        <v>3.8095238095238071E-2</v>
      </c>
    </row>
    <row r="747" spans="1:19" ht="15.75" customHeight="1" x14ac:dyDescent="0.25">
      <c r="A747" s="84">
        <v>2301</v>
      </c>
      <c r="B747" s="87"/>
      <c r="C747" s="87"/>
      <c r="D747" s="87"/>
      <c r="E747" s="87"/>
      <c r="F747" s="87">
        <v>97</v>
      </c>
      <c r="G747" s="87"/>
      <c r="H747" s="87"/>
      <c r="I747" s="87"/>
      <c r="J747" s="87"/>
      <c r="K747" s="129"/>
      <c r="L747" s="265"/>
      <c r="M747" s="101"/>
      <c r="N747" s="266"/>
      <c r="O747" s="96">
        <f>F747/E746</f>
        <v>1</v>
      </c>
      <c r="P747" s="97">
        <v>101</v>
      </c>
      <c r="Q747" s="280">
        <f t="shared" si="79"/>
        <v>1</v>
      </c>
      <c r="R747" s="280">
        <f t="shared" si="80"/>
        <v>0</v>
      </c>
    </row>
    <row r="748" spans="1:19" ht="15.75" customHeight="1" x14ac:dyDescent="0.25">
      <c r="A748" s="84">
        <v>2302</v>
      </c>
      <c r="B748" s="87"/>
      <c r="C748" s="87"/>
      <c r="D748" s="87"/>
      <c r="E748" s="87"/>
      <c r="F748" s="87"/>
      <c r="G748" s="87">
        <v>95</v>
      </c>
      <c r="H748" s="87"/>
      <c r="I748" s="87"/>
      <c r="J748" s="87"/>
      <c r="K748" s="129"/>
      <c r="L748" s="265"/>
      <c r="M748" s="101"/>
      <c r="N748" s="266"/>
      <c r="O748" s="96">
        <f>IF(G748=0,"",G748/F747)</f>
        <v>0.97938144329896903</v>
      </c>
      <c r="P748" s="97">
        <v>100</v>
      </c>
      <c r="Q748" s="280">
        <f t="shared" si="79"/>
        <v>0.99009900990099009</v>
      </c>
      <c r="R748" s="280">
        <f t="shared" si="80"/>
        <v>9.9009900990099098E-3</v>
      </c>
    </row>
    <row r="749" spans="1:19" ht="15.75" customHeight="1" x14ac:dyDescent="0.25">
      <c r="A749" s="84">
        <v>2401</v>
      </c>
      <c r="B749" s="87"/>
      <c r="C749" s="87"/>
      <c r="D749" s="87"/>
      <c r="E749" s="87"/>
      <c r="F749" s="87"/>
      <c r="G749" s="87"/>
      <c r="H749" s="87">
        <v>91</v>
      </c>
      <c r="I749" s="87"/>
      <c r="J749" s="87"/>
      <c r="K749" s="129"/>
      <c r="L749" s="265"/>
      <c r="M749" s="101"/>
      <c r="N749" s="266"/>
      <c r="O749" s="96">
        <f>IF(H749=0,"",H749/G748)</f>
        <v>0.95789473684210524</v>
      </c>
      <c r="P749" s="97">
        <v>97</v>
      </c>
      <c r="Q749" s="280">
        <f t="shared" si="79"/>
        <v>0.97</v>
      </c>
      <c r="R749" s="280">
        <f t="shared" si="80"/>
        <v>3.0000000000000027E-2</v>
      </c>
    </row>
    <row r="750" spans="1:19" ht="15.75" customHeight="1" x14ac:dyDescent="0.25">
      <c r="A750" s="84">
        <v>2402</v>
      </c>
      <c r="B750" s="87"/>
      <c r="C750" s="87"/>
      <c r="D750" s="87"/>
      <c r="E750" s="87"/>
      <c r="F750" s="87"/>
      <c r="G750" s="87"/>
      <c r="H750" s="87"/>
      <c r="I750" s="87">
        <v>88</v>
      </c>
      <c r="J750" s="87"/>
      <c r="K750" s="129"/>
      <c r="L750" s="265"/>
      <c r="M750" s="101"/>
      <c r="N750" s="266"/>
      <c r="O750" s="126">
        <f>IF(I750=0,"",I750/H749)</f>
        <v>0.96703296703296704</v>
      </c>
      <c r="P750" s="97">
        <v>96</v>
      </c>
      <c r="Q750" s="126">
        <f t="shared" si="79"/>
        <v>0.98969072164948457</v>
      </c>
      <c r="R750" s="126">
        <f t="shared" si="80"/>
        <v>1.0309278350515427E-2</v>
      </c>
    </row>
    <row r="751" spans="1:19" ht="15.75" customHeight="1" x14ac:dyDescent="0.25">
      <c r="A751" s="84">
        <v>2501</v>
      </c>
      <c r="B751" s="87"/>
      <c r="C751" s="87"/>
      <c r="D751" s="87"/>
      <c r="E751" s="87"/>
      <c r="F751" s="87"/>
      <c r="G751" s="87"/>
      <c r="H751" s="87"/>
      <c r="I751" s="87"/>
      <c r="J751" s="87">
        <v>82</v>
      </c>
      <c r="K751" s="129">
        <v>73</v>
      </c>
      <c r="L751" s="265"/>
      <c r="M751" s="101"/>
      <c r="N751" s="256"/>
      <c r="O751" s="126">
        <f>IF(J751=0,"",J751/I750)</f>
        <v>0.93181818181818177</v>
      </c>
      <c r="P751" s="97">
        <v>96</v>
      </c>
      <c r="Q751" s="126">
        <f t="shared" ref="Q751" si="81">IF(P751=0,"",P751/P750)</f>
        <v>1</v>
      </c>
      <c r="R751" s="126">
        <f t="shared" ref="R751" si="82">IF(P751=0,"",100%-Q751)</f>
        <v>0</v>
      </c>
    </row>
    <row r="752" spans="1:19" ht="15.75" customHeight="1" x14ac:dyDescent="0.25">
      <c r="A752" s="84">
        <v>2502</v>
      </c>
      <c r="B752" s="87"/>
      <c r="C752" s="87"/>
      <c r="D752" s="87"/>
      <c r="E752" s="87"/>
      <c r="F752" s="87"/>
      <c r="G752" s="87"/>
      <c r="H752" s="87"/>
      <c r="I752" s="87"/>
      <c r="J752" s="87">
        <v>14</v>
      </c>
      <c r="K752" s="129">
        <v>13</v>
      </c>
      <c r="L752" s="265"/>
      <c r="M752" s="101"/>
      <c r="N752" s="256"/>
      <c r="O752" s="215"/>
      <c r="P752" s="106">
        <v>20</v>
      </c>
      <c r="Q752" s="285"/>
      <c r="R752" s="215"/>
    </row>
    <row r="753" spans="1:19" ht="15.75" customHeight="1" x14ac:dyDescent="0.25">
      <c r="A753" s="84">
        <v>2601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129"/>
      <c r="L753" s="265"/>
      <c r="M753" s="101"/>
      <c r="N753" s="256"/>
      <c r="O753" s="215"/>
      <c r="P753" s="106"/>
      <c r="Q753" s="285"/>
      <c r="R753" s="215"/>
    </row>
    <row r="754" spans="1:19" ht="15.75" customHeight="1" x14ac:dyDescent="0.25">
      <c r="A754" s="84">
        <v>2602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129"/>
      <c r="L754" s="265"/>
      <c r="M754" s="101"/>
      <c r="N754" s="256"/>
      <c r="O754" s="316"/>
      <c r="P754" s="317"/>
      <c r="Q754" s="318"/>
      <c r="R754" s="319"/>
    </row>
    <row r="755" spans="1:19" ht="15.75" customHeight="1" x14ac:dyDescent="0.25">
      <c r="A755" s="84">
        <v>2701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129"/>
      <c r="L755" s="265"/>
      <c r="M755" s="101"/>
      <c r="N755" s="256"/>
      <c r="O755" s="111" t="s">
        <v>91</v>
      </c>
      <c r="P755" s="164">
        <v>2</v>
      </c>
      <c r="Q755" s="113">
        <f>IF(SUM(K748:K754)=0,"",SUM(K748:K754))</f>
        <v>86</v>
      </c>
      <c r="R755" s="114" t="s">
        <v>19</v>
      </c>
    </row>
    <row r="756" spans="1:19" ht="15.75" customHeight="1" x14ac:dyDescent="0.25">
      <c r="A756" s="84">
        <v>2702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129"/>
      <c r="L756" s="265"/>
      <c r="M756" s="101"/>
      <c r="N756" s="256"/>
      <c r="O756" s="115" t="s">
        <v>92</v>
      </c>
      <c r="P756" s="165">
        <f>IF(P755/B743=0,"",P755/B743)</f>
        <v>1.7543859649122806E-2</v>
      </c>
      <c r="Q756" s="117">
        <f>IF(P755/Q755=0,"",P755/Q755)</f>
        <v>2.3255813953488372E-2</v>
      </c>
      <c r="R756" s="118" t="s">
        <v>93</v>
      </c>
    </row>
    <row r="757" spans="1:19" ht="15.75" customHeight="1" x14ac:dyDescent="0.25">
      <c r="A757" s="84">
        <v>2801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129"/>
      <c r="L757" s="267"/>
      <c r="M757" s="268"/>
      <c r="N757" s="269"/>
      <c r="O757" s="120"/>
      <c r="P757" s="121"/>
      <c r="Q757" s="121"/>
      <c r="R757" s="122"/>
    </row>
    <row r="758" spans="1:19" ht="18" customHeight="1" x14ac:dyDescent="0.25">
      <c r="A758" s="46"/>
      <c r="B758" s="340" t="s">
        <v>111</v>
      </c>
      <c r="C758" s="340"/>
      <c r="D758" s="340"/>
      <c r="E758" s="340"/>
      <c r="F758" s="340"/>
      <c r="G758" s="340"/>
      <c r="H758" s="340"/>
      <c r="I758" s="340"/>
      <c r="J758" s="340"/>
      <c r="K758" s="123">
        <f>SUM(K743:K754)</f>
        <v>86</v>
      </c>
      <c r="L758" s="124">
        <f>K751/B743</f>
        <v>0.64035087719298245</v>
      </c>
      <c r="M758" s="124">
        <f>IF(K758=0,"",K758/B743)</f>
        <v>0.75438596491228072</v>
      </c>
      <c r="N758" s="124">
        <f>M758-L758</f>
        <v>0.11403508771929827</v>
      </c>
      <c r="O758" s="1"/>
      <c r="P758" s="2"/>
      <c r="Q758" s="36"/>
      <c r="R758" s="1"/>
    </row>
    <row r="759" spans="1:19" ht="12.75" customHeight="1" x14ac:dyDescent="0.2"/>
    <row r="760" spans="1:19" ht="12.75" customHeight="1" x14ac:dyDescent="0.2"/>
    <row r="761" spans="1:19" ht="26.25" x14ac:dyDescent="0.4">
      <c r="A761" s="2"/>
      <c r="B761" s="382" t="s">
        <v>101</v>
      </c>
      <c r="C761" s="367"/>
      <c r="D761" s="367"/>
      <c r="E761" s="367"/>
      <c r="F761" s="367"/>
      <c r="G761" s="367"/>
      <c r="H761" s="367"/>
      <c r="I761" s="367"/>
      <c r="J761" s="367"/>
      <c r="K761" s="225" t="s">
        <v>129</v>
      </c>
      <c r="L761" s="1"/>
      <c r="M761" s="1"/>
      <c r="N761" s="2"/>
      <c r="O761" s="1"/>
      <c r="P761" s="2"/>
      <c r="Q761" s="2"/>
      <c r="R761" s="2"/>
    </row>
    <row r="762" spans="1:19" ht="20.25" x14ac:dyDescent="0.2">
      <c r="A762" s="376" t="s">
        <v>18</v>
      </c>
      <c r="B762" s="344" t="s">
        <v>102</v>
      </c>
      <c r="C762" s="345"/>
      <c r="D762" s="345"/>
      <c r="E762" s="345"/>
      <c r="F762" s="345"/>
      <c r="G762" s="345"/>
      <c r="H762" s="345"/>
      <c r="I762" s="345"/>
      <c r="J762" s="377"/>
      <c r="K762" s="348" t="s">
        <v>19</v>
      </c>
      <c r="L762" s="339" t="s">
        <v>11</v>
      </c>
      <c r="M762" s="339" t="s">
        <v>12</v>
      </c>
      <c r="N762" s="350" t="s">
        <v>13</v>
      </c>
      <c r="O762" s="339" t="s">
        <v>14</v>
      </c>
      <c r="P762" s="337" t="s">
        <v>15</v>
      </c>
      <c r="Q762" s="337" t="s">
        <v>16</v>
      </c>
      <c r="R762" s="339" t="s">
        <v>103</v>
      </c>
    </row>
    <row r="763" spans="1:19" ht="15.75" x14ac:dyDescent="0.25">
      <c r="A763" s="338"/>
      <c r="B763" s="84" t="s">
        <v>104</v>
      </c>
      <c r="C763" s="84" t="s">
        <v>105</v>
      </c>
      <c r="D763" s="84" t="s">
        <v>106</v>
      </c>
      <c r="E763" s="84" t="s">
        <v>107</v>
      </c>
      <c r="F763" s="84" t="s">
        <v>108</v>
      </c>
      <c r="G763" s="84" t="s">
        <v>109</v>
      </c>
      <c r="H763" s="84" t="s">
        <v>110</v>
      </c>
      <c r="I763" s="84" t="s">
        <v>73</v>
      </c>
      <c r="J763" s="84" t="s">
        <v>74</v>
      </c>
      <c r="K763" s="349"/>
      <c r="L763" s="338"/>
      <c r="M763" s="338"/>
      <c r="N763" s="338"/>
      <c r="O763" s="338"/>
      <c r="P763" s="338"/>
      <c r="Q763" s="338"/>
      <c r="R763" s="338"/>
    </row>
    <row r="764" spans="1:19" ht="15.75" x14ac:dyDescent="0.25">
      <c r="A764" s="84">
        <v>2102</v>
      </c>
      <c r="B764" s="87">
        <v>123</v>
      </c>
      <c r="C764" s="87"/>
      <c r="D764" s="87"/>
      <c r="E764" s="87"/>
      <c r="F764" s="87"/>
      <c r="G764" s="87"/>
      <c r="H764" s="87"/>
      <c r="I764" s="87"/>
      <c r="J764" s="87"/>
      <c r="K764" s="129"/>
      <c r="L764" s="262"/>
      <c r="M764" s="263"/>
      <c r="N764" s="264"/>
      <c r="O764" s="278"/>
      <c r="P764" s="182">
        <f>B764</f>
        <v>123</v>
      </c>
      <c r="Q764" s="279"/>
      <c r="R764" s="278"/>
    </row>
    <row r="765" spans="1:19" ht="15.75" customHeight="1" x14ac:dyDescent="0.25">
      <c r="A765" s="84">
        <v>2201</v>
      </c>
      <c r="B765" s="87"/>
      <c r="C765" s="87">
        <v>100</v>
      </c>
      <c r="D765" s="87"/>
      <c r="E765" s="87"/>
      <c r="F765" s="87"/>
      <c r="G765" s="87"/>
      <c r="H765" s="87"/>
      <c r="I765" s="87"/>
      <c r="J765" s="87"/>
      <c r="K765" s="129"/>
      <c r="L765" s="265"/>
      <c r="M765" s="101"/>
      <c r="N765" s="266"/>
      <c r="O765" s="96">
        <f>IF(C765=0,"",C765/B764)</f>
        <v>0.81300813008130079</v>
      </c>
      <c r="P765" s="97">
        <v>103</v>
      </c>
      <c r="Q765" s="280">
        <f t="shared" ref="Q765:Q771" si="83">IF(P765=0,"",P765/P764)</f>
        <v>0.83739837398373984</v>
      </c>
      <c r="R765" s="280">
        <f t="shared" ref="R765:R771" si="84">IF(P765=0,"",100%-Q765)</f>
        <v>0.16260162601626016</v>
      </c>
    </row>
    <row r="766" spans="1:19" ht="15.75" customHeight="1" x14ac:dyDescent="0.25">
      <c r="A766" s="84">
        <v>2202</v>
      </c>
      <c r="B766" s="87"/>
      <c r="C766" s="87"/>
      <c r="D766" s="87">
        <v>95</v>
      </c>
      <c r="E766" s="87"/>
      <c r="F766" s="87"/>
      <c r="G766" s="87"/>
      <c r="H766" s="87"/>
      <c r="I766" s="87"/>
      <c r="J766" s="87"/>
      <c r="K766" s="129"/>
      <c r="L766" s="265"/>
      <c r="M766" s="101"/>
      <c r="N766" s="266"/>
      <c r="O766" s="96">
        <f>IF(D766=0,"",D766/C765)</f>
        <v>0.95</v>
      </c>
      <c r="P766" s="97">
        <v>95</v>
      </c>
      <c r="Q766" s="280">
        <f t="shared" si="83"/>
        <v>0.92233009708737868</v>
      </c>
      <c r="R766" s="280">
        <f t="shared" si="84"/>
        <v>7.7669902912621325E-2</v>
      </c>
      <c r="S766" s="128">
        <f>P766/P764</f>
        <v>0.77235772357723576</v>
      </c>
    </row>
    <row r="767" spans="1:19" ht="15.75" customHeight="1" x14ac:dyDescent="0.25">
      <c r="A767" s="84">
        <v>2301</v>
      </c>
      <c r="B767" s="87"/>
      <c r="C767" s="87"/>
      <c r="D767" s="87"/>
      <c r="E767" s="87">
        <v>93</v>
      </c>
      <c r="F767" s="87"/>
      <c r="G767" s="87"/>
      <c r="H767" s="87"/>
      <c r="I767" s="87"/>
      <c r="J767" s="87"/>
      <c r="K767" s="129"/>
      <c r="L767" s="265"/>
      <c r="M767" s="101"/>
      <c r="N767" s="266"/>
      <c r="O767" s="96">
        <f>IF(E767=0,"",E767/D766)</f>
        <v>0.97894736842105268</v>
      </c>
      <c r="P767" s="97">
        <v>94</v>
      </c>
      <c r="Q767" s="280">
        <f t="shared" si="83"/>
        <v>0.98947368421052628</v>
      </c>
      <c r="R767" s="280">
        <f t="shared" si="84"/>
        <v>1.0526315789473717E-2</v>
      </c>
    </row>
    <row r="768" spans="1:19" ht="15.75" customHeight="1" x14ac:dyDescent="0.25">
      <c r="A768" s="84">
        <v>2302</v>
      </c>
      <c r="B768" s="87"/>
      <c r="C768" s="87"/>
      <c r="D768" s="87"/>
      <c r="E768" s="87"/>
      <c r="F768" s="87">
        <v>87</v>
      </c>
      <c r="G768" s="87"/>
      <c r="H768" s="87"/>
      <c r="I768" s="87"/>
      <c r="J768" s="87"/>
      <c r="K768" s="129"/>
      <c r="L768" s="265"/>
      <c r="M768" s="101"/>
      <c r="N768" s="266"/>
      <c r="O768" s="96">
        <f>IF(F768=0,"",F768/E767)</f>
        <v>0.93548387096774188</v>
      </c>
      <c r="P768" s="97">
        <v>93</v>
      </c>
      <c r="Q768" s="280">
        <f t="shared" si="83"/>
        <v>0.98936170212765961</v>
      </c>
      <c r="R768" s="280">
        <f t="shared" si="84"/>
        <v>1.0638297872340385E-2</v>
      </c>
    </row>
    <row r="769" spans="1:18" ht="15.75" customHeight="1" x14ac:dyDescent="0.25">
      <c r="A769" s="84">
        <v>2401</v>
      </c>
      <c r="B769" s="87"/>
      <c r="C769" s="87"/>
      <c r="D769" s="87"/>
      <c r="E769" s="87"/>
      <c r="F769" s="87"/>
      <c r="G769" s="87">
        <v>81</v>
      </c>
      <c r="H769" s="87"/>
      <c r="I769" s="87"/>
      <c r="J769" s="87"/>
      <c r="K769" s="129"/>
      <c r="L769" s="265"/>
      <c r="M769" s="101"/>
      <c r="N769" s="266"/>
      <c r="O769" s="96">
        <f>IF(G769=0,"",G769/F768)</f>
        <v>0.93103448275862066</v>
      </c>
      <c r="P769" s="97">
        <v>90</v>
      </c>
      <c r="Q769" s="280">
        <f t="shared" si="83"/>
        <v>0.967741935483871</v>
      </c>
      <c r="R769" s="280">
        <f t="shared" si="84"/>
        <v>3.2258064516129004E-2</v>
      </c>
    </row>
    <row r="770" spans="1:18" ht="15.75" customHeight="1" x14ac:dyDescent="0.25">
      <c r="A770" s="84">
        <v>2402</v>
      </c>
      <c r="B770" s="87"/>
      <c r="C770" s="87"/>
      <c r="D770" s="87"/>
      <c r="E770" s="87"/>
      <c r="F770" s="87"/>
      <c r="G770" s="87"/>
      <c r="H770" s="87">
        <v>79</v>
      </c>
      <c r="I770" s="87"/>
      <c r="J770" s="87"/>
      <c r="K770" s="129"/>
      <c r="L770" s="265"/>
      <c r="M770" s="101"/>
      <c r="N770" s="266"/>
      <c r="O770" s="96">
        <f>IF(H770=0,"",H770/G769)</f>
        <v>0.97530864197530864</v>
      </c>
      <c r="P770" s="97">
        <v>88</v>
      </c>
      <c r="Q770" s="280">
        <f t="shared" si="83"/>
        <v>0.97777777777777775</v>
      </c>
      <c r="R770" s="280">
        <f t="shared" si="84"/>
        <v>2.2222222222222254E-2</v>
      </c>
    </row>
    <row r="771" spans="1:18" ht="15.75" customHeight="1" x14ac:dyDescent="0.25">
      <c r="A771" s="84">
        <v>2501</v>
      </c>
      <c r="B771" s="87"/>
      <c r="C771" s="87"/>
      <c r="D771" s="87"/>
      <c r="E771" s="87"/>
      <c r="F771" s="87"/>
      <c r="G771" s="87"/>
      <c r="H771" s="87"/>
      <c r="I771" s="87">
        <v>78</v>
      </c>
      <c r="J771" s="87"/>
      <c r="K771" s="129"/>
      <c r="L771" s="265"/>
      <c r="M771" s="101"/>
      <c r="N771" s="266"/>
      <c r="O771" s="215">
        <f>IF(I771=0,"",I771/H770)</f>
        <v>0.98734177215189878</v>
      </c>
      <c r="P771" s="97">
        <v>88</v>
      </c>
      <c r="Q771" s="126">
        <f t="shared" si="83"/>
        <v>1</v>
      </c>
      <c r="R771" s="126">
        <f t="shared" si="84"/>
        <v>0</v>
      </c>
    </row>
    <row r="772" spans="1:18" ht="15.75" customHeight="1" x14ac:dyDescent="0.25">
      <c r="A772" s="84">
        <v>2502</v>
      </c>
      <c r="B772" s="87"/>
      <c r="C772" s="87"/>
      <c r="D772" s="87"/>
      <c r="E772" s="87"/>
      <c r="F772" s="87"/>
      <c r="G772" s="87"/>
      <c r="H772" s="87"/>
      <c r="I772" s="87"/>
      <c r="J772" s="87">
        <v>74</v>
      </c>
      <c r="K772" s="129">
        <v>60</v>
      </c>
      <c r="L772" s="265"/>
      <c r="M772" s="101"/>
      <c r="N772" s="256"/>
      <c r="O772" s="216">
        <f>IF(J772=0,"",J772/I771)</f>
        <v>0.94871794871794868</v>
      </c>
      <c r="P772" s="214">
        <v>87</v>
      </c>
      <c r="Q772" s="126">
        <f t="shared" ref="Q772" si="85">IF(P772=0,"",P772/P771)</f>
        <v>0.98863636363636365</v>
      </c>
      <c r="R772" s="126">
        <f t="shared" ref="R772" si="86">IF(P772=0,"",100%-Q772)</f>
        <v>1.1363636363636354E-2</v>
      </c>
    </row>
    <row r="773" spans="1:18" ht="15.75" customHeight="1" x14ac:dyDescent="0.25">
      <c r="A773" s="84">
        <v>2601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129"/>
      <c r="L773" s="265"/>
      <c r="M773" s="101"/>
      <c r="N773" s="256"/>
      <c r="O773" s="215"/>
      <c r="P773" s="106"/>
      <c r="Q773" s="285"/>
      <c r="R773" s="215"/>
    </row>
    <row r="774" spans="1:18" ht="15.75" customHeight="1" x14ac:dyDescent="0.25">
      <c r="A774" s="84">
        <v>2602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129"/>
      <c r="L774" s="265"/>
      <c r="M774" s="101"/>
      <c r="N774" s="256"/>
      <c r="O774" s="215"/>
      <c r="P774" s="106"/>
      <c r="Q774" s="285"/>
      <c r="R774" s="215"/>
    </row>
    <row r="775" spans="1:18" ht="15.75" customHeight="1" x14ac:dyDescent="0.25">
      <c r="A775" s="84">
        <v>2701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129"/>
      <c r="L775" s="265"/>
      <c r="M775" s="101"/>
      <c r="N775" s="256"/>
      <c r="O775" s="316"/>
      <c r="P775" s="317"/>
      <c r="Q775" s="318"/>
      <c r="R775" s="319"/>
    </row>
    <row r="776" spans="1:18" ht="15.75" customHeight="1" x14ac:dyDescent="0.25">
      <c r="A776" s="84">
        <v>2702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129"/>
      <c r="L776" s="265"/>
      <c r="M776" s="101"/>
      <c r="N776" s="256"/>
      <c r="O776" s="111" t="s">
        <v>91</v>
      </c>
      <c r="P776" s="164"/>
      <c r="Q776" s="113">
        <f>IF(SUM(K769:K775)=0,"",SUM(K769:K775))</f>
        <v>60</v>
      </c>
      <c r="R776" s="114" t="s">
        <v>19</v>
      </c>
    </row>
    <row r="777" spans="1:18" ht="15.75" customHeight="1" x14ac:dyDescent="0.25">
      <c r="A777" s="84">
        <v>2801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129"/>
      <c r="L777" s="265"/>
      <c r="M777" s="101"/>
      <c r="N777" s="256"/>
      <c r="O777" s="115" t="s">
        <v>92</v>
      </c>
      <c r="P777" s="165" t="str">
        <f>IF(P776/B764=0,"",P776/B764)</f>
        <v/>
      </c>
      <c r="Q777" s="117" t="str">
        <f>IF(P776/Q776=0,"",P776/Q776)</f>
        <v/>
      </c>
      <c r="R777" s="118" t="s">
        <v>93</v>
      </c>
    </row>
    <row r="778" spans="1:18" ht="15.75" customHeight="1" x14ac:dyDescent="0.25">
      <c r="A778" s="84">
        <v>2802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129"/>
      <c r="L778" s="267"/>
      <c r="M778" s="268"/>
      <c r="N778" s="269"/>
      <c r="O778" s="120"/>
      <c r="P778" s="121"/>
      <c r="Q778" s="121"/>
      <c r="R778" s="122"/>
    </row>
    <row r="779" spans="1:18" ht="18" customHeight="1" x14ac:dyDescent="0.25">
      <c r="A779" s="46"/>
      <c r="B779" s="340" t="s">
        <v>111</v>
      </c>
      <c r="C779" s="340"/>
      <c r="D779" s="340"/>
      <c r="E779" s="340"/>
      <c r="F779" s="340"/>
      <c r="G779" s="340"/>
      <c r="H779" s="340"/>
      <c r="I779" s="340"/>
      <c r="J779" s="340"/>
      <c r="K779" s="123">
        <f>SUM(K764:K775)</f>
        <v>60</v>
      </c>
      <c r="L779" s="124">
        <f>K772/B764</f>
        <v>0.48780487804878048</v>
      </c>
      <c r="M779" s="124">
        <f>IF(K779=0,"",K779/B764)</f>
        <v>0.48780487804878048</v>
      </c>
      <c r="N779" s="124">
        <f>M779-L779</f>
        <v>0</v>
      </c>
      <c r="O779" s="1"/>
      <c r="P779" s="2"/>
      <c r="Q779" s="36"/>
      <c r="R779" s="1"/>
    </row>
    <row r="780" spans="1:18" ht="12.75" customHeight="1" x14ac:dyDescent="0.2"/>
    <row r="781" spans="1:18" ht="12.75" customHeight="1" x14ac:dyDescent="0.2"/>
    <row r="782" spans="1:18" ht="26.25" customHeight="1" x14ac:dyDescent="0.4">
      <c r="A782" s="2"/>
      <c r="B782" s="382" t="s">
        <v>101</v>
      </c>
      <c r="C782" s="367"/>
      <c r="D782" s="367"/>
      <c r="E782" s="367"/>
      <c r="F782" s="367"/>
      <c r="G782" s="367"/>
      <c r="H782" s="367"/>
      <c r="I782" s="367"/>
      <c r="J782" s="367"/>
      <c r="K782" s="225" t="s">
        <v>124</v>
      </c>
      <c r="L782" s="1"/>
      <c r="M782" s="1"/>
      <c r="N782" s="2"/>
      <c r="O782" s="1"/>
      <c r="P782" s="2"/>
      <c r="Q782" s="2"/>
      <c r="R782" s="2"/>
    </row>
    <row r="783" spans="1:18" ht="20.25" customHeight="1" x14ac:dyDescent="0.2">
      <c r="A783" s="376" t="s">
        <v>18</v>
      </c>
      <c r="B783" s="344" t="s">
        <v>102</v>
      </c>
      <c r="C783" s="345"/>
      <c r="D783" s="345"/>
      <c r="E783" s="345"/>
      <c r="F783" s="345"/>
      <c r="G783" s="345"/>
      <c r="H783" s="345"/>
      <c r="I783" s="345"/>
      <c r="J783" s="377"/>
      <c r="K783" s="348" t="s">
        <v>19</v>
      </c>
      <c r="L783" s="339" t="s">
        <v>11</v>
      </c>
      <c r="M783" s="339" t="s">
        <v>12</v>
      </c>
      <c r="N783" s="350" t="s">
        <v>13</v>
      </c>
      <c r="O783" s="339" t="s">
        <v>14</v>
      </c>
      <c r="P783" s="337" t="s">
        <v>15</v>
      </c>
      <c r="Q783" s="337" t="s">
        <v>16</v>
      </c>
      <c r="R783" s="339" t="s">
        <v>103</v>
      </c>
    </row>
    <row r="784" spans="1:18" ht="15.75" x14ac:dyDescent="0.25">
      <c r="A784" s="338"/>
      <c r="B784" s="84" t="s">
        <v>104</v>
      </c>
      <c r="C784" s="84" t="s">
        <v>105</v>
      </c>
      <c r="D784" s="84" t="s">
        <v>106</v>
      </c>
      <c r="E784" s="84" t="s">
        <v>107</v>
      </c>
      <c r="F784" s="84" t="s">
        <v>108</v>
      </c>
      <c r="G784" s="84" t="s">
        <v>109</v>
      </c>
      <c r="H784" s="84" t="s">
        <v>110</v>
      </c>
      <c r="I784" s="84" t="s">
        <v>73</v>
      </c>
      <c r="J784" s="84" t="s">
        <v>74</v>
      </c>
      <c r="K784" s="349"/>
      <c r="L784" s="338"/>
      <c r="M784" s="338"/>
      <c r="N784" s="338"/>
      <c r="O784" s="338"/>
      <c r="P784" s="338"/>
      <c r="Q784" s="338"/>
      <c r="R784" s="338"/>
    </row>
    <row r="785" spans="1:19" ht="15.75" customHeight="1" x14ac:dyDescent="0.25">
      <c r="A785" s="84">
        <v>2201</v>
      </c>
      <c r="B785" s="87">
        <v>103</v>
      </c>
      <c r="C785" s="87"/>
      <c r="D785" s="87"/>
      <c r="E785" s="87"/>
      <c r="F785" s="87"/>
      <c r="G785" s="87"/>
      <c r="H785" s="87"/>
      <c r="I785" s="87"/>
      <c r="J785" s="87"/>
      <c r="K785" s="129"/>
      <c r="L785" s="262"/>
      <c r="M785" s="263"/>
      <c r="N785" s="264"/>
      <c r="O785" s="278"/>
      <c r="P785" s="182">
        <f>B785</f>
        <v>103</v>
      </c>
      <c r="Q785" s="279"/>
      <c r="R785" s="278"/>
    </row>
    <row r="786" spans="1:19" ht="15.75" customHeight="1" x14ac:dyDescent="0.25">
      <c r="A786" s="84">
        <v>2202</v>
      </c>
      <c r="B786" s="87"/>
      <c r="C786" s="87">
        <v>94</v>
      </c>
      <c r="D786" s="87"/>
      <c r="E786" s="87"/>
      <c r="F786" s="87"/>
      <c r="G786" s="87"/>
      <c r="H786" s="87"/>
      <c r="I786" s="87"/>
      <c r="J786" s="87"/>
      <c r="K786" s="129"/>
      <c r="L786" s="265"/>
      <c r="M786" s="101"/>
      <c r="N786" s="266"/>
      <c r="O786" s="96">
        <f>IF(C786=0,"",C786/B785)</f>
        <v>0.91262135922330101</v>
      </c>
      <c r="P786" s="97">
        <v>98</v>
      </c>
      <c r="Q786" s="280">
        <f t="shared" ref="Q786:Q792" si="87">IF(P786=0,"",P786/P785)</f>
        <v>0.95145631067961167</v>
      </c>
      <c r="R786" s="280">
        <f t="shared" ref="R786:R792" si="88">IF(P786=0,"",100%-Q786)</f>
        <v>4.8543689320388328E-2</v>
      </c>
    </row>
    <row r="787" spans="1:19" ht="15.75" customHeight="1" x14ac:dyDescent="0.25">
      <c r="A787" s="84">
        <v>2301</v>
      </c>
      <c r="B787" s="87"/>
      <c r="C787" s="87"/>
      <c r="D787" s="87">
        <v>89</v>
      </c>
      <c r="E787" s="87"/>
      <c r="F787" s="87"/>
      <c r="G787" s="87"/>
      <c r="H787" s="87"/>
      <c r="I787" s="87"/>
      <c r="J787" s="87"/>
      <c r="K787" s="129"/>
      <c r="L787" s="265"/>
      <c r="M787" s="101"/>
      <c r="N787" s="266"/>
      <c r="O787" s="96">
        <f>IF(D787=0,"",D787/C786)</f>
        <v>0.94680851063829785</v>
      </c>
      <c r="P787" s="97">
        <v>92</v>
      </c>
      <c r="Q787" s="280">
        <f t="shared" si="87"/>
        <v>0.93877551020408168</v>
      </c>
      <c r="R787" s="280">
        <f t="shared" si="88"/>
        <v>6.1224489795918324E-2</v>
      </c>
      <c r="S787" s="128">
        <f>P787/P785</f>
        <v>0.89320388349514568</v>
      </c>
    </row>
    <row r="788" spans="1:19" ht="15.75" customHeight="1" x14ac:dyDescent="0.25">
      <c r="A788" s="84">
        <v>2302</v>
      </c>
      <c r="B788" s="87"/>
      <c r="C788" s="87"/>
      <c r="D788" s="87"/>
      <c r="E788" s="87">
        <v>84</v>
      </c>
      <c r="F788" s="87"/>
      <c r="G788" s="87"/>
      <c r="H788" s="87"/>
      <c r="I788" s="87"/>
      <c r="J788" s="87"/>
      <c r="K788" s="129"/>
      <c r="L788" s="265"/>
      <c r="M788" s="101"/>
      <c r="N788" s="266"/>
      <c r="O788" s="96">
        <f>IF(E788=0,"",E788/D787)</f>
        <v>0.9438202247191011</v>
      </c>
      <c r="P788" s="97">
        <v>87</v>
      </c>
      <c r="Q788" s="280">
        <f t="shared" si="87"/>
        <v>0.94565217391304346</v>
      </c>
      <c r="R788" s="280">
        <f t="shared" si="88"/>
        <v>5.4347826086956541E-2</v>
      </c>
    </row>
    <row r="789" spans="1:19" ht="15.75" customHeight="1" x14ac:dyDescent="0.25">
      <c r="A789" s="84">
        <v>2401</v>
      </c>
      <c r="B789" s="87"/>
      <c r="C789" s="87"/>
      <c r="D789" s="87"/>
      <c r="E789" s="87"/>
      <c r="F789" s="87">
        <v>79</v>
      </c>
      <c r="G789" s="87"/>
      <c r="H789" s="87"/>
      <c r="I789" s="87"/>
      <c r="J789" s="87"/>
      <c r="K789" s="129"/>
      <c r="L789" s="265"/>
      <c r="M789" s="101"/>
      <c r="N789" s="266"/>
      <c r="O789" s="96">
        <f>IF(F789=0,"",F789/E788)</f>
        <v>0.94047619047619047</v>
      </c>
      <c r="P789" s="97">
        <v>85</v>
      </c>
      <c r="Q789" s="280">
        <f t="shared" si="87"/>
        <v>0.97701149425287359</v>
      </c>
      <c r="R789" s="280">
        <f t="shared" si="88"/>
        <v>2.2988505747126409E-2</v>
      </c>
    </row>
    <row r="790" spans="1:19" ht="15.75" customHeight="1" x14ac:dyDescent="0.25">
      <c r="A790" s="84">
        <v>2402</v>
      </c>
      <c r="B790" s="87"/>
      <c r="C790" s="87"/>
      <c r="D790" s="87"/>
      <c r="E790" s="87"/>
      <c r="F790" s="87"/>
      <c r="G790" s="87">
        <v>71</v>
      </c>
      <c r="H790" s="87"/>
      <c r="I790" s="87"/>
      <c r="J790" s="87"/>
      <c r="K790" s="129"/>
      <c r="L790" s="265"/>
      <c r="M790" s="101"/>
      <c r="N790" s="266"/>
      <c r="O790" s="96">
        <f>IF(G790=0,"",G790/F789)</f>
        <v>0.89873417721518989</v>
      </c>
      <c r="P790" s="97">
        <v>84</v>
      </c>
      <c r="Q790" s="280">
        <f t="shared" si="87"/>
        <v>0.9882352941176471</v>
      </c>
      <c r="R790" s="280">
        <f t="shared" si="88"/>
        <v>1.1764705882352899E-2</v>
      </c>
    </row>
    <row r="791" spans="1:19" ht="15.75" customHeight="1" x14ac:dyDescent="0.25">
      <c r="A791" s="84">
        <v>2501</v>
      </c>
      <c r="B791" s="87"/>
      <c r="C791" s="87"/>
      <c r="D791" s="87"/>
      <c r="E791" s="87"/>
      <c r="F791" s="87"/>
      <c r="G791" s="87"/>
      <c r="H791" s="87">
        <v>68</v>
      </c>
      <c r="I791" s="87"/>
      <c r="J791" s="87"/>
      <c r="K791" s="129"/>
      <c r="L791" s="265"/>
      <c r="M791" s="101"/>
      <c r="N791" s="266"/>
      <c r="O791" s="96">
        <f>IF(H791=0,"",H791/G790)</f>
        <v>0.95774647887323938</v>
      </c>
      <c r="P791" s="97">
        <v>81</v>
      </c>
      <c r="Q791" s="280">
        <f t="shared" si="87"/>
        <v>0.9642857142857143</v>
      </c>
      <c r="R791" s="280">
        <f t="shared" si="88"/>
        <v>3.5714285714285698E-2</v>
      </c>
    </row>
    <row r="792" spans="1:19" ht="15.75" customHeight="1" x14ac:dyDescent="0.25">
      <c r="A792" s="84">
        <v>2502</v>
      </c>
      <c r="B792" s="87"/>
      <c r="C792" s="87"/>
      <c r="D792" s="87"/>
      <c r="E792" s="87"/>
      <c r="F792" s="87"/>
      <c r="G792" s="87"/>
      <c r="H792" s="87"/>
      <c r="I792" s="87">
        <v>68</v>
      </c>
      <c r="J792" s="87"/>
      <c r="K792" s="129"/>
      <c r="L792" s="265"/>
      <c r="M792" s="101"/>
      <c r="N792" s="266"/>
      <c r="O792" s="215">
        <f>I792/H791</f>
        <v>1</v>
      </c>
      <c r="P792" s="97">
        <v>80</v>
      </c>
      <c r="Q792" s="126">
        <f t="shared" si="87"/>
        <v>0.98765432098765427</v>
      </c>
      <c r="R792" s="126">
        <f t="shared" si="88"/>
        <v>1.2345679012345734E-2</v>
      </c>
    </row>
    <row r="793" spans="1:19" ht="15.75" customHeight="1" x14ac:dyDescent="0.25">
      <c r="A793" s="84">
        <v>2601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129"/>
      <c r="L793" s="265"/>
      <c r="M793" s="101"/>
      <c r="N793" s="256"/>
      <c r="O793" s="216" t="str">
        <f t="shared" ref="O793" si="89">IF(F793=0,"",F793/E792)</f>
        <v/>
      </c>
      <c r="P793" s="214"/>
      <c r="Q793" s="126" t="str">
        <f t="shared" ref="Q793" si="90">IF(P793=0,"",P793/P792)</f>
        <v/>
      </c>
      <c r="R793" s="126" t="str">
        <f t="shared" ref="R793" si="91">IF(P793=0,"",100%-Q793)</f>
        <v/>
      </c>
    </row>
    <row r="794" spans="1:19" ht="15.75" customHeight="1" x14ac:dyDescent="0.25">
      <c r="A794" s="84">
        <v>2602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129"/>
      <c r="L794" s="265"/>
      <c r="M794" s="101"/>
      <c r="N794" s="256"/>
      <c r="O794" s="215"/>
      <c r="P794" s="106"/>
      <c r="Q794" s="285"/>
      <c r="R794" s="215"/>
    </row>
    <row r="795" spans="1:19" ht="15.75" customHeight="1" x14ac:dyDescent="0.25">
      <c r="A795" s="84">
        <v>2701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129"/>
      <c r="L795" s="265"/>
      <c r="M795" s="101"/>
      <c r="N795" s="256"/>
      <c r="O795" s="215"/>
      <c r="P795" s="106"/>
      <c r="Q795" s="285"/>
      <c r="R795" s="215"/>
    </row>
    <row r="796" spans="1:19" ht="15.75" customHeight="1" x14ac:dyDescent="0.25">
      <c r="A796" s="84">
        <v>2702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129"/>
      <c r="L796" s="265"/>
      <c r="M796" s="101"/>
      <c r="N796" s="256"/>
      <c r="O796" s="316"/>
      <c r="P796" s="317"/>
      <c r="Q796" s="318"/>
      <c r="R796" s="319"/>
    </row>
    <row r="797" spans="1:19" ht="15.75" customHeight="1" x14ac:dyDescent="0.25">
      <c r="A797" s="84">
        <v>2801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129"/>
      <c r="L797" s="265"/>
      <c r="M797" s="101"/>
      <c r="N797" s="256"/>
      <c r="O797" s="111" t="s">
        <v>91</v>
      </c>
      <c r="P797" s="164"/>
      <c r="Q797" s="113" t="str">
        <f>IF(SUM(K790:K796)=0,"",SUM(K790:K796))</f>
        <v/>
      </c>
      <c r="R797" s="114" t="s">
        <v>19</v>
      </c>
    </row>
    <row r="798" spans="1:19" ht="15.75" customHeight="1" x14ac:dyDescent="0.25">
      <c r="A798" s="84">
        <v>2802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129"/>
      <c r="L798" s="265"/>
      <c r="M798" s="101"/>
      <c r="N798" s="256"/>
      <c r="O798" s="115" t="s">
        <v>92</v>
      </c>
      <c r="P798" s="165" t="str">
        <f>IF(P797/B785=0,"",P797/B785)</f>
        <v/>
      </c>
      <c r="Q798" s="117" t="e">
        <f>IF(P797/Q797=0,"",P797/Q797)</f>
        <v>#VALUE!</v>
      </c>
      <c r="R798" s="118" t="s">
        <v>93</v>
      </c>
    </row>
    <row r="799" spans="1:19" ht="15.75" customHeight="1" x14ac:dyDescent="0.25">
      <c r="A799" s="84">
        <v>2901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129"/>
      <c r="L799" s="267"/>
      <c r="M799" s="268"/>
      <c r="N799" s="269"/>
      <c r="O799" s="120"/>
      <c r="P799" s="121"/>
      <c r="Q799" s="121"/>
      <c r="R799" s="122"/>
    </row>
    <row r="800" spans="1:19" ht="18" customHeight="1" x14ac:dyDescent="0.25">
      <c r="A800" s="46"/>
      <c r="B800" s="340" t="s">
        <v>111</v>
      </c>
      <c r="C800" s="340"/>
      <c r="D800" s="340"/>
      <c r="E800" s="340"/>
      <c r="F800" s="340"/>
      <c r="G800" s="340"/>
      <c r="H800" s="340"/>
      <c r="I800" s="340"/>
      <c r="J800" s="340"/>
      <c r="K800" s="123">
        <f>SUM(K785:K796)</f>
        <v>0</v>
      </c>
      <c r="L800" s="124" t="str">
        <f>IF(K792=0,"",K792/B785)</f>
        <v/>
      </c>
      <c r="M800" s="124" t="str">
        <f>IF(K800=0,"",K800/B785)</f>
        <v/>
      </c>
      <c r="N800" s="124" t="str">
        <f>IF(K792=0,"",M800-L800)</f>
        <v/>
      </c>
      <c r="O800" s="1"/>
      <c r="P800" s="2"/>
      <c r="Q800" s="36"/>
      <c r="R800" s="1"/>
    </row>
    <row r="801" spans="1:19" ht="12.75" customHeight="1" x14ac:dyDescent="0.25">
      <c r="A801" s="46"/>
      <c r="B801" s="2"/>
      <c r="C801" s="2"/>
      <c r="D801" s="130"/>
      <c r="E801" s="130"/>
      <c r="F801" s="130"/>
      <c r="G801" s="130"/>
      <c r="H801" s="130"/>
      <c r="I801" s="130"/>
      <c r="J801" s="130"/>
      <c r="K801" s="131"/>
      <c r="L801" s="132"/>
      <c r="M801" s="132"/>
      <c r="N801" s="132"/>
      <c r="O801" s="1"/>
      <c r="P801" s="2"/>
      <c r="Q801" s="36"/>
      <c r="R801" s="1"/>
    </row>
    <row r="802" spans="1:19" ht="12.75" customHeight="1" x14ac:dyDescent="0.25">
      <c r="A802" s="46"/>
      <c r="B802" s="2"/>
      <c r="C802" s="2"/>
      <c r="D802" s="130"/>
      <c r="E802" s="130"/>
      <c r="F802" s="130"/>
      <c r="G802" s="130"/>
      <c r="H802" s="130"/>
      <c r="I802" s="130"/>
      <c r="J802" s="130"/>
      <c r="K802" s="131"/>
      <c r="L802" s="132"/>
      <c r="M802" s="132"/>
      <c r="N802" s="132"/>
      <c r="O802" s="1"/>
      <c r="P802" s="2"/>
      <c r="Q802" s="36"/>
      <c r="R802" s="1"/>
    </row>
    <row r="803" spans="1:19" ht="26.25" x14ac:dyDescent="0.4">
      <c r="A803" s="2"/>
      <c r="B803" s="382" t="s">
        <v>101</v>
      </c>
      <c r="C803" s="367"/>
      <c r="D803" s="367"/>
      <c r="E803" s="367"/>
      <c r="F803" s="367"/>
      <c r="G803" s="367"/>
      <c r="H803" s="367"/>
      <c r="I803" s="367"/>
      <c r="J803" s="367"/>
      <c r="K803" s="225" t="s">
        <v>130</v>
      </c>
      <c r="L803" s="1"/>
      <c r="M803" s="1"/>
      <c r="N803" s="2"/>
      <c r="O803" s="1"/>
      <c r="P803" s="2"/>
      <c r="Q803" s="2"/>
      <c r="R803" s="2"/>
    </row>
    <row r="804" spans="1:19" ht="20.25" x14ac:dyDescent="0.2">
      <c r="A804" s="376" t="s">
        <v>18</v>
      </c>
      <c r="B804" s="344" t="s">
        <v>102</v>
      </c>
      <c r="C804" s="345"/>
      <c r="D804" s="345"/>
      <c r="E804" s="345"/>
      <c r="F804" s="345"/>
      <c r="G804" s="345"/>
      <c r="H804" s="345"/>
      <c r="I804" s="345"/>
      <c r="J804" s="377"/>
      <c r="K804" s="348" t="s">
        <v>19</v>
      </c>
      <c r="L804" s="339" t="s">
        <v>11</v>
      </c>
      <c r="M804" s="339" t="s">
        <v>12</v>
      </c>
      <c r="N804" s="350" t="s">
        <v>13</v>
      </c>
      <c r="O804" s="339" t="s">
        <v>14</v>
      </c>
      <c r="P804" s="337" t="s">
        <v>15</v>
      </c>
      <c r="Q804" s="337" t="s">
        <v>16</v>
      </c>
      <c r="R804" s="339" t="s">
        <v>103</v>
      </c>
    </row>
    <row r="805" spans="1:19" ht="15.75" x14ac:dyDescent="0.25">
      <c r="A805" s="338"/>
      <c r="B805" s="84" t="s">
        <v>104</v>
      </c>
      <c r="C805" s="84" t="s">
        <v>105</v>
      </c>
      <c r="D805" s="84" t="s">
        <v>106</v>
      </c>
      <c r="E805" s="84" t="s">
        <v>107</v>
      </c>
      <c r="F805" s="84" t="s">
        <v>108</v>
      </c>
      <c r="G805" s="84" t="s">
        <v>109</v>
      </c>
      <c r="H805" s="84" t="s">
        <v>110</v>
      </c>
      <c r="I805" s="84" t="s">
        <v>73</v>
      </c>
      <c r="J805" s="84" t="s">
        <v>74</v>
      </c>
      <c r="K805" s="349"/>
      <c r="L805" s="338"/>
      <c r="M805" s="338"/>
      <c r="N805" s="338"/>
      <c r="O805" s="338"/>
      <c r="P805" s="338"/>
      <c r="Q805" s="338"/>
      <c r="R805" s="338"/>
    </row>
    <row r="806" spans="1:19" ht="15.75" customHeight="1" x14ac:dyDescent="0.25">
      <c r="A806" s="84">
        <v>2202</v>
      </c>
      <c r="B806" s="87">
        <v>116</v>
      </c>
      <c r="C806" s="87"/>
      <c r="D806" s="87"/>
      <c r="E806" s="87"/>
      <c r="F806" s="87"/>
      <c r="G806" s="87"/>
      <c r="H806" s="87"/>
      <c r="I806" s="87"/>
      <c r="J806" s="87"/>
      <c r="K806" s="129"/>
      <c r="L806" s="262"/>
      <c r="M806" s="263"/>
      <c r="N806" s="264"/>
      <c r="O806" s="278"/>
      <c r="P806" s="182">
        <f>B806</f>
        <v>116</v>
      </c>
      <c r="Q806" s="279"/>
      <c r="R806" s="278"/>
    </row>
    <row r="807" spans="1:19" ht="15.75" customHeight="1" x14ac:dyDescent="0.25">
      <c r="A807" s="84">
        <v>2301</v>
      </c>
      <c r="B807" s="87"/>
      <c r="C807" s="87">
        <v>100</v>
      </c>
      <c r="D807" s="87"/>
      <c r="E807" s="87"/>
      <c r="F807" s="87"/>
      <c r="G807" s="87"/>
      <c r="H807" s="87"/>
      <c r="I807" s="87"/>
      <c r="J807" s="87"/>
      <c r="K807" s="129"/>
      <c r="L807" s="265"/>
      <c r="M807" s="101"/>
      <c r="N807" s="266"/>
      <c r="O807" s="96">
        <f>IF(C807=0,"",C807/B806)</f>
        <v>0.86206896551724133</v>
      </c>
      <c r="P807" s="97">
        <v>106</v>
      </c>
      <c r="Q807" s="280">
        <f t="shared" ref="Q807:Q813" si="92">IF(P807=0,"",P807/P806)</f>
        <v>0.91379310344827591</v>
      </c>
      <c r="R807" s="280">
        <f t="shared" ref="R807:R813" si="93">IF(P807=0,"",100%-Q807)</f>
        <v>8.6206896551724088E-2</v>
      </c>
    </row>
    <row r="808" spans="1:19" ht="15.75" customHeight="1" x14ac:dyDescent="0.25">
      <c r="A808" s="84">
        <v>2302</v>
      </c>
      <c r="B808" s="87"/>
      <c r="C808" s="87"/>
      <c r="D808" s="87">
        <v>96</v>
      </c>
      <c r="E808" s="87"/>
      <c r="F808" s="87"/>
      <c r="G808" s="87"/>
      <c r="H808" s="87"/>
      <c r="I808" s="87"/>
      <c r="J808" s="87"/>
      <c r="K808" s="129"/>
      <c r="L808" s="265"/>
      <c r="M808" s="101"/>
      <c r="N808" s="266"/>
      <c r="O808" s="96">
        <f>IF(D808=0,"",D808/C807)</f>
        <v>0.96</v>
      </c>
      <c r="P808" s="97">
        <v>99</v>
      </c>
      <c r="Q808" s="280">
        <f t="shared" si="92"/>
        <v>0.93396226415094341</v>
      </c>
      <c r="R808" s="280">
        <f t="shared" si="93"/>
        <v>6.6037735849056589E-2</v>
      </c>
      <c r="S808" s="128">
        <f>P808/P806</f>
        <v>0.85344827586206895</v>
      </c>
    </row>
    <row r="809" spans="1:19" ht="15.75" customHeight="1" x14ac:dyDescent="0.25">
      <c r="A809" s="84">
        <v>2401</v>
      </c>
      <c r="B809" s="87"/>
      <c r="C809" s="87"/>
      <c r="D809" s="87"/>
      <c r="E809" s="87">
        <v>89</v>
      </c>
      <c r="F809" s="87"/>
      <c r="G809" s="87"/>
      <c r="H809" s="87"/>
      <c r="I809" s="87"/>
      <c r="J809" s="87"/>
      <c r="K809" s="129"/>
      <c r="L809" s="265"/>
      <c r="M809" s="101"/>
      <c r="N809" s="266"/>
      <c r="O809" s="96">
        <f>IF(E809=0,"",E809/D808)</f>
        <v>0.92708333333333337</v>
      </c>
      <c r="P809" s="97">
        <v>94</v>
      </c>
      <c r="Q809" s="280">
        <f t="shared" si="92"/>
        <v>0.9494949494949495</v>
      </c>
      <c r="R809" s="280">
        <f t="shared" si="93"/>
        <v>5.0505050505050497E-2</v>
      </c>
    </row>
    <row r="810" spans="1:19" ht="15.75" customHeight="1" x14ac:dyDescent="0.25">
      <c r="A810" s="84">
        <v>2402</v>
      </c>
      <c r="B810" s="87"/>
      <c r="C810" s="87"/>
      <c r="D810" s="87"/>
      <c r="E810" s="87"/>
      <c r="F810" s="87">
        <v>87</v>
      </c>
      <c r="G810" s="87"/>
      <c r="H810" s="87"/>
      <c r="I810" s="87"/>
      <c r="J810" s="87"/>
      <c r="K810" s="129"/>
      <c r="L810" s="265"/>
      <c r="M810" s="101"/>
      <c r="N810" s="266"/>
      <c r="O810" s="96">
        <f>IF(F810=0,"",F810/E809)</f>
        <v>0.97752808988764039</v>
      </c>
      <c r="P810" s="97">
        <v>91</v>
      </c>
      <c r="Q810" s="280">
        <f t="shared" si="92"/>
        <v>0.96808510638297873</v>
      </c>
      <c r="R810" s="280">
        <f t="shared" si="93"/>
        <v>3.1914893617021267E-2</v>
      </c>
    </row>
    <row r="811" spans="1:19" ht="15.75" customHeight="1" x14ac:dyDescent="0.25">
      <c r="A811" s="84">
        <v>2501</v>
      </c>
      <c r="B811" s="87"/>
      <c r="C811" s="87"/>
      <c r="D811" s="87"/>
      <c r="E811" s="87"/>
      <c r="F811" s="87"/>
      <c r="G811" s="87">
        <v>81</v>
      </c>
      <c r="H811" s="87"/>
      <c r="I811" s="87"/>
      <c r="J811" s="87"/>
      <c r="K811" s="129"/>
      <c r="L811" s="265"/>
      <c r="M811" s="101"/>
      <c r="N811" s="266"/>
      <c r="O811" s="96">
        <f>IF(G811=0,"",G811/F810)</f>
        <v>0.93103448275862066</v>
      </c>
      <c r="P811" s="97">
        <v>85</v>
      </c>
      <c r="Q811" s="280">
        <f t="shared" si="92"/>
        <v>0.93406593406593408</v>
      </c>
      <c r="R811" s="280">
        <f t="shared" si="93"/>
        <v>6.5934065934065922E-2</v>
      </c>
    </row>
    <row r="812" spans="1:19" ht="15.75" customHeight="1" x14ac:dyDescent="0.25">
      <c r="A812" s="84">
        <v>2502</v>
      </c>
      <c r="B812" s="87"/>
      <c r="C812" s="87"/>
      <c r="D812" s="87"/>
      <c r="E812" s="87"/>
      <c r="F812" s="87"/>
      <c r="G812" s="87"/>
      <c r="H812" s="87">
        <v>80</v>
      </c>
      <c r="I812" s="87"/>
      <c r="J812" s="87"/>
      <c r="K812" s="129"/>
      <c r="L812" s="265"/>
      <c r="M812" s="101"/>
      <c r="N812" s="266"/>
      <c r="O812" s="96">
        <f>H812/G811</f>
        <v>0.98765432098765427</v>
      </c>
      <c r="P812" s="97">
        <v>84</v>
      </c>
      <c r="Q812" s="280">
        <f t="shared" si="92"/>
        <v>0.9882352941176471</v>
      </c>
      <c r="R812" s="280">
        <f t="shared" si="93"/>
        <v>1.1764705882352899E-2</v>
      </c>
    </row>
    <row r="813" spans="1:19" ht="15.75" customHeight="1" x14ac:dyDescent="0.25">
      <c r="A813" s="84">
        <v>2601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129"/>
      <c r="L813" s="265"/>
      <c r="M813" s="101"/>
      <c r="N813" s="266"/>
      <c r="O813" s="126" t="str">
        <f>IF(J813=0,"",J813/I812)</f>
        <v/>
      </c>
      <c r="P813" s="97"/>
      <c r="Q813" s="126" t="str">
        <f t="shared" si="92"/>
        <v/>
      </c>
      <c r="R813" s="126" t="str">
        <f t="shared" si="93"/>
        <v/>
      </c>
    </row>
    <row r="814" spans="1:19" ht="15.75" customHeight="1" x14ac:dyDescent="0.25">
      <c r="A814" s="84">
        <v>2602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129"/>
      <c r="L814" s="265"/>
      <c r="M814" s="101"/>
      <c r="N814" s="256"/>
      <c r="O814" s="175"/>
      <c r="P814" s="97"/>
      <c r="Q814" s="175"/>
      <c r="R814" s="281"/>
    </row>
    <row r="815" spans="1:19" ht="15.75" customHeight="1" x14ac:dyDescent="0.25">
      <c r="A815" s="84">
        <v>2701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129"/>
      <c r="L815" s="265"/>
      <c r="M815" s="101"/>
      <c r="N815" s="256"/>
      <c r="O815" s="215"/>
      <c r="P815" s="106"/>
      <c r="Q815" s="285"/>
      <c r="R815" s="215"/>
    </row>
    <row r="816" spans="1:19" ht="15.75" customHeight="1" x14ac:dyDescent="0.25">
      <c r="A816" s="84">
        <v>2702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129"/>
      <c r="L816" s="265"/>
      <c r="M816" s="101"/>
      <c r="N816" s="256"/>
      <c r="O816" s="215"/>
      <c r="P816" s="106"/>
      <c r="Q816" s="285"/>
      <c r="R816" s="215"/>
    </row>
    <row r="817" spans="1:19" ht="15.75" customHeight="1" x14ac:dyDescent="0.25">
      <c r="A817" s="84">
        <v>2801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129"/>
      <c r="L817" s="265"/>
      <c r="M817" s="101"/>
      <c r="N817" s="256"/>
      <c r="O817" s="316"/>
      <c r="P817" s="317"/>
      <c r="Q817" s="318"/>
      <c r="R817" s="319"/>
    </row>
    <row r="818" spans="1:19" ht="15.75" customHeight="1" x14ac:dyDescent="0.25">
      <c r="A818" s="84">
        <v>2802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129"/>
      <c r="L818" s="265"/>
      <c r="M818" s="101"/>
      <c r="N818" s="256"/>
      <c r="O818" s="111" t="s">
        <v>91</v>
      </c>
      <c r="P818" s="164"/>
      <c r="Q818" s="113" t="str">
        <f>IF(SUM(K811:K817)=0,"",SUM(K811:K817))</f>
        <v/>
      </c>
      <c r="R818" s="114" t="s">
        <v>19</v>
      </c>
    </row>
    <row r="819" spans="1:19" ht="15.75" customHeight="1" x14ac:dyDescent="0.25">
      <c r="A819" s="84">
        <v>2901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129"/>
      <c r="L819" s="265"/>
      <c r="M819" s="101"/>
      <c r="N819" s="256"/>
      <c r="O819" s="115" t="s">
        <v>92</v>
      </c>
      <c r="P819" s="165" t="str">
        <f>IF(P818/B806=0,"",P818/B806)</f>
        <v/>
      </c>
      <c r="Q819" s="117" t="e">
        <f>IF(P818/Q818=0,"",P818/Q818)</f>
        <v>#VALUE!</v>
      </c>
      <c r="R819" s="118" t="s">
        <v>93</v>
      </c>
    </row>
    <row r="820" spans="1:19" ht="15.75" customHeight="1" x14ac:dyDescent="0.25">
      <c r="A820" s="84">
        <v>2902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129"/>
      <c r="L820" s="267"/>
      <c r="M820" s="268"/>
      <c r="N820" s="269"/>
      <c r="O820" s="120"/>
      <c r="P820" s="121"/>
      <c r="Q820" s="121"/>
      <c r="R820" s="122"/>
    </row>
    <row r="821" spans="1:19" ht="18" customHeight="1" x14ac:dyDescent="0.25">
      <c r="A821" s="46"/>
      <c r="B821" s="340" t="s">
        <v>111</v>
      </c>
      <c r="C821" s="340"/>
      <c r="D821" s="340"/>
      <c r="E821" s="340"/>
      <c r="F821" s="340"/>
      <c r="G821" s="340"/>
      <c r="H821" s="340"/>
      <c r="I821" s="340"/>
      <c r="J821" s="340"/>
      <c r="K821" s="123">
        <f>SUM(K806:K817)</f>
        <v>0</v>
      </c>
      <c r="L821" s="124" t="str">
        <f>IF(K813=0,"",K813/B806)</f>
        <v/>
      </c>
      <c r="M821" s="124" t="str">
        <f>IF(K821=0,"",K821/B806)</f>
        <v/>
      </c>
      <c r="N821" s="124" t="str">
        <f>IF(K813=0,"",M821-L821)</f>
        <v/>
      </c>
      <c r="O821" s="1"/>
      <c r="P821" s="2"/>
      <c r="Q821" s="36"/>
      <c r="R821" s="1"/>
    </row>
    <row r="822" spans="1:19" ht="12.75" customHeight="1" x14ac:dyDescent="0.25">
      <c r="A822" s="46"/>
      <c r="B822" s="2"/>
      <c r="C822" s="2"/>
      <c r="D822" s="130"/>
      <c r="E822" s="130"/>
      <c r="F822" s="130"/>
      <c r="G822" s="130"/>
      <c r="H822" s="130"/>
      <c r="I822" s="130"/>
      <c r="J822" s="130"/>
      <c r="K822" s="131"/>
      <c r="L822" s="132"/>
      <c r="M822" s="132"/>
      <c r="N822" s="132"/>
      <c r="O822" s="1"/>
      <c r="P822" s="2"/>
      <c r="Q822" s="36"/>
      <c r="R822" s="1"/>
    </row>
    <row r="823" spans="1:19" ht="12.75" customHeight="1" x14ac:dyDescent="0.25">
      <c r="A823" s="46"/>
      <c r="B823" s="2"/>
      <c r="C823" s="2"/>
      <c r="D823" s="130"/>
      <c r="E823" s="130"/>
      <c r="F823" s="130"/>
      <c r="G823" s="130"/>
      <c r="H823" s="130"/>
      <c r="I823" s="130"/>
      <c r="J823" s="130"/>
      <c r="K823" s="131"/>
      <c r="L823" s="132"/>
      <c r="M823" s="132"/>
      <c r="N823" s="132"/>
      <c r="O823" s="1"/>
      <c r="P823" s="2"/>
      <c r="Q823" s="36"/>
      <c r="R823" s="1"/>
    </row>
    <row r="824" spans="1:19" ht="26.25" x14ac:dyDescent="0.4">
      <c r="A824" s="2"/>
      <c r="B824" s="382" t="s">
        <v>101</v>
      </c>
      <c r="C824" s="367"/>
      <c r="D824" s="367"/>
      <c r="E824" s="367"/>
      <c r="F824" s="367"/>
      <c r="G824" s="367"/>
      <c r="H824" s="367"/>
      <c r="I824" s="367"/>
      <c r="J824" s="367"/>
      <c r="K824" s="225" t="s">
        <v>153</v>
      </c>
      <c r="L824" s="1"/>
      <c r="M824" s="1"/>
      <c r="N824" s="2"/>
      <c r="O824" s="1"/>
      <c r="P824" s="2"/>
      <c r="Q824" s="2"/>
      <c r="R824" s="2"/>
      <c r="S824" s="190"/>
    </row>
    <row r="825" spans="1:19" ht="20.25" x14ac:dyDescent="0.2">
      <c r="A825" s="376" t="s">
        <v>18</v>
      </c>
      <c r="B825" s="344" t="s">
        <v>102</v>
      </c>
      <c r="C825" s="345"/>
      <c r="D825" s="345"/>
      <c r="E825" s="345"/>
      <c r="F825" s="345"/>
      <c r="G825" s="345"/>
      <c r="H825" s="345"/>
      <c r="I825" s="345"/>
      <c r="J825" s="377"/>
      <c r="K825" s="348" t="s">
        <v>19</v>
      </c>
      <c r="L825" s="339" t="s">
        <v>11</v>
      </c>
      <c r="M825" s="339" t="s">
        <v>12</v>
      </c>
      <c r="N825" s="350" t="s">
        <v>13</v>
      </c>
      <c r="O825" s="339" t="s">
        <v>14</v>
      </c>
      <c r="P825" s="337" t="s">
        <v>15</v>
      </c>
      <c r="Q825" s="337" t="s">
        <v>16</v>
      </c>
      <c r="R825" s="339" t="s">
        <v>103</v>
      </c>
      <c r="S825" s="190"/>
    </row>
    <row r="826" spans="1:19" ht="15.75" x14ac:dyDescent="0.25">
      <c r="A826" s="338"/>
      <c r="B826" s="84" t="s">
        <v>104</v>
      </c>
      <c r="C826" s="84" t="s">
        <v>105</v>
      </c>
      <c r="D826" s="84" t="s">
        <v>106</v>
      </c>
      <c r="E826" s="84" t="s">
        <v>107</v>
      </c>
      <c r="F826" s="84" t="s">
        <v>108</v>
      </c>
      <c r="G826" s="84" t="s">
        <v>109</v>
      </c>
      <c r="H826" s="84" t="s">
        <v>110</v>
      </c>
      <c r="I826" s="84" t="s">
        <v>73</v>
      </c>
      <c r="J826" s="84" t="s">
        <v>74</v>
      </c>
      <c r="K826" s="349"/>
      <c r="L826" s="338"/>
      <c r="M826" s="338"/>
      <c r="N826" s="338"/>
      <c r="O826" s="338"/>
      <c r="P826" s="338"/>
      <c r="Q826" s="338"/>
      <c r="R826" s="338"/>
      <c r="S826" s="190"/>
    </row>
    <row r="827" spans="1:19" ht="15.75" customHeight="1" x14ac:dyDescent="0.25">
      <c r="A827" s="84">
        <v>2301</v>
      </c>
      <c r="B827" s="87">
        <v>116</v>
      </c>
      <c r="C827" s="87"/>
      <c r="D827" s="87"/>
      <c r="E827" s="87"/>
      <c r="F827" s="87"/>
      <c r="G827" s="87"/>
      <c r="H827" s="87"/>
      <c r="I827" s="87"/>
      <c r="J827" s="87"/>
      <c r="K827" s="129"/>
      <c r="L827" s="262"/>
      <c r="M827" s="263"/>
      <c r="N827" s="264"/>
      <c r="O827" s="278"/>
      <c r="P827" s="182">
        <f>B827</f>
        <v>116</v>
      </c>
      <c r="Q827" s="279"/>
      <c r="R827" s="278"/>
      <c r="S827" s="190"/>
    </row>
    <row r="828" spans="1:19" ht="15.75" customHeight="1" x14ac:dyDescent="0.25">
      <c r="A828" s="84">
        <v>2302</v>
      </c>
      <c r="B828" s="87"/>
      <c r="C828" s="87">
        <v>111</v>
      </c>
      <c r="D828" s="87"/>
      <c r="E828" s="87"/>
      <c r="F828" s="87"/>
      <c r="G828" s="87"/>
      <c r="H828" s="87"/>
      <c r="I828" s="87"/>
      <c r="J828" s="87"/>
      <c r="K828" s="129"/>
      <c r="L828" s="265"/>
      <c r="M828" s="101"/>
      <c r="N828" s="266"/>
      <c r="O828" s="96">
        <f>IF(C828=0,"",C828/B827)</f>
        <v>0.9568965517241379</v>
      </c>
      <c r="P828" s="97">
        <v>112</v>
      </c>
      <c r="Q828" s="280">
        <f t="shared" ref="Q828:Q834" si="94">IF(P828=0,"",P828/P827)</f>
        <v>0.96551724137931039</v>
      </c>
      <c r="R828" s="280">
        <f t="shared" ref="R828:R834" si="95">IF(P828=0,"",100%-Q828)</f>
        <v>3.4482758620689613E-2</v>
      </c>
      <c r="S828" s="190"/>
    </row>
    <row r="829" spans="1:19" ht="15.75" customHeight="1" x14ac:dyDescent="0.25">
      <c r="A829" s="84">
        <v>2401</v>
      </c>
      <c r="B829" s="87"/>
      <c r="C829" s="87"/>
      <c r="D829" s="87">
        <v>103</v>
      </c>
      <c r="E829" s="87"/>
      <c r="F829" s="87"/>
      <c r="G829" s="87"/>
      <c r="H829" s="87"/>
      <c r="I829" s="87"/>
      <c r="J829" s="87"/>
      <c r="K829" s="129"/>
      <c r="L829" s="265"/>
      <c r="M829" s="101"/>
      <c r="N829" s="266"/>
      <c r="O829" s="96">
        <f>IF(D829=0,"",D829/C828)</f>
        <v>0.92792792792792789</v>
      </c>
      <c r="P829" s="97">
        <v>107</v>
      </c>
      <c r="Q829" s="280">
        <f t="shared" si="94"/>
        <v>0.9553571428571429</v>
      </c>
      <c r="R829" s="280">
        <f t="shared" si="95"/>
        <v>4.4642857142857095E-2</v>
      </c>
      <c r="S829" s="128">
        <f>P829/P827</f>
        <v>0.92241379310344829</v>
      </c>
    </row>
    <row r="830" spans="1:19" ht="15.75" customHeight="1" x14ac:dyDescent="0.25">
      <c r="A830" s="84">
        <v>2402</v>
      </c>
      <c r="B830" s="87"/>
      <c r="C830" s="87"/>
      <c r="D830" s="87"/>
      <c r="E830" s="87">
        <v>90</v>
      </c>
      <c r="F830" s="87"/>
      <c r="G830" s="87"/>
      <c r="H830" s="87"/>
      <c r="I830" s="87"/>
      <c r="J830" s="87"/>
      <c r="K830" s="129"/>
      <c r="L830" s="265"/>
      <c r="M830" s="101"/>
      <c r="N830" s="266"/>
      <c r="O830" s="96">
        <f>IF(E830=0,"",E830/D829)</f>
        <v>0.87378640776699024</v>
      </c>
      <c r="P830" s="97">
        <v>100</v>
      </c>
      <c r="Q830" s="280">
        <f t="shared" si="94"/>
        <v>0.93457943925233644</v>
      </c>
      <c r="R830" s="280">
        <f t="shared" si="95"/>
        <v>6.5420560747663559E-2</v>
      </c>
      <c r="S830" s="190"/>
    </row>
    <row r="831" spans="1:19" ht="15.75" customHeight="1" x14ac:dyDescent="0.25">
      <c r="A831" s="84">
        <v>2501</v>
      </c>
      <c r="B831" s="87"/>
      <c r="C831" s="87"/>
      <c r="D831" s="87"/>
      <c r="E831" s="87"/>
      <c r="F831" s="87">
        <v>80</v>
      </c>
      <c r="G831" s="87"/>
      <c r="H831" s="87"/>
      <c r="I831" s="87"/>
      <c r="J831" s="87"/>
      <c r="K831" s="129"/>
      <c r="L831" s="265"/>
      <c r="M831" s="101"/>
      <c r="N831" s="266"/>
      <c r="O831" s="96">
        <f>IF(F831=0,"",F831/E830)</f>
        <v>0.88888888888888884</v>
      </c>
      <c r="P831" s="97">
        <v>91</v>
      </c>
      <c r="Q831" s="280">
        <f t="shared" si="94"/>
        <v>0.91</v>
      </c>
      <c r="R831" s="280">
        <f t="shared" si="95"/>
        <v>8.9999999999999969E-2</v>
      </c>
      <c r="S831" s="190"/>
    </row>
    <row r="832" spans="1:19" ht="15.75" customHeight="1" x14ac:dyDescent="0.25">
      <c r="A832" s="84">
        <v>2502</v>
      </c>
      <c r="B832" s="87"/>
      <c r="C832" s="87"/>
      <c r="D832" s="87"/>
      <c r="E832" s="87"/>
      <c r="F832" s="87"/>
      <c r="G832" s="87">
        <v>77</v>
      </c>
      <c r="H832" s="87"/>
      <c r="I832" s="87"/>
      <c r="J832" s="87"/>
      <c r="K832" s="129"/>
      <c r="L832" s="265"/>
      <c r="M832" s="101"/>
      <c r="N832" s="266"/>
      <c r="O832" s="96">
        <f>G832/F831</f>
        <v>0.96250000000000002</v>
      </c>
      <c r="P832" s="97">
        <v>84</v>
      </c>
      <c r="Q832" s="280">
        <f t="shared" si="94"/>
        <v>0.92307692307692313</v>
      </c>
      <c r="R832" s="280">
        <f t="shared" si="95"/>
        <v>7.6923076923076872E-2</v>
      </c>
      <c r="S832" s="190"/>
    </row>
    <row r="833" spans="1:19" ht="15.75" customHeight="1" x14ac:dyDescent="0.25">
      <c r="A833" s="84">
        <v>2601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129"/>
      <c r="L833" s="265"/>
      <c r="M833" s="101"/>
      <c r="N833" s="266"/>
      <c r="O833" s="96" t="str">
        <f>IF(I833=0,"",I833/H832)</f>
        <v/>
      </c>
      <c r="P833" s="97"/>
      <c r="Q833" s="280" t="str">
        <f t="shared" si="94"/>
        <v/>
      </c>
      <c r="R833" s="280" t="str">
        <f t="shared" si="95"/>
        <v/>
      </c>
      <c r="S833" s="190"/>
    </row>
    <row r="834" spans="1:19" ht="15.75" customHeight="1" x14ac:dyDescent="0.25">
      <c r="A834" s="84">
        <v>2602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129"/>
      <c r="L834" s="265"/>
      <c r="M834" s="101"/>
      <c r="N834" s="266"/>
      <c r="O834" s="126" t="str">
        <f>IF(J834=0,"",J834/I833)</f>
        <v/>
      </c>
      <c r="P834" s="97"/>
      <c r="Q834" s="126" t="str">
        <f t="shared" si="94"/>
        <v/>
      </c>
      <c r="R834" s="126" t="str">
        <f t="shared" si="95"/>
        <v/>
      </c>
      <c r="S834" s="190"/>
    </row>
    <row r="835" spans="1:19" ht="15.75" customHeight="1" x14ac:dyDescent="0.25">
      <c r="A835" s="84">
        <v>2701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129"/>
      <c r="L835" s="265"/>
      <c r="M835" s="101"/>
      <c r="N835" s="256"/>
      <c r="O835" s="126" t="str">
        <f>IF(J835=0,"",J835/I834)</f>
        <v/>
      </c>
      <c r="P835" s="97"/>
      <c r="Q835" s="126" t="str">
        <f t="shared" ref="Q835" si="96">IF(P835=0,"",P835/P834)</f>
        <v/>
      </c>
      <c r="R835" s="126" t="str">
        <f t="shared" ref="R835" si="97">IF(P835=0,"",100%-Q835)</f>
        <v/>
      </c>
      <c r="S835" s="190"/>
    </row>
    <row r="836" spans="1:19" ht="15.75" customHeight="1" x14ac:dyDescent="0.25">
      <c r="A836" s="84">
        <v>2702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129"/>
      <c r="L836" s="265"/>
      <c r="M836" s="101"/>
      <c r="N836" s="256"/>
      <c r="O836" s="215"/>
      <c r="P836" s="106"/>
      <c r="Q836" s="285"/>
      <c r="R836" s="215"/>
      <c r="S836" s="190"/>
    </row>
    <row r="837" spans="1:19" ht="15.75" customHeight="1" x14ac:dyDescent="0.25">
      <c r="A837" s="84">
        <v>2801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129"/>
      <c r="L837" s="265"/>
      <c r="M837" s="101"/>
      <c r="N837" s="256"/>
      <c r="O837" s="215"/>
      <c r="P837" s="106"/>
      <c r="Q837" s="285"/>
      <c r="R837" s="215"/>
      <c r="S837" s="190"/>
    </row>
    <row r="838" spans="1:19" ht="15.75" customHeight="1" x14ac:dyDescent="0.25">
      <c r="A838" s="84">
        <v>2802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129"/>
      <c r="L838" s="265"/>
      <c r="M838" s="101"/>
      <c r="N838" s="256"/>
      <c r="O838" s="316"/>
      <c r="P838" s="317"/>
      <c r="Q838" s="318"/>
      <c r="R838" s="319"/>
      <c r="S838" s="190"/>
    </row>
    <row r="839" spans="1:19" ht="15.75" customHeight="1" x14ac:dyDescent="0.25">
      <c r="A839" s="84">
        <v>2901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129"/>
      <c r="L839" s="265"/>
      <c r="M839" s="101"/>
      <c r="N839" s="256"/>
      <c r="O839" s="111" t="s">
        <v>91</v>
      </c>
      <c r="P839" s="164"/>
      <c r="Q839" s="113" t="str">
        <f>IF(SUM(K832:K838)=0,"",SUM(K832:K838))</f>
        <v/>
      </c>
      <c r="R839" s="114" t="s">
        <v>19</v>
      </c>
      <c r="S839" s="190"/>
    </row>
    <row r="840" spans="1:19" ht="15.75" customHeight="1" x14ac:dyDescent="0.25">
      <c r="A840" s="84">
        <v>2902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129"/>
      <c r="L840" s="265"/>
      <c r="M840" s="101"/>
      <c r="N840" s="256"/>
      <c r="O840" s="115" t="s">
        <v>92</v>
      </c>
      <c r="P840" s="165" t="str">
        <f>IF(P839/B827=0,"",P839/B827)</f>
        <v/>
      </c>
      <c r="Q840" s="117" t="e">
        <f>IF(P839/Q839=0,"",P839/Q839)</f>
        <v>#VALUE!</v>
      </c>
      <c r="R840" s="118" t="s">
        <v>93</v>
      </c>
      <c r="S840" s="190"/>
    </row>
    <row r="841" spans="1:19" ht="15.75" customHeight="1" x14ac:dyDescent="0.25">
      <c r="A841" s="84">
        <v>3001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129"/>
      <c r="L841" s="267"/>
      <c r="M841" s="268"/>
      <c r="N841" s="269"/>
      <c r="O841" s="120"/>
      <c r="P841" s="121"/>
      <c r="Q841" s="121"/>
      <c r="R841" s="122"/>
      <c r="S841" s="190"/>
    </row>
    <row r="842" spans="1:19" ht="18" customHeight="1" x14ac:dyDescent="0.25">
      <c r="A842" s="46"/>
      <c r="B842" s="340" t="s">
        <v>111</v>
      </c>
      <c r="C842" s="340"/>
      <c r="D842" s="340"/>
      <c r="E842" s="340"/>
      <c r="F842" s="340"/>
      <c r="G842" s="340"/>
      <c r="H842" s="340"/>
      <c r="I842" s="340"/>
      <c r="J842" s="340"/>
      <c r="K842" s="123">
        <f>SUM(K827:K838)</f>
        <v>0</v>
      </c>
      <c r="L842" s="124" t="str">
        <f>IF(K834=0,"",K834/B827)</f>
        <v/>
      </c>
      <c r="M842" s="124" t="str">
        <f>IF(K842=0,"",K842/B827)</f>
        <v/>
      </c>
      <c r="N842" s="124" t="str">
        <f>IF(K834=0,"",M842-L842)</f>
        <v/>
      </c>
      <c r="O842" s="1"/>
      <c r="P842" s="2"/>
      <c r="Q842" s="36"/>
      <c r="R842" s="1"/>
      <c r="S842" s="190"/>
    </row>
    <row r="843" spans="1:19" ht="12.75" customHeight="1" x14ac:dyDescent="0.25">
      <c r="A843" s="46"/>
      <c r="B843" s="2"/>
      <c r="C843" s="2"/>
      <c r="D843" s="130"/>
      <c r="E843" s="130"/>
      <c r="F843" s="130"/>
      <c r="G843" s="130"/>
      <c r="H843" s="130"/>
      <c r="I843" s="130"/>
      <c r="J843" s="130"/>
      <c r="K843" s="131"/>
      <c r="L843" s="132"/>
      <c r="M843" s="132"/>
      <c r="N843" s="132"/>
      <c r="O843" s="1"/>
      <c r="P843" s="2"/>
      <c r="Q843" s="36"/>
      <c r="R843" s="1"/>
    </row>
    <row r="844" spans="1:19" ht="12.75" customHeight="1" x14ac:dyDescent="0.25">
      <c r="A844" s="46"/>
      <c r="B844" s="2"/>
      <c r="C844" s="2"/>
      <c r="D844" s="130"/>
      <c r="E844" s="130"/>
      <c r="F844" s="130"/>
      <c r="G844" s="130"/>
      <c r="H844" s="130"/>
      <c r="I844" s="130"/>
      <c r="J844" s="130"/>
      <c r="K844" s="131"/>
      <c r="L844" s="132"/>
      <c r="M844" s="132"/>
      <c r="N844" s="132"/>
      <c r="O844" s="1"/>
      <c r="P844" s="2"/>
      <c r="Q844" s="36"/>
      <c r="R844" s="1"/>
    </row>
    <row r="845" spans="1:19" ht="26.25" x14ac:dyDescent="0.4">
      <c r="A845" s="2"/>
      <c r="B845" s="382" t="s">
        <v>101</v>
      </c>
      <c r="C845" s="367"/>
      <c r="D845" s="367"/>
      <c r="E845" s="367"/>
      <c r="F845" s="367"/>
      <c r="G845" s="367"/>
      <c r="H845" s="367"/>
      <c r="I845" s="367"/>
      <c r="J845" s="367"/>
      <c r="K845" s="225" t="s">
        <v>155</v>
      </c>
      <c r="L845" s="1"/>
      <c r="M845" s="1"/>
      <c r="N845" s="2"/>
      <c r="O845" s="1"/>
      <c r="P845" s="2"/>
      <c r="Q845" s="2"/>
      <c r="R845" s="2"/>
      <c r="S845" s="195"/>
    </row>
    <row r="846" spans="1:19" ht="20.25" x14ac:dyDescent="0.2">
      <c r="A846" s="376" t="s">
        <v>18</v>
      </c>
      <c r="B846" s="344" t="s">
        <v>102</v>
      </c>
      <c r="C846" s="345"/>
      <c r="D846" s="345"/>
      <c r="E846" s="345"/>
      <c r="F846" s="345"/>
      <c r="G846" s="345"/>
      <c r="H846" s="345"/>
      <c r="I846" s="345"/>
      <c r="J846" s="377"/>
      <c r="K846" s="348" t="s">
        <v>19</v>
      </c>
      <c r="L846" s="339" t="s">
        <v>11</v>
      </c>
      <c r="M846" s="339" t="s">
        <v>12</v>
      </c>
      <c r="N846" s="350" t="s">
        <v>13</v>
      </c>
      <c r="O846" s="339" t="s">
        <v>14</v>
      </c>
      <c r="P846" s="337" t="s">
        <v>15</v>
      </c>
      <c r="Q846" s="337" t="s">
        <v>16</v>
      </c>
      <c r="R846" s="339" t="s">
        <v>103</v>
      </c>
      <c r="S846" s="195"/>
    </row>
    <row r="847" spans="1:19" ht="15.75" x14ac:dyDescent="0.25">
      <c r="A847" s="338"/>
      <c r="B847" s="84" t="s">
        <v>104</v>
      </c>
      <c r="C847" s="84" t="s">
        <v>105</v>
      </c>
      <c r="D847" s="84" t="s">
        <v>106</v>
      </c>
      <c r="E847" s="84" t="s">
        <v>107</v>
      </c>
      <c r="F847" s="84" t="s">
        <v>108</v>
      </c>
      <c r="G847" s="84" t="s">
        <v>109</v>
      </c>
      <c r="H847" s="84" t="s">
        <v>110</v>
      </c>
      <c r="I847" s="84" t="s">
        <v>73</v>
      </c>
      <c r="J847" s="84" t="s">
        <v>74</v>
      </c>
      <c r="K847" s="349"/>
      <c r="L847" s="338"/>
      <c r="M847" s="338"/>
      <c r="N847" s="338"/>
      <c r="O847" s="338"/>
      <c r="P847" s="338"/>
      <c r="Q847" s="338"/>
      <c r="R847" s="338"/>
      <c r="S847" s="195"/>
    </row>
    <row r="848" spans="1:19" ht="15.75" customHeight="1" x14ac:dyDescent="0.25">
      <c r="A848" s="84">
        <v>2302</v>
      </c>
      <c r="B848" s="87">
        <v>106</v>
      </c>
      <c r="C848" s="87"/>
      <c r="D848" s="87"/>
      <c r="E848" s="87"/>
      <c r="F848" s="87"/>
      <c r="G848" s="87"/>
      <c r="H848" s="87"/>
      <c r="I848" s="87"/>
      <c r="J848" s="87"/>
      <c r="K848" s="129"/>
      <c r="L848" s="262"/>
      <c r="M848" s="263"/>
      <c r="N848" s="264"/>
      <c r="O848" s="278"/>
      <c r="P848" s="182">
        <f>B848</f>
        <v>106</v>
      </c>
      <c r="Q848" s="279"/>
      <c r="R848" s="278"/>
      <c r="S848" s="195"/>
    </row>
    <row r="849" spans="1:19" ht="15.75" customHeight="1" x14ac:dyDescent="0.25">
      <c r="A849" s="84">
        <v>2401</v>
      </c>
      <c r="B849" s="87"/>
      <c r="C849" s="87">
        <v>98</v>
      </c>
      <c r="D849" s="87"/>
      <c r="E849" s="87"/>
      <c r="F849" s="87"/>
      <c r="G849" s="87"/>
      <c r="H849" s="87"/>
      <c r="I849" s="87"/>
      <c r="J849" s="87"/>
      <c r="K849" s="129"/>
      <c r="L849" s="265"/>
      <c r="M849" s="101"/>
      <c r="N849" s="266"/>
      <c r="O849" s="96">
        <f>IF(C849=0,"",C849/B848)</f>
        <v>0.92452830188679247</v>
      </c>
      <c r="P849" s="97">
        <v>98</v>
      </c>
      <c r="Q849" s="280">
        <f t="shared" ref="Q849:Q855" si="98">IF(P849=0,"",P849/P848)</f>
        <v>0.92452830188679247</v>
      </c>
      <c r="R849" s="280">
        <f t="shared" ref="R849:R855" si="99">IF(P849=0,"",100%-Q849)</f>
        <v>7.547169811320753E-2</v>
      </c>
      <c r="S849" s="195"/>
    </row>
    <row r="850" spans="1:19" ht="15.75" customHeight="1" x14ac:dyDescent="0.25">
      <c r="A850" s="84">
        <v>2402</v>
      </c>
      <c r="B850" s="87"/>
      <c r="C850" s="87"/>
      <c r="D850" s="87">
        <v>94</v>
      </c>
      <c r="E850" s="87"/>
      <c r="F850" s="87"/>
      <c r="G850" s="87"/>
      <c r="H850" s="87"/>
      <c r="I850" s="87"/>
      <c r="J850" s="87"/>
      <c r="K850" s="129"/>
      <c r="L850" s="265"/>
      <c r="M850" s="101"/>
      <c r="N850" s="266"/>
      <c r="O850" s="96">
        <f>IF(D850=0,"",D850/C849)</f>
        <v>0.95918367346938771</v>
      </c>
      <c r="P850" s="97">
        <v>96</v>
      </c>
      <c r="Q850" s="280">
        <f t="shared" si="98"/>
        <v>0.97959183673469385</v>
      </c>
      <c r="R850" s="280">
        <f t="shared" si="99"/>
        <v>2.0408163265306145E-2</v>
      </c>
      <c r="S850" s="128">
        <f>P850/P848</f>
        <v>0.90566037735849059</v>
      </c>
    </row>
    <row r="851" spans="1:19" ht="15.75" customHeight="1" x14ac:dyDescent="0.25">
      <c r="A851" s="84">
        <v>2501</v>
      </c>
      <c r="B851" s="87"/>
      <c r="C851" s="87"/>
      <c r="D851" s="87"/>
      <c r="E851" s="87">
        <v>87</v>
      </c>
      <c r="F851" s="87"/>
      <c r="G851" s="87"/>
      <c r="H851" s="87"/>
      <c r="I851" s="87"/>
      <c r="J851" s="87"/>
      <c r="K851" s="129"/>
      <c r="L851" s="265"/>
      <c r="M851" s="101"/>
      <c r="N851" s="266"/>
      <c r="O851" s="96">
        <f>IF(E851=0,"",E851/D850)</f>
        <v>0.92553191489361697</v>
      </c>
      <c r="P851" s="97">
        <v>90</v>
      </c>
      <c r="Q851" s="280">
        <f t="shared" si="98"/>
        <v>0.9375</v>
      </c>
      <c r="R851" s="280">
        <f t="shared" si="99"/>
        <v>6.25E-2</v>
      </c>
      <c r="S851" s="195"/>
    </row>
    <row r="852" spans="1:19" ht="15.75" customHeight="1" x14ac:dyDescent="0.25">
      <c r="A852" s="84">
        <v>2502</v>
      </c>
      <c r="B852" s="87"/>
      <c r="C852" s="87"/>
      <c r="D852" s="87"/>
      <c r="E852" s="87"/>
      <c r="F852" s="87">
        <v>83</v>
      </c>
      <c r="G852" s="87"/>
      <c r="H852" s="87"/>
      <c r="I852" s="87"/>
      <c r="J852" s="87"/>
      <c r="K852" s="129"/>
      <c r="L852" s="265"/>
      <c r="M852" s="101"/>
      <c r="N852" s="266"/>
      <c r="O852" s="96">
        <f>F852/E851</f>
        <v>0.95402298850574707</v>
      </c>
      <c r="P852" s="97">
        <v>88</v>
      </c>
      <c r="Q852" s="280">
        <f t="shared" si="98"/>
        <v>0.97777777777777775</v>
      </c>
      <c r="R852" s="280">
        <f t="shared" si="99"/>
        <v>2.2222222222222254E-2</v>
      </c>
      <c r="S852" s="195"/>
    </row>
    <row r="853" spans="1:19" ht="15.75" customHeight="1" x14ac:dyDescent="0.25">
      <c r="A853" s="84">
        <v>2601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129"/>
      <c r="L853" s="265"/>
      <c r="M853" s="101"/>
      <c r="N853" s="266"/>
      <c r="O853" s="96" t="str">
        <f>IF(H853=0,"",H853/G852)</f>
        <v/>
      </c>
      <c r="P853" s="97"/>
      <c r="Q853" s="280" t="str">
        <f t="shared" si="98"/>
        <v/>
      </c>
      <c r="R853" s="280" t="str">
        <f t="shared" si="99"/>
        <v/>
      </c>
      <c r="S853" s="195"/>
    </row>
    <row r="854" spans="1:19" ht="15.75" customHeight="1" x14ac:dyDescent="0.25">
      <c r="A854" s="84">
        <v>2602</v>
      </c>
      <c r="B854" s="87"/>
      <c r="C854" s="87"/>
      <c r="D854" s="87"/>
      <c r="E854" s="87"/>
      <c r="F854" s="87"/>
      <c r="G854" s="87"/>
      <c r="H854" s="87"/>
      <c r="I854" s="87"/>
      <c r="J854" s="87"/>
      <c r="K854" s="129"/>
      <c r="L854" s="265"/>
      <c r="M854" s="101"/>
      <c r="N854" s="266"/>
      <c r="O854" s="96" t="str">
        <f>IF(I854=0,"",I854/H853)</f>
        <v/>
      </c>
      <c r="P854" s="97"/>
      <c r="Q854" s="280" t="str">
        <f t="shared" si="98"/>
        <v/>
      </c>
      <c r="R854" s="280" t="str">
        <f t="shared" si="99"/>
        <v/>
      </c>
      <c r="S854" s="195"/>
    </row>
    <row r="855" spans="1:19" ht="15.75" customHeight="1" x14ac:dyDescent="0.25">
      <c r="A855" s="84">
        <v>2701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129"/>
      <c r="L855" s="265"/>
      <c r="M855" s="101"/>
      <c r="N855" s="266"/>
      <c r="O855" s="126" t="str">
        <f>IF(J855=0,"",J855/I854)</f>
        <v/>
      </c>
      <c r="P855" s="97"/>
      <c r="Q855" s="126" t="str">
        <f t="shared" si="98"/>
        <v/>
      </c>
      <c r="R855" s="126" t="str">
        <f t="shared" si="99"/>
        <v/>
      </c>
      <c r="S855" s="195"/>
    </row>
    <row r="856" spans="1:19" ht="15.75" customHeight="1" x14ac:dyDescent="0.25">
      <c r="A856" s="84">
        <v>2702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129"/>
      <c r="L856" s="265"/>
      <c r="M856" s="101"/>
      <c r="N856" s="256"/>
      <c r="O856" s="175"/>
      <c r="P856" s="97"/>
      <c r="Q856" s="175"/>
      <c r="R856" s="281"/>
      <c r="S856" s="195"/>
    </row>
    <row r="857" spans="1:19" ht="15.75" customHeight="1" x14ac:dyDescent="0.25">
      <c r="A857" s="84">
        <v>2801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129"/>
      <c r="L857" s="265"/>
      <c r="M857" s="101"/>
      <c r="N857" s="256"/>
      <c r="O857" s="215"/>
      <c r="P857" s="106"/>
      <c r="Q857" s="285"/>
      <c r="R857" s="215"/>
      <c r="S857" s="195"/>
    </row>
    <row r="858" spans="1:19" ht="15.75" customHeight="1" x14ac:dyDescent="0.25">
      <c r="A858" s="84">
        <v>2802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129"/>
      <c r="L858" s="265"/>
      <c r="M858" s="101"/>
      <c r="N858" s="256"/>
      <c r="O858" s="215"/>
      <c r="P858" s="106"/>
      <c r="Q858" s="285"/>
      <c r="R858" s="215"/>
      <c r="S858" s="195"/>
    </row>
    <row r="859" spans="1:19" ht="15.75" customHeight="1" x14ac:dyDescent="0.25">
      <c r="A859" s="84">
        <v>2901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129"/>
      <c r="L859" s="265"/>
      <c r="M859" s="101"/>
      <c r="N859" s="256"/>
      <c r="O859" s="316"/>
      <c r="P859" s="317"/>
      <c r="Q859" s="318"/>
      <c r="R859" s="319"/>
      <c r="S859" s="195"/>
    </row>
    <row r="860" spans="1:19" ht="15.75" customHeight="1" x14ac:dyDescent="0.25">
      <c r="A860" s="84">
        <v>2902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129"/>
      <c r="L860" s="265"/>
      <c r="M860" s="101"/>
      <c r="N860" s="256"/>
      <c r="O860" s="111" t="s">
        <v>91</v>
      </c>
      <c r="P860" s="164"/>
      <c r="Q860" s="113" t="str">
        <f>IF(SUM(K853:K859)=0,"",SUM(K853:K859))</f>
        <v/>
      </c>
      <c r="R860" s="114" t="s">
        <v>19</v>
      </c>
      <c r="S860" s="195"/>
    </row>
    <row r="861" spans="1:19" ht="15.75" customHeight="1" x14ac:dyDescent="0.25">
      <c r="A861" s="84">
        <v>3001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129"/>
      <c r="L861" s="265"/>
      <c r="M861" s="101"/>
      <c r="N861" s="256"/>
      <c r="O861" s="115" t="s">
        <v>92</v>
      </c>
      <c r="P861" s="165" t="str">
        <f>IF(P860/B848=0,"",P860/B848)</f>
        <v/>
      </c>
      <c r="Q861" s="117" t="e">
        <f>IF(P860/Q860=0,"",P860/Q860)</f>
        <v>#VALUE!</v>
      </c>
      <c r="R861" s="118" t="s">
        <v>93</v>
      </c>
      <c r="S861" s="195"/>
    </row>
    <row r="862" spans="1:19" ht="15.75" customHeight="1" x14ac:dyDescent="0.25">
      <c r="A862" s="84">
        <v>3002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129"/>
      <c r="L862" s="267"/>
      <c r="M862" s="268"/>
      <c r="N862" s="269"/>
      <c r="O862" s="120"/>
      <c r="P862" s="121"/>
      <c r="Q862" s="121"/>
      <c r="R862" s="122"/>
      <c r="S862" s="195"/>
    </row>
    <row r="863" spans="1:19" ht="18" customHeight="1" x14ac:dyDescent="0.25">
      <c r="A863" s="46"/>
      <c r="B863" s="340" t="s">
        <v>111</v>
      </c>
      <c r="C863" s="340"/>
      <c r="D863" s="340"/>
      <c r="E863" s="340"/>
      <c r="F863" s="340"/>
      <c r="G863" s="340"/>
      <c r="H863" s="340"/>
      <c r="I863" s="340"/>
      <c r="J863" s="340"/>
      <c r="K863" s="123">
        <f>SUM(K848:K859)</f>
        <v>0</v>
      </c>
      <c r="L863" s="124" t="str">
        <f>IF(K855=0,"",K855/B848)</f>
        <v/>
      </c>
      <c r="M863" s="124" t="str">
        <f>IF(K863=0,"",K863/B848)</f>
        <v/>
      </c>
      <c r="N863" s="124" t="str">
        <f>IF(K855=0,"",M863-L863)</f>
        <v/>
      </c>
      <c r="O863" s="1"/>
      <c r="P863" s="2"/>
      <c r="Q863" s="36"/>
      <c r="R863" s="1"/>
      <c r="S863" s="195"/>
    </row>
    <row r="864" spans="1:19" ht="12.75" customHeight="1" x14ac:dyDescent="0.25">
      <c r="A864" s="46"/>
      <c r="B864" s="2"/>
      <c r="C864" s="2"/>
      <c r="D864" s="130"/>
      <c r="E864" s="130"/>
      <c r="F864" s="130"/>
      <c r="G864" s="130"/>
      <c r="H864" s="130"/>
      <c r="I864" s="130"/>
      <c r="J864" s="130"/>
      <c r="K864" s="131"/>
      <c r="L864" s="132"/>
      <c r="M864" s="132"/>
      <c r="N864" s="132"/>
      <c r="O864" s="1"/>
      <c r="P864" s="2"/>
      <c r="Q864" s="36"/>
      <c r="R864" s="1"/>
    </row>
    <row r="865" spans="1:19" ht="12.75" customHeight="1" x14ac:dyDescent="0.25">
      <c r="A865" s="46"/>
      <c r="B865" s="2"/>
      <c r="C865" s="2"/>
      <c r="D865" s="130"/>
      <c r="E865" s="130"/>
      <c r="F865" s="130"/>
      <c r="G865" s="130"/>
      <c r="H865" s="130"/>
      <c r="I865" s="130"/>
      <c r="J865" s="130"/>
      <c r="K865" s="131"/>
      <c r="L865" s="132"/>
      <c r="M865" s="132"/>
      <c r="N865" s="132"/>
      <c r="O865" s="1"/>
      <c r="P865" s="2"/>
      <c r="Q865" s="36"/>
      <c r="R865" s="1"/>
    </row>
    <row r="866" spans="1:19" ht="26.25" x14ac:dyDescent="0.4">
      <c r="A866" s="2"/>
      <c r="B866" s="382" t="s">
        <v>101</v>
      </c>
      <c r="C866" s="367"/>
      <c r="D866" s="367"/>
      <c r="E866" s="367"/>
      <c r="F866" s="367"/>
      <c r="G866" s="367"/>
      <c r="H866" s="367"/>
      <c r="I866" s="367"/>
      <c r="J866" s="367"/>
      <c r="K866" s="225" t="s">
        <v>156</v>
      </c>
      <c r="L866" s="1"/>
      <c r="M866" s="1"/>
      <c r="N866" s="2"/>
      <c r="O866" s="1"/>
      <c r="P866" s="2"/>
      <c r="Q866" s="2"/>
      <c r="R866" s="2"/>
      <c r="S866" s="199"/>
    </row>
    <row r="867" spans="1:19" ht="20.25" x14ac:dyDescent="0.2">
      <c r="A867" s="376" t="s">
        <v>18</v>
      </c>
      <c r="B867" s="344" t="s">
        <v>102</v>
      </c>
      <c r="C867" s="345"/>
      <c r="D867" s="345"/>
      <c r="E867" s="345"/>
      <c r="F867" s="345"/>
      <c r="G867" s="345"/>
      <c r="H867" s="345"/>
      <c r="I867" s="345"/>
      <c r="J867" s="377"/>
      <c r="K867" s="348" t="s">
        <v>19</v>
      </c>
      <c r="L867" s="339" t="s">
        <v>11</v>
      </c>
      <c r="M867" s="339" t="s">
        <v>12</v>
      </c>
      <c r="N867" s="350" t="s">
        <v>13</v>
      </c>
      <c r="O867" s="339" t="s">
        <v>14</v>
      </c>
      <c r="P867" s="337" t="s">
        <v>15</v>
      </c>
      <c r="Q867" s="337" t="s">
        <v>16</v>
      </c>
      <c r="R867" s="339" t="s">
        <v>103</v>
      </c>
      <c r="S867" s="199"/>
    </row>
    <row r="868" spans="1:19" ht="15.75" x14ac:dyDescent="0.25">
      <c r="A868" s="338"/>
      <c r="B868" s="84" t="s">
        <v>104</v>
      </c>
      <c r="C868" s="84" t="s">
        <v>105</v>
      </c>
      <c r="D868" s="84" t="s">
        <v>106</v>
      </c>
      <c r="E868" s="84" t="s">
        <v>107</v>
      </c>
      <c r="F868" s="84" t="s">
        <v>108</v>
      </c>
      <c r="G868" s="84" t="s">
        <v>109</v>
      </c>
      <c r="H868" s="84" t="s">
        <v>110</v>
      </c>
      <c r="I868" s="84" t="s">
        <v>73</v>
      </c>
      <c r="J868" s="84" t="s">
        <v>74</v>
      </c>
      <c r="K868" s="349"/>
      <c r="L868" s="338"/>
      <c r="M868" s="338"/>
      <c r="N868" s="338"/>
      <c r="O868" s="338"/>
      <c r="P868" s="338"/>
      <c r="Q868" s="338"/>
      <c r="R868" s="338"/>
      <c r="S868" s="199"/>
    </row>
    <row r="869" spans="1:19" ht="15.75" customHeight="1" x14ac:dyDescent="0.25">
      <c r="A869" s="84">
        <v>2401</v>
      </c>
      <c r="B869" s="87">
        <v>107</v>
      </c>
      <c r="C869" s="87"/>
      <c r="D869" s="87"/>
      <c r="E869" s="87"/>
      <c r="F869" s="87"/>
      <c r="G869" s="87"/>
      <c r="H869" s="87"/>
      <c r="I869" s="87"/>
      <c r="J869" s="87"/>
      <c r="K869" s="129"/>
      <c r="L869" s="262"/>
      <c r="M869" s="263"/>
      <c r="N869" s="264"/>
      <c r="O869" s="278"/>
      <c r="P869" s="182">
        <f>B869</f>
        <v>107</v>
      </c>
      <c r="Q869" s="279"/>
      <c r="R869" s="278"/>
      <c r="S869" s="199"/>
    </row>
    <row r="870" spans="1:19" ht="15.75" customHeight="1" x14ac:dyDescent="0.25">
      <c r="A870" s="84">
        <v>2402</v>
      </c>
      <c r="B870" s="87"/>
      <c r="C870" s="87">
        <v>91</v>
      </c>
      <c r="D870" s="87"/>
      <c r="E870" s="87"/>
      <c r="F870" s="87"/>
      <c r="G870" s="87"/>
      <c r="H870" s="87"/>
      <c r="I870" s="87"/>
      <c r="J870" s="87"/>
      <c r="K870" s="129"/>
      <c r="L870" s="265"/>
      <c r="M870" s="101"/>
      <c r="N870" s="266"/>
      <c r="O870" s="96">
        <f>IF(C870=0,"",C870/B869)</f>
        <v>0.85046728971962615</v>
      </c>
      <c r="P870" s="97">
        <v>92</v>
      </c>
      <c r="Q870" s="280">
        <f t="shared" ref="Q870:Q876" si="100">IF(P870=0,"",P870/P869)</f>
        <v>0.85981308411214952</v>
      </c>
      <c r="R870" s="280">
        <f t="shared" ref="R870:R876" si="101">IF(P870=0,"",100%-Q870)</f>
        <v>0.14018691588785048</v>
      </c>
      <c r="S870" s="199"/>
    </row>
    <row r="871" spans="1:19" ht="15.75" customHeight="1" x14ac:dyDescent="0.25">
      <c r="A871" s="84">
        <v>2501</v>
      </c>
      <c r="B871" s="87"/>
      <c r="C871" s="87"/>
      <c r="D871" s="87">
        <v>84</v>
      </c>
      <c r="E871" s="87"/>
      <c r="F871" s="87"/>
      <c r="G871" s="87"/>
      <c r="H871" s="87"/>
      <c r="I871" s="87"/>
      <c r="J871" s="87"/>
      <c r="K871" s="129"/>
      <c r="L871" s="265"/>
      <c r="M871" s="101"/>
      <c r="N871" s="266"/>
      <c r="O871" s="96">
        <f>IF(D871=0,"",D871/C870)</f>
        <v>0.92307692307692313</v>
      </c>
      <c r="P871" s="97">
        <v>92</v>
      </c>
      <c r="Q871" s="322">
        <f t="shared" si="100"/>
        <v>1</v>
      </c>
      <c r="R871" s="322">
        <f t="shared" si="101"/>
        <v>0</v>
      </c>
      <c r="S871" s="128">
        <f>P871/P869</f>
        <v>0.85981308411214952</v>
      </c>
    </row>
    <row r="872" spans="1:19" ht="15.75" customHeight="1" x14ac:dyDescent="0.25">
      <c r="A872" s="84">
        <v>2502</v>
      </c>
      <c r="B872" s="87"/>
      <c r="C872" s="87"/>
      <c r="D872" s="87"/>
      <c r="E872" s="87">
        <v>83</v>
      </c>
      <c r="F872" s="87"/>
      <c r="G872" s="87"/>
      <c r="H872" s="87"/>
      <c r="I872" s="87"/>
      <c r="J872" s="87"/>
      <c r="K872" s="129"/>
      <c r="L872" s="265"/>
      <c r="M872" s="101"/>
      <c r="N872" s="266"/>
      <c r="O872" s="96">
        <f>IF(E872=0,"",E872/D871)</f>
        <v>0.98809523809523814</v>
      </c>
      <c r="P872" s="97">
        <v>88</v>
      </c>
      <c r="Q872" s="280">
        <f t="shared" si="100"/>
        <v>0.95652173913043481</v>
      </c>
      <c r="R872" s="280">
        <f t="shared" si="101"/>
        <v>4.3478260869565188E-2</v>
      </c>
      <c r="S872" s="199"/>
    </row>
    <row r="873" spans="1:19" ht="15.75" customHeight="1" x14ac:dyDescent="0.25">
      <c r="A873" s="84">
        <v>2601</v>
      </c>
      <c r="B873" s="87"/>
      <c r="C873" s="87"/>
      <c r="D873" s="87"/>
      <c r="E873" s="87"/>
      <c r="F873" s="87"/>
      <c r="G873" s="87"/>
      <c r="H873" s="87"/>
      <c r="I873" s="87"/>
      <c r="J873" s="87"/>
      <c r="K873" s="129"/>
      <c r="L873" s="265"/>
      <c r="M873" s="101"/>
      <c r="N873" s="266"/>
      <c r="O873" s="96" t="str">
        <f>IF(G873=0,"",G873/#REF!)</f>
        <v/>
      </c>
      <c r="P873" s="97"/>
      <c r="Q873" s="280" t="str">
        <f t="shared" si="100"/>
        <v/>
      </c>
      <c r="R873" s="280" t="str">
        <f t="shared" si="101"/>
        <v/>
      </c>
      <c r="S873" s="199"/>
    </row>
    <row r="874" spans="1:19" ht="15.75" customHeight="1" x14ac:dyDescent="0.25">
      <c r="A874" s="84">
        <v>2602</v>
      </c>
      <c r="B874" s="87"/>
      <c r="C874" s="87"/>
      <c r="D874" s="87"/>
      <c r="E874" s="87"/>
      <c r="F874" s="87"/>
      <c r="G874" s="87"/>
      <c r="H874" s="87"/>
      <c r="I874" s="87"/>
      <c r="J874" s="87"/>
      <c r="K874" s="129"/>
      <c r="L874" s="265"/>
      <c r="M874" s="101"/>
      <c r="N874" s="266"/>
      <c r="O874" s="96" t="str">
        <f>IF(H874=0,"",H874/G873)</f>
        <v/>
      </c>
      <c r="P874" s="97"/>
      <c r="Q874" s="280" t="str">
        <f t="shared" si="100"/>
        <v/>
      </c>
      <c r="R874" s="280" t="str">
        <f t="shared" si="101"/>
        <v/>
      </c>
      <c r="S874" s="199"/>
    </row>
    <row r="875" spans="1:19" ht="15.75" customHeight="1" x14ac:dyDescent="0.25">
      <c r="A875" s="84">
        <v>2701</v>
      </c>
      <c r="B875" s="87"/>
      <c r="C875" s="87"/>
      <c r="D875" s="87"/>
      <c r="E875" s="87"/>
      <c r="F875" s="87"/>
      <c r="G875" s="87"/>
      <c r="H875" s="87"/>
      <c r="I875" s="87"/>
      <c r="J875" s="87"/>
      <c r="K875" s="129"/>
      <c r="L875" s="265"/>
      <c r="M875" s="101"/>
      <c r="N875" s="266"/>
      <c r="O875" s="96" t="str">
        <f>IF(I875=0,"",I875/H874)</f>
        <v/>
      </c>
      <c r="P875" s="97"/>
      <c r="Q875" s="280" t="str">
        <f t="shared" si="100"/>
        <v/>
      </c>
      <c r="R875" s="280" t="str">
        <f t="shared" si="101"/>
        <v/>
      </c>
      <c r="S875" s="199"/>
    </row>
    <row r="876" spans="1:19" ht="15.75" customHeight="1" x14ac:dyDescent="0.25">
      <c r="A876" s="84">
        <v>2702</v>
      </c>
      <c r="B876" s="87"/>
      <c r="C876" s="87"/>
      <c r="D876" s="87"/>
      <c r="E876" s="87"/>
      <c r="F876" s="87"/>
      <c r="G876" s="87"/>
      <c r="H876" s="87"/>
      <c r="I876" s="87"/>
      <c r="J876" s="87"/>
      <c r="K876" s="129"/>
      <c r="L876" s="265"/>
      <c r="M876" s="101"/>
      <c r="N876" s="266"/>
      <c r="O876" s="126" t="str">
        <f>IF(J876=0,"",J876/I875)</f>
        <v/>
      </c>
      <c r="P876" s="97"/>
      <c r="Q876" s="126" t="str">
        <f t="shared" si="100"/>
        <v/>
      </c>
      <c r="R876" s="126" t="str">
        <f t="shared" si="101"/>
        <v/>
      </c>
      <c r="S876" s="199"/>
    </row>
    <row r="877" spans="1:19" ht="15.75" customHeight="1" x14ac:dyDescent="0.25">
      <c r="A877" s="84">
        <v>2801</v>
      </c>
      <c r="B877" s="87"/>
      <c r="C877" s="87"/>
      <c r="D877" s="87"/>
      <c r="E877" s="87"/>
      <c r="F877" s="87"/>
      <c r="G877" s="87"/>
      <c r="H877" s="87"/>
      <c r="I877" s="87"/>
      <c r="J877" s="87"/>
      <c r="K877" s="129"/>
      <c r="L877" s="265"/>
      <c r="M877" s="101"/>
      <c r="N877" s="256"/>
      <c r="O877" s="175"/>
      <c r="P877" s="97"/>
      <c r="Q877" s="175"/>
      <c r="R877" s="281"/>
      <c r="S877" s="199"/>
    </row>
    <row r="878" spans="1:19" ht="15.75" customHeight="1" x14ac:dyDescent="0.25">
      <c r="A878" s="84">
        <v>2802</v>
      </c>
      <c r="B878" s="87"/>
      <c r="C878" s="87"/>
      <c r="D878" s="87"/>
      <c r="E878" s="87"/>
      <c r="F878" s="87"/>
      <c r="G878" s="87"/>
      <c r="H878" s="87"/>
      <c r="I878" s="87"/>
      <c r="J878" s="87"/>
      <c r="K878" s="129"/>
      <c r="L878" s="265"/>
      <c r="M878" s="101"/>
      <c r="N878" s="256"/>
      <c r="O878" s="215"/>
      <c r="P878" s="106"/>
      <c r="Q878" s="285"/>
      <c r="R878" s="215"/>
      <c r="S878" s="199"/>
    </row>
    <row r="879" spans="1:19" ht="15.75" customHeight="1" x14ac:dyDescent="0.25">
      <c r="A879" s="84">
        <v>2901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129"/>
      <c r="L879" s="265"/>
      <c r="M879" s="101"/>
      <c r="N879" s="256"/>
      <c r="O879" s="215"/>
      <c r="P879" s="106"/>
      <c r="Q879" s="285"/>
      <c r="R879" s="215"/>
      <c r="S879" s="199"/>
    </row>
    <row r="880" spans="1:19" ht="15.75" customHeight="1" x14ac:dyDescent="0.25">
      <c r="A880" s="84">
        <v>2902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129"/>
      <c r="L880" s="265"/>
      <c r="M880" s="101"/>
      <c r="N880" s="256"/>
      <c r="O880" s="316"/>
      <c r="P880" s="317"/>
      <c r="Q880" s="318"/>
      <c r="R880" s="319"/>
      <c r="S880" s="199"/>
    </row>
    <row r="881" spans="1:19" ht="15.75" customHeight="1" x14ac:dyDescent="0.25">
      <c r="A881" s="84">
        <v>3001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129"/>
      <c r="L881" s="265"/>
      <c r="M881" s="101"/>
      <c r="N881" s="256"/>
      <c r="O881" s="111" t="s">
        <v>91</v>
      </c>
      <c r="P881" s="164"/>
      <c r="Q881" s="113" t="str">
        <f>IF(SUM(K874:K880)=0,"",SUM(K874:K880))</f>
        <v/>
      </c>
      <c r="R881" s="114" t="s">
        <v>19</v>
      </c>
      <c r="S881" s="199"/>
    </row>
    <row r="882" spans="1:19" ht="15.75" customHeight="1" x14ac:dyDescent="0.25">
      <c r="A882" s="84">
        <v>3002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129"/>
      <c r="L882" s="265"/>
      <c r="M882" s="101"/>
      <c r="N882" s="256"/>
      <c r="O882" s="115" t="s">
        <v>92</v>
      </c>
      <c r="P882" s="165" t="str">
        <f>IF(P881/B869=0,"",P881/B869)</f>
        <v/>
      </c>
      <c r="Q882" s="117" t="e">
        <f>IF(P881/Q881=0,"",P881/Q881)</f>
        <v>#VALUE!</v>
      </c>
      <c r="R882" s="118" t="s">
        <v>93</v>
      </c>
      <c r="S882" s="199"/>
    </row>
    <row r="883" spans="1:19" ht="15.75" customHeight="1" x14ac:dyDescent="0.25">
      <c r="A883" s="84">
        <v>3101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129"/>
      <c r="L883" s="267"/>
      <c r="M883" s="268"/>
      <c r="N883" s="269"/>
      <c r="O883" s="120"/>
      <c r="P883" s="121"/>
      <c r="Q883" s="121"/>
      <c r="R883" s="122"/>
      <c r="S883" s="199"/>
    </row>
    <row r="884" spans="1:19" ht="18" customHeight="1" x14ac:dyDescent="0.25">
      <c r="A884" s="46"/>
      <c r="B884" s="340" t="s">
        <v>111</v>
      </c>
      <c r="C884" s="340"/>
      <c r="D884" s="340"/>
      <c r="E884" s="340"/>
      <c r="F884" s="340"/>
      <c r="G884" s="340"/>
      <c r="H884" s="340"/>
      <c r="I884" s="340"/>
      <c r="J884" s="340"/>
      <c r="K884" s="123">
        <f>SUM(K869:K880)</f>
        <v>0</v>
      </c>
      <c r="L884" s="124" t="str">
        <f>IF(K876=0,"",K876/B869)</f>
        <v/>
      </c>
      <c r="M884" s="124" t="str">
        <f>IF(K884=0,"",K884/B869)</f>
        <v/>
      </c>
      <c r="N884" s="124" t="str">
        <f>IF(K876=0,"",M884-L884)</f>
        <v/>
      </c>
      <c r="O884" s="1"/>
      <c r="P884" s="2"/>
      <c r="Q884" s="36"/>
      <c r="R884" s="1"/>
      <c r="S884" s="199"/>
    </row>
    <row r="885" spans="1:19" ht="12.75" customHeight="1" x14ac:dyDescent="0.25">
      <c r="A885" s="46"/>
      <c r="B885" s="2"/>
      <c r="C885" s="2"/>
      <c r="D885" s="130"/>
      <c r="E885" s="130"/>
      <c r="F885" s="130"/>
      <c r="G885" s="130"/>
      <c r="H885" s="130"/>
      <c r="I885" s="130"/>
      <c r="J885" s="130"/>
      <c r="K885" s="131"/>
      <c r="L885" s="132"/>
      <c r="M885" s="132"/>
      <c r="N885" s="132"/>
      <c r="O885" s="1"/>
      <c r="P885" s="2"/>
      <c r="Q885" s="36"/>
      <c r="R885" s="1"/>
    </row>
    <row r="886" spans="1:19" ht="12.75" customHeight="1" x14ac:dyDescent="0.25">
      <c r="A886" s="46"/>
      <c r="B886" s="2"/>
      <c r="C886" s="2"/>
      <c r="D886" s="130"/>
      <c r="E886" s="130"/>
      <c r="F886" s="130"/>
      <c r="G886" s="130"/>
      <c r="H886" s="130"/>
      <c r="I886" s="130"/>
      <c r="J886" s="130"/>
      <c r="K886" s="131"/>
      <c r="L886" s="132"/>
      <c r="M886" s="132"/>
      <c r="N886" s="132"/>
      <c r="O886" s="1"/>
      <c r="P886" s="2"/>
      <c r="Q886" s="36"/>
      <c r="R886" s="1"/>
    </row>
    <row r="887" spans="1:19" ht="26.25" x14ac:dyDescent="0.4">
      <c r="A887" s="2"/>
      <c r="B887" s="382" t="s">
        <v>101</v>
      </c>
      <c r="C887" s="367"/>
      <c r="D887" s="367"/>
      <c r="E887" s="367"/>
      <c r="F887" s="367"/>
      <c r="G887" s="367"/>
      <c r="H887" s="367"/>
      <c r="I887" s="367"/>
      <c r="J887" s="367"/>
      <c r="K887" s="225" t="s">
        <v>157</v>
      </c>
      <c r="L887" s="1"/>
      <c r="M887" s="1"/>
      <c r="N887" s="2"/>
      <c r="O887" s="1"/>
      <c r="P887" s="2"/>
      <c r="Q887" s="2"/>
      <c r="R887" s="2"/>
      <c r="S887" s="202"/>
    </row>
    <row r="888" spans="1:19" ht="20.25" x14ac:dyDescent="0.2">
      <c r="A888" s="376" t="s">
        <v>18</v>
      </c>
      <c r="B888" s="344" t="s">
        <v>102</v>
      </c>
      <c r="C888" s="345"/>
      <c r="D888" s="345"/>
      <c r="E888" s="345"/>
      <c r="F888" s="345"/>
      <c r="G888" s="345"/>
      <c r="H888" s="345"/>
      <c r="I888" s="345"/>
      <c r="J888" s="377"/>
      <c r="K888" s="348" t="s">
        <v>19</v>
      </c>
      <c r="L888" s="339" t="s">
        <v>11</v>
      </c>
      <c r="M888" s="339" t="s">
        <v>12</v>
      </c>
      <c r="N888" s="350" t="s">
        <v>13</v>
      </c>
      <c r="O888" s="339" t="s">
        <v>14</v>
      </c>
      <c r="P888" s="337" t="s">
        <v>15</v>
      </c>
      <c r="Q888" s="337" t="s">
        <v>16</v>
      </c>
      <c r="R888" s="339" t="s">
        <v>103</v>
      </c>
      <c r="S888" s="202"/>
    </row>
    <row r="889" spans="1:19" ht="15.75" x14ac:dyDescent="0.25">
      <c r="A889" s="338"/>
      <c r="B889" s="84" t="s">
        <v>104</v>
      </c>
      <c r="C889" s="84" t="s">
        <v>105</v>
      </c>
      <c r="D889" s="84" t="s">
        <v>106</v>
      </c>
      <c r="E889" s="84" t="s">
        <v>107</v>
      </c>
      <c r="F889" s="84" t="s">
        <v>108</v>
      </c>
      <c r="G889" s="84" t="s">
        <v>109</v>
      </c>
      <c r="H889" s="84" t="s">
        <v>110</v>
      </c>
      <c r="I889" s="84" t="s">
        <v>73</v>
      </c>
      <c r="J889" s="84" t="s">
        <v>74</v>
      </c>
      <c r="K889" s="349"/>
      <c r="L889" s="338"/>
      <c r="M889" s="338"/>
      <c r="N889" s="338"/>
      <c r="O889" s="338"/>
      <c r="P889" s="338"/>
      <c r="Q889" s="338"/>
      <c r="R889" s="338"/>
      <c r="S889" s="202"/>
    </row>
    <row r="890" spans="1:19" ht="15.75" customHeight="1" x14ac:dyDescent="0.25">
      <c r="A890" s="84">
        <v>2402</v>
      </c>
      <c r="B890" s="87">
        <v>106</v>
      </c>
      <c r="C890" s="87"/>
      <c r="D890" s="87"/>
      <c r="E890" s="87"/>
      <c r="F890" s="87"/>
      <c r="G890" s="87"/>
      <c r="H890" s="87"/>
      <c r="I890" s="87"/>
      <c r="J890" s="87"/>
      <c r="K890" s="129"/>
      <c r="L890" s="262"/>
      <c r="M890" s="263"/>
      <c r="N890" s="264"/>
      <c r="O890" s="278"/>
      <c r="P890" s="182">
        <f>B890</f>
        <v>106</v>
      </c>
      <c r="Q890" s="279"/>
      <c r="R890" s="278"/>
      <c r="S890" s="202"/>
    </row>
    <row r="891" spans="1:19" ht="15.75" customHeight="1" x14ac:dyDescent="0.25">
      <c r="A891" s="84">
        <v>2501</v>
      </c>
      <c r="B891" s="87"/>
      <c r="C891" s="87">
        <v>101</v>
      </c>
      <c r="D891" s="87"/>
      <c r="E891" s="87"/>
      <c r="F891" s="87"/>
      <c r="G891" s="87"/>
      <c r="H891" s="87"/>
      <c r="I891" s="87"/>
      <c r="J891" s="87"/>
      <c r="K891" s="129"/>
      <c r="L891" s="265"/>
      <c r="M891" s="101"/>
      <c r="N891" s="266"/>
      <c r="O891" s="96">
        <f>IF(C891=0,"",C891/B890)</f>
        <v>0.95283018867924529</v>
      </c>
      <c r="P891" s="97">
        <v>101</v>
      </c>
      <c r="Q891" s="280">
        <f t="shared" ref="Q891:Q897" si="102">IF(P891=0,"",P891/P890)</f>
        <v>0.95283018867924529</v>
      </c>
      <c r="R891" s="280">
        <f t="shared" ref="R891:R897" si="103">IF(P891=0,"",100%-Q891)</f>
        <v>4.7169811320754707E-2</v>
      </c>
      <c r="S891" s="202"/>
    </row>
    <row r="892" spans="1:19" ht="15.75" customHeight="1" x14ac:dyDescent="0.25">
      <c r="A892" s="84">
        <v>2502</v>
      </c>
      <c r="B892" s="87"/>
      <c r="C892" s="87"/>
      <c r="D892" s="87">
        <v>92</v>
      </c>
      <c r="E892" s="87"/>
      <c r="F892" s="87"/>
      <c r="G892" s="87"/>
      <c r="H892" s="87"/>
      <c r="I892" s="87"/>
      <c r="J892" s="87"/>
      <c r="K892" s="129"/>
      <c r="L892" s="265"/>
      <c r="M892" s="101"/>
      <c r="N892" s="266"/>
      <c r="O892" s="96">
        <f>IF(D892=0,"",D892/C891)</f>
        <v>0.91089108910891092</v>
      </c>
      <c r="P892" s="97">
        <v>95</v>
      </c>
      <c r="Q892" s="280">
        <f t="shared" si="102"/>
        <v>0.94059405940594054</v>
      </c>
      <c r="R892" s="280">
        <f t="shared" si="103"/>
        <v>5.9405940594059459E-2</v>
      </c>
      <c r="S892" s="128">
        <f>P892/P890</f>
        <v>0.89622641509433965</v>
      </c>
    </row>
    <row r="893" spans="1:19" ht="15.75" customHeight="1" x14ac:dyDescent="0.25">
      <c r="A893" s="84">
        <v>2601</v>
      </c>
      <c r="B893" s="87"/>
      <c r="C893" s="87"/>
      <c r="D893" s="87"/>
      <c r="E893" s="87"/>
      <c r="F893" s="87"/>
      <c r="G893" s="87"/>
      <c r="H893" s="87"/>
      <c r="I893" s="87"/>
      <c r="J893" s="87"/>
      <c r="K893" s="129"/>
      <c r="L893" s="265"/>
      <c r="M893" s="101"/>
      <c r="N893" s="266"/>
      <c r="O893" s="96" t="str">
        <f>IF(E893=0,"",E893/D892)</f>
        <v/>
      </c>
      <c r="P893" s="97"/>
      <c r="Q893" s="280" t="str">
        <f t="shared" si="102"/>
        <v/>
      </c>
      <c r="R893" s="280" t="str">
        <f t="shared" si="103"/>
        <v/>
      </c>
      <c r="S893" s="202"/>
    </row>
    <row r="894" spans="1:19" ht="15.75" customHeight="1" x14ac:dyDescent="0.25">
      <c r="A894" s="84">
        <v>2602</v>
      </c>
      <c r="B894" s="87"/>
      <c r="C894" s="87"/>
      <c r="D894" s="87"/>
      <c r="E894" s="87"/>
      <c r="F894" s="87"/>
      <c r="G894" s="87"/>
      <c r="H894" s="87"/>
      <c r="I894" s="87"/>
      <c r="J894" s="87"/>
      <c r="K894" s="129"/>
      <c r="L894" s="265"/>
      <c r="M894" s="101"/>
      <c r="N894" s="266"/>
      <c r="O894" s="96" t="str">
        <f>IF(G894=0,"",G894/#REF!)</f>
        <v/>
      </c>
      <c r="P894" s="97"/>
      <c r="Q894" s="280" t="str">
        <f t="shared" si="102"/>
        <v/>
      </c>
      <c r="R894" s="280" t="str">
        <f t="shared" si="103"/>
        <v/>
      </c>
      <c r="S894" s="202"/>
    </row>
    <row r="895" spans="1:19" ht="15.75" customHeight="1" x14ac:dyDescent="0.25">
      <c r="A895" s="84">
        <v>2701</v>
      </c>
      <c r="B895" s="87"/>
      <c r="C895" s="87"/>
      <c r="D895" s="87"/>
      <c r="E895" s="87"/>
      <c r="F895" s="87"/>
      <c r="G895" s="87"/>
      <c r="H895" s="87"/>
      <c r="I895" s="87"/>
      <c r="J895" s="87"/>
      <c r="K895" s="129"/>
      <c r="L895" s="265"/>
      <c r="M895" s="101"/>
      <c r="N895" s="266"/>
      <c r="O895" s="96" t="str">
        <f>IF(H895=0,"",H895/G894)</f>
        <v/>
      </c>
      <c r="P895" s="97"/>
      <c r="Q895" s="280" t="str">
        <f t="shared" si="102"/>
        <v/>
      </c>
      <c r="R895" s="280" t="str">
        <f t="shared" si="103"/>
        <v/>
      </c>
      <c r="S895" s="202"/>
    </row>
    <row r="896" spans="1:19" ht="15.75" customHeight="1" x14ac:dyDescent="0.25">
      <c r="A896" s="84">
        <v>2702</v>
      </c>
      <c r="B896" s="87"/>
      <c r="C896" s="87"/>
      <c r="D896" s="87"/>
      <c r="E896" s="87"/>
      <c r="F896" s="87"/>
      <c r="G896" s="87"/>
      <c r="H896" s="87"/>
      <c r="I896" s="87"/>
      <c r="J896" s="87"/>
      <c r="K896" s="129"/>
      <c r="L896" s="265"/>
      <c r="M896" s="101"/>
      <c r="N896" s="266"/>
      <c r="O896" s="96" t="str">
        <f>IF(I896=0,"",I896/H895)</f>
        <v/>
      </c>
      <c r="P896" s="97"/>
      <c r="Q896" s="280" t="str">
        <f t="shared" si="102"/>
        <v/>
      </c>
      <c r="R896" s="280" t="str">
        <f t="shared" si="103"/>
        <v/>
      </c>
      <c r="S896" s="202"/>
    </row>
    <row r="897" spans="1:19" ht="15.75" customHeight="1" x14ac:dyDescent="0.25">
      <c r="A897" s="84">
        <v>2801</v>
      </c>
      <c r="B897" s="87"/>
      <c r="C897" s="87"/>
      <c r="D897" s="87"/>
      <c r="E897" s="87"/>
      <c r="F897" s="87"/>
      <c r="G897" s="87"/>
      <c r="H897" s="87"/>
      <c r="I897" s="87"/>
      <c r="J897" s="87"/>
      <c r="K897" s="129"/>
      <c r="L897" s="265"/>
      <c r="M897" s="101"/>
      <c r="N897" s="266"/>
      <c r="O897" s="126" t="str">
        <f>IF(J897=0,"",J897/I896)</f>
        <v/>
      </c>
      <c r="P897" s="97"/>
      <c r="Q897" s="126" t="str">
        <f t="shared" si="102"/>
        <v/>
      </c>
      <c r="R897" s="126" t="str">
        <f t="shared" si="103"/>
        <v/>
      </c>
      <c r="S897" s="202"/>
    </row>
    <row r="898" spans="1:19" ht="15.75" customHeight="1" x14ac:dyDescent="0.25">
      <c r="A898" s="84">
        <v>2802</v>
      </c>
      <c r="B898" s="87"/>
      <c r="C898" s="87"/>
      <c r="D898" s="87"/>
      <c r="E898" s="87"/>
      <c r="F898" s="87"/>
      <c r="G898" s="87"/>
      <c r="H898" s="87"/>
      <c r="I898" s="87"/>
      <c r="J898" s="87"/>
      <c r="K898" s="129"/>
      <c r="L898" s="265"/>
      <c r="M898" s="101"/>
      <c r="N898" s="256"/>
      <c r="O898" s="175"/>
      <c r="P898" s="97"/>
      <c r="Q898" s="175"/>
      <c r="R898" s="281"/>
      <c r="S898" s="202"/>
    </row>
    <row r="899" spans="1:19" ht="15.75" customHeight="1" x14ac:dyDescent="0.25">
      <c r="A899" s="84">
        <v>2901</v>
      </c>
      <c r="B899" s="87"/>
      <c r="C899" s="87"/>
      <c r="D899" s="87"/>
      <c r="E899" s="87"/>
      <c r="F899" s="87"/>
      <c r="G899" s="87"/>
      <c r="H899" s="87"/>
      <c r="I899" s="87"/>
      <c r="J899" s="87"/>
      <c r="K899" s="129"/>
      <c r="L899" s="265"/>
      <c r="M899" s="101"/>
      <c r="N899" s="256"/>
      <c r="O899" s="215"/>
      <c r="P899" s="106"/>
      <c r="Q899" s="285"/>
      <c r="R899" s="215"/>
      <c r="S899" s="202"/>
    </row>
    <row r="900" spans="1:19" ht="15.75" customHeight="1" x14ac:dyDescent="0.25">
      <c r="A900" s="84">
        <v>2902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129"/>
      <c r="L900" s="265"/>
      <c r="M900" s="101"/>
      <c r="N900" s="256"/>
      <c r="O900" s="215"/>
      <c r="P900" s="106"/>
      <c r="Q900" s="285"/>
      <c r="R900" s="215"/>
      <c r="S900" s="202"/>
    </row>
    <row r="901" spans="1:19" ht="15.75" customHeight="1" x14ac:dyDescent="0.25">
      <c r="A901" s="84">
        <v>3001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129"/>
      <c r="L901" s="265"/>
      <c r="M901" s="101"/>
      <c r="N901" s="256"/>
      <c r="O901" s="316"/>
      <c r="P901" s="317"/>
      <c r="Q901" s="318"/>
      <c r="R901" s="319"/>
      <c r="S901" s="202"/>
    </row>
    <row r="902" spans="1:19" ht="15.75" customHeight="1" x14ac:dyDescent="0.25">
      <c r="A902" s="84">
        <v>3002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129"/>
      <c r="L902" s="265"/>
      <c r="M902" s="101"/>
      <c r="N902" s="256"/>
      <c r="O902" s="111" t="s">
        <v>91</v>
      </c>
      <c r="P902" s="164"/>
      <c r="Q902" s="113" t="str">
        <f>IF(SUM(K895:K901)=0,"",SUM(K895:K901))</f>
        <v/>
      </c>
      <c r="R902" s="114" t="s">
        <v>19</v>
      </c>
      <c r="S902" s="202"/>
    </row>
    <row r="903" spans="1:19" ht="15.75" customHeight="1" x14ac:dyDescent="0.25">
      <c r="A903" s="84">
        <v>3101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129"/>
      <c r="L903" s="265"/>
      <c r="M903" s="101"/>
      <c r="N903" s="256"/>
      <c r="O903" s="115" t="s">
        <v>92</v>
      </c>
      <c r="P903" s="165" t="str">
        <f>IF(P902/B890=0,"",P902/B890)</f>
        <v/>
      </c>
      <c r="Q903" s="117" t="e">
        <f>IF(P902/Q902=0,"",P902/Q902)</f>
        <v>#VALUE!</v>
      </c>
      <c r="R903" s="118" t="s">
        <v>93</v>
      </c>
      <c r="S903" s="202"/>
    </row>
    <row r="904" spans="1:19" ht="15.75" customHeight="1" x14ac:dyDescent="0.25">
      <c r="A904" s="84">
        <v>3102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129"/>
      <c r="L904" s="267"/>
      <c r="M904" s="268"/>
      <c r="N904" s="269"/>
      <c r="O904" s="120"/>
      <c r="P904" s="121"/>
      <c r="Q904" s="121"/>
      <c r="R904" s="122"/>
      <c r="S904" s="202"/>
    </row>
    <row r="905" spans="1:19" ht="18" customHeight="1" x14ac:dyDescent="0.25">
      <c r="A905" s="46"/>
      <c r="B905" s="340" t="s">
        <v>111</v>
      </c>
      <c r="C905" s="340"/>
      <c r="D905" s="340"/>
      <c r="E905" s="340"/>
      <c r="F905" s="340"/>
      <c r="G905" s="340"/>
      <c r="H905" s="340"/>
      <c r="I905" s="340"/>
      <c r="J905" s="340"/>
      <c r="K905" s="123">
        <f>SUM(K890:K901)</f>
        <v>0</v>
      </c>
      <c r="L905" s="124" t="str">
        <f>IF(K897=0,"",K897/B890)</f>
        <v/>
      </c>
      <c r="M905" s="124" t="str">
        <f>IF(K905=0,"",K905/B890)</f>
        <v/>
      </c>
      <c r="N905" s="124" t="str">
        <f>IF(K897=0,"",M905-L905)</f>
        <v/>
      </c>
      <c r="O905" s="1"/>
      <c r="P905" s="2"/>
      <c r="Q905" s="36"/>
      <c r="R905" s="1"/>
      <c r="S905" s="202"/>
    </row>
    <row r="906" spans="1:19" ht="12.75" x14ac:dyDescent="0.2"/>
    <row r="907" spans="1:19" ht="12.75" x14ac:dyDescent="0.2"/>
    <row r="908" spans="1:19" ht="26.25" x14ac:dyDescent="0.4">
      <c r="A908" s="2"/>
      <c r="B908" s="382" t="s">
        <v>101</v>
      </c>
      <c r="C908" s="367"/>
      <c r="D908" s="367"/>
      <c r="E908" s="367"/>
      <c r="F908" s="367"/>
      <c r="G908" s="367"/>
      <c r="H908" s="367"/>
      <c r="I908" s="367"/>
      <c r="J908" s="367"/>
      <c r="K908" s="225" t="s">
        <v>158</v>
      </c>
      <c r="L908" s="1"/>
      <c r="M908" s="1"/>
      <c r="N908" s="2"/>
      <c r="O908" s="1"/>
      <c r="P908" s="2"/>
      <c r="Q908" s="2"/>
      <c r="R908" s="2"/>
      <c r="S908" s="209"/>
    </row>
    <row r="909" spans="1:19" ht="20.25" x14ac:dyDescent="0.2">
      <c r="A909" s="376" t="s">
        <v>18</v>
      </c>
      <c r="B909" s="344" t="s">
        <v>102</v>
      </c>
      <c r="C909" s="345"/>
      <c r="D909" s="345"/>
      <c r="E909" s="345"/>
      <c r="F909" s="345"/>
      <c r="G909" s="345"/>
      <c r="H909" s="345"/>
      <c r="I909" s="345"/>
      <c r="J909" s="377"/>
      <c r="K909" s="348" t="s">
        <v>19</v>
      </c>
      <c r="L909" s="339" t="s">
        <v>11</v>
      </c>
      <c r="M909" s="339" t="s">
        <v>12</v>
      </c>
      <c r="N909" s="350" t="s">
        <v>13</v>
      </c>
      <c r="O909" s="339" t="s">
        <v>14</v>
      </c>
      <c r="P909" s="337" t="s">
        <v>15</v>
      </c>
      <c r="Q909" s="337" t="s">
        <v>16</v>
      </c>
      <c r="R909" s="339" t="s">
        <v>103</v>
      </c>
      <c r="S909" s="209"/>
    </row>
    <row r="910" spans="1:19" ht="15.75" x14ac:dyDescent="0.25">
      <c r="A910" s="338"/>
      <c r="B910" s="84" t="s">
        <v>104</v>
      </c>
      <c r="C910" s="84" t="s">
        <v>105</v>
      </c>
      <c r="D910" s="84" t="s">
        <v>106</v>
      </c>
      <c r="E910" s="84" t="s">
        <v>107</v>
      </c>
      <c r="F910" s="84" t="s">
        <v>108</v>
      </c>
      <c r="G910" s="84" t="s">
        <v>109</v>
      </c>
      <c r="H910" s="84" t="s">
        <v>110</v>
      </c>
      <c r="I910" s="84" t="s">
        <v>73</v>
      </c>
      <c r="J910" s="84" t="s">
        <v>74</v>
      </c>
      <c r="K910" s="349"/>
      <c r="L910" s="338"/>
      <c r="M910" s="338"/>
      <c r="N910" s="338"/>
      <c r="O910" s="338"/>
      <c r="P910" s="338"/>
      <c r="Q910" s="338"/>
      <c r="R910" s="338"/>
      <c r="S910" s="209"/>
    </row>
    <row r="911" spans="1:19" ht="15.75" customHeight="1" x14ac:dyDescent="0.25">
      <c r="A911" s="84">
        <v>2501</v>
      </c>
      <c r="B911" s="87">
        <v>151</v>
      </c>
      <c r="C911" s="87"/>
      <c r="D911" s="87"/>
      <c r="E911" s="87"/>
      <c r="F911" s="87"/>
      <c r="G911" s="87"/>
      <c r="H911" s="87"/>
      <c r="I911" s="87"/>
      <c r="J911" s="87"/>
      <c r="K911" s="129"/>
      <c r="L911" s="262"/>
      <c r="M911" s="263"/>
      <c r="N911" s="264"/>
      <c r="O911" s="278"/>
      <c r="P911" s="182">
        <f>B911</f>
        <v>151</v>
      </c>
      <c r="Q911" s="279"/>
      <c r="R911" s="278"/>
      <c r="S911" s="209"/>
    </row>
    <row r="912" spans="1:19" ht="15.75" customHeight="1" x14ac:dyDescent="0.25">
      <c r="A912" s="84">
        <v>2502</v>
      </c>
      <c r="B912" s="87"/>
      <c r="C912" s="87">
        <v>133</v>
      </c>
      <c r="D912" s="87"/>
      <c r="E912" s="87"/>
      <c r="F912" s="87"/>
      <c r="G912" s="87"/>
      <c r="H912" s="87"/>
      <c r="I912" s="87"/>
      <c r="J912" s="87"/>
      <c r="K912" s="129"/>
      <c r="L912" s="265"/>
      <c r="M912" s="101"/>
      <c r="N912" s="266"/>
      <c r="O912" s="96">
        <f>IF(C912=0,"",C912/B911)</f>
        <v>0.88079470198675491</v>
      </c>
      <c r="P912" s="97">
        <v>136</v>
      </c>
      <c r="Q912" s="280">
        <f t="shared" ref="Q912:Q919" si="104">IF(P912=0,"",P912/P911)</f>
        <v>0.90066225165562919</v>
      </c>
      <c r="R912" s="280">
        <f t="shared" ref="R912:R919" si="105">IF(P912=0,"",100%-Q912)</f>
        <v>9.9337748344370813E-2</v>
      </c>
      <c r="S912" s="209"/>
    </row>
    <row r="913" spans="1:19" ht="15.75" customHeight="1" x14ac:dyDescent="0.25">
      <c r="A913" s="84">
        <v>2601</v>
      </c>
      <c r="B913" s="87"/>
      <c r="C913" s="87"/>
      <c r="D913" s="87"/>
      <c r="E913" s="87"/>
      <c r="F913" s="87"/>
      <c r="G913" s="87"/>
      <c r="H913" s="87"/>
      <c r="I913" s="87"/>
      <c r="J913" s="87"/>
      <c r="K913" s="129"/>
      <c r="L913" s="265"/>
      <c r="M913" s="101"/>
      <c r="N913" s="266"/>
      <c r="O913" s="96" t="str">
        <f>IF(D913=0,"",D913/C912)</f>
        <v/>
      </c>
      <c r="P913" s="97"/>
      <c r="Q913" s="280" t="str">
        <f t="shared" si="104"/>
        <v/>
      </c>
      <c r="R913" s="280" t="str">
        <f t="shared" si="105"/>
        <v/>
      </c>
      <c r="S913" s="14">
        <f>P913/P911</f>
        <v>0</v>
      </c>
    </row>
    <row r="914" spans="1:19" ht="15.75" customHeight="1" x14ac:dyDescent="0.25">
      <c r="A914" s="84">
        <v>2602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129"/>
      <c r="L914" s="265"/>
      <c r="M914" s="101"/>
      <c r="N914" s="266"/>
      <c r="O914" s="96" t="str">
        <f>IF(E914=0,"",E914/D913)</f>
        <v/>
      </c>
      <c r="P914" s="97"/>
      <c r="Q914" s="280" t="str">
        <f t="shared" si="104"/>
        <v/>
      </c>
      <c r="R914" s="280" t="str">
        <f t="shared" si="105"/>
        <v/>
      </c>
      <c r="S914" s="209"/>
    </row>
    <row r="915" spans="1:19" ht="15.75" customHeight="1" x14ac:dyDescent="0.25">
      <c r="A915" s="84">
        <v>2701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129"/>
      <c r="L915" s="265"/>
      <c r="M915" s="101"/>
      <c r="N915" s="266"/>
      <c r="O915" s="96" t="str">
        <f>IF(F915=0,"",F915/E914)</f>
        <v/>
      </c>
      <c r="P915" s="97"/>
      <c r="Q915" s="280" t="str">
        <f t="shared" si="104"/>
        <v/>
      </c>
      <c r="R915" s="280" t="str">
        <f t="shared" si="105"/>
        <v/>
      </c>
      <c r="S915" s="209"/>
    </row>
    <row r="916" spans="1:19" ht="15.75" customHeight="1" x14ac:dyDescent="0.25">
      <c r="A916" s="84">
        <v>2702</v>
      </c>
      <c r="B916" s="87"/>
      <c r="C916" s="87"/>
      <c r="D916" s="87"/>
      <c r="E916" s="87"/>
      <c r="F916" s="87"/>
      <c r="G916" s="87"/>
      <c r="H916" s="87"/>
      <c r="I916" s="87"/>
      <c r="J916" s="87"/>
      <c r="K916" s="129"/>
      <c r="L916" s="265"/>
      <c r="M916" s="101"/>
      <c r="N916" s="266"/>
      <c r="O916" s="96" t="str">
        <f>IF(G916=0,"",G916/F915)</f>
        <v/>
      </c>
      <c r="P916" s="97"/>
      <c r="Q916" s="280" t="str">
        <f t="shared" si="104"/>
        <v/>
      </c>
      <c r="R916" s="280" t="str">
        <f t="shared" si="105"/>
        <v/>
      </c>
      <c r="S916" s="209"/>
    </row>
    <row r="917" spans="1:19" ht="15.75" customHeight="1" x14ac:dyDescent="0.25">
      <c r="A917" s="84">
        <v>2801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129"/>
      <c r="L917" s="265"/>
      <c r="M917" s="101"/>
      <c r="N917" s="266"/>
      <c r="O917" s="96" t="str">
        <f>IF(H917=0,"",H917/G916)</f>
        <v/>
      </c>
      <c r="P917" s="97"/>
      <c r="Q917" s="280" t="str">
        <f t="shared" si="104"/>
        <v/>
      </c>
      <c r="R917" s="280" t="str">
        <f t="shared" si="105"/>
        <v/>
      </c>
      <c r="S917" s="209"/>
    </row>
    <row r="918" spans="1:19" ht="15.75" customHeight="1" x14ac:dyDescent="0.25">
      <c r="A918" s="84">
        <v>2802</v>
      </c>
      <c r="B918" s="87"/>
      <c r="C918" s="87"/>
      <c r="D918" s="87"/>
      <c r="E918" s="87"/>
      <c r="F918" s="87"/>
      <c r="G918" s="87"/>
      <c r="H918" s="87"/>
      <c r="I918" s="87"/>
      <c r="J918" s="87"/>
      <c r="K918" s="129"/>
      <c r="L918" s="265"/>
      <c r="M918" s="101"/>
      <c r="N918" s="266"/>
      <c r="O918" s="96" t="str">
        <f>IF(I918=0,"",I918/H917)</f>
        <v/>
      </c>
      <c r="P918" s="97"/>
      <c r="Q918" s="280" t="str">
        <f t="shared" si="104"/>
        <v/>
      </c>
      <c r="R918" s="280" t="str">
        <f t="shared" si="105"/>
        <v/>
      </c>
      <c r="S918" s="209"/>
    </row>
    <row r="919" spans="1:19" ht="15.75" customHeight="1" x14ac:dyDescent="0.25">
      <c r="A919" s="84">
        <v>2901</v>
      </c>
      <c r="B919" s="87"/>
      <c r="C919" s="87"/>
      <c r="D919" s="87"/>
      <c r="E919" s="87"/>
      <c r="F919" s="87"/>
      <c r="G919" s="87"/>
      <c r="H919" s="87"/>
      <c r="I919" s="87"/>
      <c r="J919" s="87"/>
      <c r="K919" s="129"/>
      <c r="L919" s="265"/>
      <c r="M919" s="101"/>
      <c r="N919" s="266"/>
      <c r="O919" s="126" t="str">
        <f>IF(J919=0,"",J919/I918)</f>
        <v/>
      </c>
      <c r="P919" s="97"/>
      <c r="Q919" s="126" t="str">
        <f t="shared" si="104"/>
        <v/>
      </c>
      <c r="R919" s="126" t="str">
        <f t="shared" si="105"/>
        <v/>
      </c>
      <c r="S919" s="209"/>
    </row>
    <row r="920" spans="1:19" ht="15.75" customHeight="1" x14ac:dyDescent="0.25">
      <c r="A920" s="84">
        <v>2902</v>
      </c>
      <c r="B920" s="87"/>
      <c r="C920" s="87"/>
      <c r="D920" s="87"/>
      <c r="E920" s="87"/>
      <c r="F920" s="87"/>
      <c r="G920" s="87"/>
      <c r="H920" s="87"/>
      <c r="I920" s="87"/>
      <c r="J920" s="87"/>
      <c r="K920" s="129"/>
      <c r="L920" s="265"/>
      <c r="M920" s="101"/>
      <c r="N920" s="256"/>
      <c r="O920" s="175"/>
      <c r="P920" s="97"/>
      <c r="Q920" s="175"/>
      <c r="R920" s="281"/>
      <c r="S920" s="209"/>
    </row>
    <row r="921" spans="1:19" ht="15.75" customHeight="1" x14ac:dyDescent="0.25">
      <c r="A921" s="84">
        <v>3001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129"/>
      <c r="L921" s="265"/>
      <c r="M921" s="101"/>
      <c r="N921" s="256"/>
      <c r="O921" s="215"/>
      <c r="P921" s="106"/>
      <c r="Q921" s="285"/>
      <c r="R921" s="215"/>
      <c r="S921" s="209"/>
    </row>
    <row r="922" spans="1:19" ht="15.75" customHeight="1" x14ac:dyDescent="0.25">
      <c r="A922" s="84">
        <v>3002</v>
      </c>
      <c r="B922" s="87"/>
      <c r="C922" s="87"/>
      <c r="D922" s="87"/>
      <c r="E922" s="87"/>
      <c r="F922" s="87"/>
      <c r="G922" s="87"/>
      <c r="H922" s="87"/>
      <c r="I922" s="87"/>
      <c r="J922" s="87"/>
      <c r="K922" s="129"/>
      <c r="L922" s="265"/>
      <c r="M922" s="101"/>
      <c r="N922" s="256"/>
      <c r="O922" s="215"/>
      <c r="P922" s="106"/>
      <c r="Q922" s="285"/>
      <c r="R922" s="215"/>
      <c r="S922" s="209"/>
    </row>
    <row r="923" spans="1:19" ht="15.75" customHeight="1" x14ac:dyDescent="0.25">
      <c r="A923" s="84">
        <v>3101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129"/>
      <c r="L923" s="265"/>
      <c r="M923" s="101"/>
      <c r="N923" s="256"/>
      <c r="O923" s="215"/>
      <c r="P923" s="106"/>
      <c r="Q923" s="285"/>
      <c r="R923" s="215"/>
      <c r="S923" s="209"/>
    </row>
    <row r="924" spans="1:19" ht="15.75" customHeight="1" x14ac:dyDescent="0.25">
      <c r="A924" s="84">
        <v>3102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129"/>
      <c r="L924" s="265"/>
      <c r="M924" s="101"/>
      <c r="N924" s="256"/>
      <c r="O924" s="316"/>
      <c r="P924" s="317"/>
      <c r="Q924" s="318"/>
      <c r="R924" s="319"/>
      <c r="S924" s="209"/>
    </row>
    <row r="925" spans="1:19" ht="15.75" customHeight="1" x14ac:dyDescent="0.25">
      <c r="A925" s="84">
        <v>3201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129"/>
      <c r="L925" s="265"/>
      <c r="M925" s="101"/>
      <c r="N925" s="256"/>
      <c r="O925" s="111" t="s">
        <v>91</v>
      </c>
      <c r="P925" s="164"/>
      <c r="Q925" s="113" t="str">
        <f>IF(SUM(K917:K924)=0,"",SUM(K917:K924))</f>
        <v/>
      </c>
      <c r="R925" s="114" t="s">
        <v>19</v>
      </c>
      <c r="S925" s="209"/>
    </row>
    <row r="926" spans="1:19" ht="15.75" customHeight="1" x14ac:dyDescent="0.25">
      <c r="A926" s="84">
        <v>3202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129"/>
      <c r="L926" s="265"/>
      <c r="M926" s="101"/>
      <c r="N926" s="256"/>
      <c r="O926" s="115" t="s">
        <v>92</v>
      </c>
      <c r="P926" s="165" t="str">
        <f>IF(P925/B911=0,"",P925/B911)</f>
        <v/>
      </c>
      <c r="Q926" s="117" t="e">
        <f>IF(P925/Q925=0,"",P925/Q925)</f>
        <v>#VALUE!</v>
      </c>
      <c r="R926" s="118" t="s">
        <v>93</v>
      </c>
      <c r="S926" s="209"/>
    </row>
    <row r="927" spans="1:19" ht="15.75" customHeight="1" x14ac:dyDescent="0.25">
      <c r="A927" s="84">
        <v>3301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129"/>
      <c r="L927" s="267"/>
      <c r="M927" s="268"/>
      <c r="N927" s="269"/>
      <c r="O927" s="120"/>
      <c r="P927" s="121"/>
      <c r="Q927" s="121"/>
      <c r="R927" s="122"/>
      <c r="S927" s="209"/>
    </row>
    <row r="928" spans="1:19" ht="18" customHeight="1" x14ac:dyDescent="0.25">
      <c r="A928" s="46"/>
      <c r="B928" s="340" t="s">
        <v>111</v>
      </c>
      <c r="C928" s="340"/>
      <c r="D928" s="340"/>
      <c r="E928" s="340"/>
      <c r="F928" s="340"/>
      <c r="G928" s="340"/>
      <c r="H928" s="340"/>
      <c r="I928" s="340"/>
      <c r="J928" s="340"/>
      <c r="K928" s="123">
        <f>SUM(K911:K924)</f>
        <v>0</v>
      </c>
      <c r="L928" s="124" t="str">
        <f>IF(K919=0,"",K919/B911)</f>
        <v/>
      </c>
      <c r="M928" s="124" t="str">
        <f>IF(K928=0,"",K928/B911)</f>
        <v/>
      </c>
      <c r="N928" s="124" t="str">
        <f>IF(K919=0,"",M928-L928)</f>
        <v/>
      </c>
      <c r="O928" s="1"/>
      <c r="P928" s="2"/>
      <c r="Q928" s="36"/>
      <c r="R928" s="1"/>
      <c r="S928" s="209"/>
    </row>
    <row r="929" spans="1:19" ht="12.75" customHeight="1" x14ac:dyDescent="0.2"/>
    <row r="930" spans="1:19" ht="12.75" customHeight="1" x14ac:dyDescent="0.2"/>
    <row r="931" spans="1:19" s="326" customFormat="1" ht="26.25" x14ac:dyDescent="0.4">
      <c r="A931" s="2"/>
      <c r="B931" s="382" t="s">
        <v>101</v>
      </c>
      <c r="C931" s="367"/>
      <c r="D931" s="367"/>
      <c r="E931" s="367"/>
      <c r="F931" s="367"/>
      <c r="G931" s="367"/>
      <c r="H931" s="367"/>
      <c r="I931" s="367"/>
      <c r="J931" s="367"/>
      <c r="K931" s="225" t="s">
        <v>159</v>
      </c>
      <c r="L931" s="1"/>
      <c r="M931" s="1"/>
      <c r="N931" s="2"/>
      <c r="O931" s="1"/>
      <c r="P931" s="2"/>
      <c r="Q931" s="2"/>
      <c r="R931" s="2"/>
    </row>
    <row r="932" spans="1:19" s="326" customFormat="1" ht="20.25" x14ac:dyDescent="0.2">
      <c r="A932" s="376" t="s">
        <v>18</v>
      </c>
      <c r="B932" s="344" t="s">
        <v>102</v>
      </c>
      <c r="C932" s="345"/>
      <c r="D932" s="345"/>
      <c r="E932" s="345"/>
      <c r="F932" s="345"/>
      <c r="G932" s="345"/>
      <c r="H932" s="345"/>
      <c r="I932" s="345"/>
      <c r="J932" s="377"/>
      <c r="K932" s="348" t="s">
        <v>19</v>
      </c>
      <c r="L932" s="339" t="s">
        <v>11</v>
      </c>
      <c r="M932" s="339" t="s">
        <v>12</v>
      </c>
      <c r="N932" s="350" t="s">
        <v>13</v>
      </c>
      <c r="O932" s="339" t="s">
        <v>14</v>
      </c>
      <c r="P932" s="337" t="s">
        <v>15</v>
      </c>
      <c r="Q932" s="337" t="s">
        <v>16</v>
      </c>
      <c r="R932" s="339" t="s">
        <v>103</v>
      </c>
    </row>
    <row r="933" spans="1:19" s="326" customFormat="1" ht="15.75" x14ac:dyDescent="0.25">
      <c r="A933" s="338"/>
      <c r="B933" s="84" t="s">
        <v>104</v>
      </c>
      <c r="C933" s="84" t="s">
        <v>105</v>
      </c>
      <c r="D933" s="84" t="s">
        <v>106</v>
      </c>
      <c r="E933" s="84" t="s">
        <v>107</v>
      </c>
      <c r="F933" s="84" t="s">
        <v>108</v>
      </c>
      <c r="G933" s="84" t="s">
        <v>109</v>
      </c>
      <c r="H933" s="84" t="s">
        <v>110</v>
      </c>
      <c r="I933" s="84" t="s">
        <v>73</v>
      </c>
      <c r="J933" s="84" t="s">
        <v>74</v>
      </c>
      <c r="K933" s="349"/>
      <c r="L933" s="338"/>
      <c r="M933" s="338"/>
      <c r="N933" s="338"/>
      <c r="O933" s="338"/>
      <c r="P933" s="338"/>
      <c r="Q933" s="338"/>
      <c r="R933" s="338"/>
    </row>
    <row r="934" spans="1:19" s="326" customFormat="1" ht="15.75" x14ac:dyDescent="0.25">
      <c r="A934" s="84">
        <v>2502</v>
      </c>
      <c r="B934" s="87">
        <v>150</v>
      </c>
      <c r="C934" s="87"/>
      <c r="D934" s="87"/>
      <c r="E934" s="87"/>
      <c r="F934" s="87"/>
      <c r="G934" s="87"/>
      <c r="H934" s="87"/>
      <c r="I934" s="87"/>
      <c r="J934" s="87"/>
      <c r="K934" s="129"/>
      <c r="L934" s="262"/>
      <c r="M934" s="263"/>
      <c r="N934" s="264"/>
      <c r="O934" s="278"/>
      <c r="P934" s="182">
        <f>B934</f>
        <v>150</v>
      </c>
      <c r="Q934" s="279"/>
      <c r="R934" s="278"/>
    </row>
    <row r="935" spans="1:19" s="326" customFormat="1" ht="15.75" x14ac:dyDescent="0.25">
      <c r="A935" s="84">
        <v>2601</v>
      </c>
      <c r="B935" s="87"/>
      <c r="C935" s="87"/>
      <c r="D935" s="87"/>
      <c r="E935" s="87"/>
      <c r="F935" s="87"/>
      <c r="G935" s="87"/>
      <c r="H935" s="87"/>
      <c r="I935" s="87"/>
      <c r="J935" s="87"/>
      <c r="K935" s="129"/>
      <c r="L935" s="265"/>
      <c r="M935" s="101"/>
      <c r="N935" s="266"/>
      <c r="O935" s="96" t="str">
        <f>IF(C935=0,"",C935/B934)</f>
        <v/>
      </c>
      <c r="P935" s="97"/>
      <c r="Q935" s="280" t="str">
        <f t="shared" ref="Q935:Q941" si="106">IF(P935=0,"",P935/P934)</f>
        <v/>
      </c>
      <c r="R935" s="280" t="str">
        <f t="shared" ref="R935:R941" si="107">IF(P935=0,"",100%-Q935)</f>
        <v/>
      </c>
    </row>
    <row r="936" spans="1:19" s="326" customFormat="1" ht="15.75" x14ac:dyDescent="0.25">
      <c r="A936" s="84">
        <v>2602</v>
      </c>
      <c r="B936" s="87"/>
      <c r="C936" s="87"/>
      <c r="D936" s="87"/>
      <c r="E936" s="87"/>
      <c r="F936" s="87"/>
      <c r="G936" s="87"/>
      <c r="H936" s="87"/>
      <c r="I936" s="87"/>
      <c r="J936" s="87"/>
      <c r="K936" s="129"/>
      <c r="L936" s="265"/>
      <c r="M936" s="101"/>
      <c r="N936" s="266"/>
      <c r="O936" s="96" t="str">
        <f>IF(D936=0,"",D936/C935)</f>
        <v/>
      </c>
      <c r="P936" s="97"/>
      <c r="Q936" s="280" t="str">
        <f t="shared" si="106"/>
        <v/>
      </c>
      <c r="R936" s="280" t="str">
        <f t="shared" si="107"/>
        <v/>
      </c>
      <c r="S936" s="128">
        <f>P936/P934</f>
        <v>0</v>
      </c>
    </row>
    <row r="937" spans="1:19" s="326" customFormat="1" ht="15.75" x14ac:dyDescent="0.25">
      <c r="A937" s="84">
        <v>2701</v>
      </c>
      <c r="B937" s="87"/>
      <c r="C937" s="87"/>
      <c r="D937" s="87"/>
      <c r="E937" s="87"/>
      <c r="F937" s="87"/>
      <c r="G937" s="87"/>
      <c r="H937" s="87"/>
      <c r="I937" s="87"/>
      <c r="J937" s="87"/>
      <c r="K937" s="129"/>
      <c r="L937" s="265"/>
      <c r="M937" s="101"/>
      <c r="N937" s="266"/>
      <c r="O937" s="96" t="str">
        <f>IF(E937=0,"",E937/D936)</f>
        <v/>
      </c>
      <c r="P937" s="97"/>
      <c r="Q937" s="280" t="str">
        <f t="shared" si="106"/>
        <v/>
      </c>
      <c r="R937" s="280" t="str">
        <f t="shared" si="107"/>
        <v/>
      </c>
    </row>
    <row r="938" spans="1:19" s="326" customFormat="1" ht="15.75" x14ac:dyDescent="0.25">
      <c r="A938" s="84">
        <v>2702</v>
      </c>
      <c r="B938" s="87"/>
      <c r="C938" s="87"/>
      <c r="D938" s="87"/>
      <c r="E938" s="87"/>
      <c r="F938" s="87"/>
      <c r="G938" s="87"/>
      <c r="H938" s="87"/>
      <c r="I938" s="87"/>
      <c r="J938" s="87"/>
      <c r="K938" s="129"/>
      <c r="L938" s="265"/>
      <c r="M938" s="101"/>
      <c r="N938" s="266"/>
      <c r="O938" s="96" t="str">
        <f>IF(F938=0,"",F938/E937)</f>
        <v/>
      </c>
      <c r="P938" s="97"/>
      <c r="Q938" s="280" t="str">
        <f t="shared" si="106"/>
        <v/>
      </c>
      <c r="R938" s="280" t="str">
        <f t="shared" si="107"/>
        <v/>
      </c>
    </row>
    <row r="939" spans="1:19" s="326" customFormat="1" ht="15.75" x14ac:dyDescent="0.25">
      <c r="A939" s="84">
        <v>2801</v>
      </c>
      <c r="B939" s="87"/>
      <c r="C939" s="87"/>
      <c r="D939" s="87"/>
      <c r="E939" s="87"/>
      <c r="F939" s="87"/>
      <c r="G939" s="87"/>
      <c r="H939" s="87"/>
      <c r="I939" s="87"/>
      <c r="J939" s="87"/>
      <c r="K939" s="129"/>
      <c r="L939" s="265"/>
      <c r="M939" s="101"/>
      <c r="N939" s="266"/>
      <c r="O939" s="96" t="str">
        <f>IF(G939=0,"",G939/F938)</f>
        <v/>
      </c>
      <c r="P939" s="97"/>
      <c r="Q939" s="280" t="str">
        <f t="shared" si="106"/>
        <v/>
      </c>
      <c r="R939" s="280" t="str">
        <f t="shared" si="107"/>
        <v/>
      </c>
    </row>
    <row r="940" spans="1:19" s="326" customFormat="1" ht="15.75" x14ac:dyDescent="0.25">
      <c r="A940" s="84">
        <v>2802</v>
      </c>
      <c r="B940" s="87"/>
      <c r="C940" s="87"/>
      <c r="D940" s="87"/>
      <c r="E940" s="87"/>
      <c r="F940" s="87"/>
      <c r="G940" s="87"/>
      <c r="H940" s="87"/>
      <c r="I940" s="87"/>
      <c r="J940" s="87"/>
      <c r="K940" s="129"/>
      <c r="L940" s="265"/>
      <c r="M940" s="101"/>
      <c r="N940" s="266"/>
      <c r="O940" s="96" t="str">
        <f>IF(H940=0,"",H940/G939)</f>
        <v/>
      </c>
      <c r="P940" s="97"/>
      <c r="Q940" s="280" t="str">
        <f t="shared" si="106"/>
        <v/>
      </c>
      <c r="R940" s="280" t="str">
        <f t="shared" si="107"/>
        <v/>
      </c>
    </row>
    <row r="941" spans="1:19" s="326" customFormat="1" ht="15.75" x14ac:dyDescent="0.25">
      <c r="A941" s="84">
        <v>2901</v>
      </c>
      <c r="B941" s="87"/>
      <c r="C941" s="87"/>
      <c r="D941" s="87"/>
      <c r="E941" s="87"/>
      <c r="F941" s="87"/>
      <c r="G941" s="87"/>
      <c r="H941" s="87"/>
      <c r="I941" s="87"/>
      <c r="J941" s="87"/>
      <c r="K941" s="129"/>
      <c r="L941" s="265"/>
      <c r="M941" s="101"/>
      <c r="N941" s="266"/>
      <c r="O941" s="126" t="str">
        <f>IF(I941=0,"",I941/H940)</f>
        <v/>
      </c>
      <c r="P941" s="97"/>
      <c r="Q941" s="280" t="str">
        <f t="shared" si="106"/>
        <v/>
      </c>
      <c r="R941" s="126" t="str">
        <f t="shared" si="107"/>
        <v/>
      </c>
    </row>
    <row r="942" spans="1:19" s="326" customFormat="1" ht="15.75" x14ac:dyDescent="0.25">
      <c r="A942" s="84">
        <v>2902</v>
      </c>
      <c r="B942" s="87"/>
      <c r="C942" s="87"/>
      <c r="D942" s="87"/>
      <c r="E942" s="87"/>
      <c r="F942" s="87"/>
      <c r="G942" s="87"/>
      <c r="H942" s="87"/>
      <c r="I942" s="87"/>
      <c r="J942" s="87"/>
      <c r="K942" s="129"/>
      <c r="L942" s="265"/>
      <c r="M942" s="101"/>
      <c r="N942" s="256"/>
      <c r="O942" s="175"/>
      <c r="P942" s="97"/>
      <c r="Q942" s="175"/>
      <c r="R942" s="281"/>
    </row>
    <row r="943" spans="1:19" s="326" customFormat="1" ht="15.75" x14ac:dyDescent="0.25">
      <c r="A943" s="84">
        <v>3001</v>
      </c>
      <c r="B943" s="87"/>
      <c r="C943" s="87"/>
      <c r="D943" s="87"/>
      <c r="E943" s="87"/>
      <c r="F943" s="87"/>
      <c r="G943" s="87"/>
      <c r="H943" s="87"/>
      <c r="I943" s="87"/>
      <c r="J943" s="87"/>
      <c r="K943" s="129"/>
      <c r="L943" s="265"/>
      <c r="M943" s="101"/>
      <c r="N943" s="256"/>
      <c r="O943" s="215"/>
      <c r="P943" s="252"/>
      <c r="Q943" s="285"/>
      <c r="R943" s="215"/>
    </row>
    <row r="944" spans="1:19" s="326" customFormat="1" ht="15.75" x14ac:dyDescent="0.25">
      <c r="A944" s="84">
        <v>3002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129"/>
      <c r="L944" s="265"/>
      <c r="M944" s="101"/>
      <c r="N944" s="256"/>
      <c r="O944" s="292"/>
      <c r="P944" s="254"/>
      <c r="Q944" s="294"/>
      <c r="R944" s="215"/>
    </row>
    <row r="945" spans="1:18" s="326" customFormat="1" ht="15.75" x14ac:dyDescent="0.25">
      <c r="A945" s="84">
        <v>3101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129"/>
      <c r="L945" s="265"/>
      <c r="M945" s="101"/>
      <c r="N945" s="256"/>
      <c r="O945" s="256"/>
      <c r="P945" s="256"/>
      <c r="Q945" s="256"/>
      <c r="R945" s="319"/>
    </row>
    <row r="946" spans="1:18" s="326" customFormat="1" ht="15.75" x14ac:dyDescent="0.25">
      <c r="A946" s="84">
        <v>3102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129"/>
      <c r="L946" s="265"/>
      <c r="M946" s="101"/>
      <c r="N946" s="256"/>
      <c r="O946" s="333" t="s">
        <v>91</v>
      </c>
      <c r="P946" s="334"/>
      <c r="Q946" s="331">
        <f>K949</f>
        <v>0</v>
      </c>
      <c r="R946" s="114" t="s">
        <v>19</v>
      </c>
    </row>
    <row r="947" spans="1:18" s="326" customFormat="1" ht="15.75" x14ac:dyDescent="0.25">
      <c r="A947" s="84">
        <v>3201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129"/>
      <c r="L947" s="265"/>
      <c r="M947" s="101"/>
      <c r="N947" s="256"/>
      <c r="O947" s="335" t="s">
        <v>92</v>
      </c>
      <c r="P947" s="336" t="str">
        <f>IF(P946/B934=0,"",P946/B934)</f>
        <v/>
      </c>
      <c r="Q947" s="332" t="e">
        <f>IF(P946/Q946=0,"",P946/Q946)</f>
        <v>#DIV/0!</v>
      </c>
      <c r="R947" s="118" t="s">
        <v>93</v>
      </c>
    </row>
    <row r="948" spans="1:18" s="326" customFormat="1" ht="15.75" x14ac:dyDescent="0.25">
      <c r="A948" s="84">
        <v>3202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129"/>
      <c r="L948" s="267"/>
      <c r="M948" s="268"/>
      <c r="N948" s="269"/>
      <c r="O948" s="120"/>
      <c r="P948" s="121"/>
      <c r="Q948" s="121"/>
      <c r="R948" s="122"/>
    </row>
    <row r="949" spans="1:18" s="326" customFormat="1" ht="18" x14ac:dyDescent="0.25">
      <c r="B949" s="340" t="s">
        <v>111</v>
      </c>
      <c r="C949" s="340"/>
      <c r="D949" s="340"/>
      <c r="E949" s="340"/>
      <c r="F949" s="340"/>
      <c r="G949" s="340"/>
      <c r="H949" s="340"/>
      <c r="I949" s="340"/>
      <c r="J949" s="340"/>
      <c r="K949" s="123">
        <f>SUM(K934:K947)</f>
        <v>0</v>
      </c>
      <c r="L949" s="124" t="str">
        <f>IF(K942=0,"",K942/B934)</f>
        <v/>
      </c>
      <c r="M949" s="124" t="str">
        <f>IF(K949=0,"",K949/B934)</f>
        <v/>
      </c>
      <c r="N949" s="124" t="e">
        <f>M949-L949</f>
        <v>#VALUE!</v>
      </c>
      <c r="O949" s="1"/>
      <c r="P949" s="2"/>
      <c r="Q949" s="36"/>
      <c r="R949" s="1"/>
    </row>
    <row r="950" spans="1:18" ht="12.75" customHeight="1" x14ac:dyDescent="0.2"/>
    <row r="951" spans="1:18" ht="12.75" customHeight="1" x14ac:dyDescent="0.2"/>
    <row r="952" spans="1:18" ht="12.75" customHeight="1" x14ac:dyDescent="0.2"/>
    <row r="953" spans="1:18" ht="12.75" customHeight="1" x14ac:dyDescent="0.2"/>
    <row r="954" spans="1:18" ht="12.75" customHeight="1" x14ac:dyDescent="0.2"/>
    <row r="955" spans="1:18" ht="12.75" customHeight="1" x14ac:dyDescent="0.2"/>
    <row r="956" spans="1:18" ht="12.75" customHeight="1" x14ac:dyDescent="0.2"/>
    <row r="957" spans="1:18" ht="12.75" customHeight="1" x14ac:dyDescent="0.2"/>
    <row r="958" spans="1:18" ht="12.75" customHeight="1" x14ac:dyDescent="0.2"/>
    <row r="959" spans="1:18" ht="12.75" customHeight="1" x14ac:dyDescent="0.2"/>
    <row r="960" spans="1:18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</sheetData>
  <mergeCells count="397">
    <mergeCell ref="B821:J821"/>
    <mergeCell ref="B842:J842"/>
    <mergeCell ref="B863:J863"/>
    <mergeCell ref="B884:J884"/>
    <mergeCell ref="B905:J905"/>
    <mergeCell ref="B928:J928"/>
    <mergeCell ref="B610:J610"/>
    <mergeCell ref="B632:J632"/>
    <mergeCell ref="B653:J653"/>
    <mergeCell ref="B674:J674"/>
    <mergeCell ref="B695:J695"/>
    <mergeCell ref="B716:J716"/>
    <mergeCell ref="B737:J737"/>
    <mergeCell ref="B758:J758"/>
    <mergeCell ref="B779:J779"/>
    <mergeCell ref="B635:J635"/>
    <mergeCell ref="B800:J800"/>
    <mergeCell ref="B613:J613"/>
    <mergeCell ref="Q888:Q889"/>
    <mergeCell ref="R888:R889"/>
    <mergeCell ref="B887:J887"/>
    <mergeCell ref="A888:A889"/>
    <mergeCell ref="B888:J888"/>
    <mergeCell ref="K888:K889"/>
    <mergeCell ref="L888:L889"/>
    <mergeCell ref="M888:M889"/>
    <mergeCell ref="N888:N889"/>
    <mergeCell ref="O888:O889"/>
    <mergeCell ref="P888:P889"/>
    <mergeCell ref="Q825:Q826"/>
    <mergeCell ref="R825:R826"/>
    <mergeCell ref="B824:J824"/>
    <mergeCell ref="A825:A826"/>
    <mergeCell ref="B825:J825"/>
    <mergeCell ref="K825:K826"/>
    <mergeCell ref="L825:L826"/>
    <mergeCell ref="M825:M826"/>
    <mergeCell ref="N825:N826"/>
    <mergeCell ref="O825:O826"/>
    <mergeCell ref="P825:P826"/>
    <mergeCell ref="R720:R721"/>
    <mergeCell ref="B719:J719"/>
    <mergeCell ref="A720:A721"/>
    <mergeCell ref="B720:J720"/>
    <mergeCell ref="K720:K721"/>
    <mergeCell ref="L720:L721"/>
    <mergeCell ref="M720:M721"/>
    <mergeCell ref="N741:N742"/>
    <mergeCell ref="O741:O742"/>
    <mergeCell ref="P741:P742"/>
    <mergeCell ref="Q741:Q742"/>
    <mergeCell ref="R741:R742"/>
    <mergeCell ref="B740:J740"/>
    <mergeCell ref="A741:A742"/>
    <mergeCell ref="B741:J741"/>
    <mergeCell ref="K741:K742"/>
    <mergeCell ref="L741:L742"/>
    <mergeCell ref="M741:M742"/>
    <mergeCell ref="Q657:Q658"/>
    <mergeCell ref="R657:R658"/>
    <mergeCell ref="B656:J656"/>
    <mergeCell ref="A657:A658"/>
    <mergeCell ref="B657:J657"/>
    <mergeCell ref="K657:K658"/>
    <mergeCell ref="L657:L658"/>
    <mergeCell ref="N699:N700"/>
    <mergeCell ref="O699:O700"/>
    <mergeCell ref="P699:P700"/>
    <mergeCell ref="Q699:Q700"/>
    <mergeCell ref="R699:R700"/>
    <mergeCell ref="B698:J698"/>
    <mergeCell ref="A699:A700"/>
    <mergeCell ref="B699:J699"/>
    <mergeCell ref="K699:K700"/>
    <mergeCell ref="L699:L700"/>
    <mergeCell ref="M699:M700"/>
    <mergeCell ref="N678:N679"/>
    <mergeCell ref="O678:O679"/>
    <mergeCell ref="P678:P679"/>
    <mergeCell ref="Q678:Q679"/>
    <mergeCell ref="R678:R679"/>
    <mergeCell ref="B677:J677"/>
    <mergeCell ref="K678:K679"/>
    <mergeCell ref="L678:L679"/>
    <mergeCell ref="M678:M679"/>
    <mergeCell ref="N804:N805"/>
    <mergeCell ref="O804:O805"/>
    <mergeCell ref="P804:P805"/>
    <mergeCell ref="Q804:Q805"/>
    <mergeCell ref="Q783:Q784"/>
    <mergeCell ref="Q762:Q763"/>
    <mergeCell ref="N720:N721"/>
    <mergeCell ref="O720:O721"/>
    <mergeCell ref="P720:P721"/>
    <mergeCell ref="Q720:Q721"/>
    <mergeCell ref="R804:R805"/>
    <mergeCell ref="B803:J803"/>
    <mergeCell ref="A804:A805"/>
    <mergeCell ref="B804:J804"/>
    <mergeCell ref="K804:K805"/>
    <mergeCell ref="L804:L805"/>
    <mergeCell ref="M804:M805"/>
    <mergeCell ref="A246:A247"/>
    <mergeCell ref="N269:N270"/>
    <mergeCell ref="O269:O270"/>
    <mergeCell ref="P269:P270"/>
    <mergeCell ref="Q269:Q270"/>
    <mergeCell ref="R269:R270"/>
    <mergeCell ref="B268:J268"/>
    <mergeCell ref="A269:A270"/>
    <mergeCell ref="B269:J269"/>
    <mergeCell ref="K269:K270"/>
    <mergeCell ref="L269:L270"/>
    <mergeCell ref="M269:M270"/>
    <mergeCell ref="R246:R247"/>
    <mergeCell ref="B265:J265"/>
    <mergeCell ref="N783:N784"/>
    <mergeCell ref="O783:O784"/>
    <mergeCell ref="P783:P784"/>
    <mergeCell ref="B16:J16"/>
    <mergeCell ref="B32:J32"/>
    <mergeCell ref="B51:J51"/>
    <mergeCell ref="B68:J68"/>
    <mergeCell ref="B84:J84"/>
    <mergeCell ref="B101:J101"/>
    <mergeCell ref="B120:J120"/>
    <mergeCell ref="P246:P247"/>
    <mergeCell ref="Q246:Q247"/>
    <mergeCell ref="B245:J245"/>
    <mergeCell ref="B246:J246"/>
    <mergeCell ref="K246:K247"/>
    <mergeCell ref="L246:L247"/>
    <mergeCell ref="M246:M247"/>
    <mergeCell ref="N246:N247"/>
    <mergeCell ref="O246:O247"/>
    <mergeCell ref="B137:J137"/>
    <mergeCell ref="B155:J155"/>
    <mergeCell ref="B173:J173"/>
    <mergeCell ref="B191:J191"/>
    <mergeCell ref="B209:J209"/>
    <mergeCell ref="B227:J227"/>
    <mergeCell ref="R783:R784"/>
    <mergeCell ref="B782:J782"/>
    <mergeCell ref="A783:A784"/>
    <mergeCell ref="B783:J783"/>
    <mergeCell ref="K783:K784"/>
    <mergeCell ref="L783:L784"/>
    <mergeCell ref="M783:M784"/>
    <mergeCell ref="M657:M658"/>
    <mergeCell ref="N636:N637"/>
    <mergeCell ref="O636:O637"/>
    <mergeCell ref="P636:P637"/>
    <mergeCell ref="Q636:Q637"/>
    <mergeCell ref="R636:R637"/>
    <mergeCell ref="A636:A637"/>
    <mergeCell ref="B636:J636"/>
    <mergeCell ref="K636:K637"/>
    <mergeCell ref="L636:L637"/>
    <mergeCell ref="M636:M637"/>
    <mergeCell ref="N657:N658"/>
    <mergeCell ref="O657:O658"/>
    <mergeCell ref="P657:P658"/>
    <mergeCell ref="N762:N763"/>
    <mergeCell ref="O762:O763"/>
    <mergeCell ref="P762:P763"/>
    <mergeCell ref="R762:R763"/>
    <mergeCell ref="B761:J761"/>
    <mergeCell ref="A762:A763"/>
    <mergeCell ref="B762:J762"/>
    <mergeCell ref="K762:K763"/>
    <mergeCell ref="L762:L763"/>
    <mergeCell ref="M762:M763"/>
    <mergeCell ref="A591:A592"/>
    <mergeCell ref="B591:J591"/>
    <mergeCell ref="K591:K592"/>
    <mergeCell ref="L591:L592"/>
    <mergeCell ref="M591:M592"/>
    <mergeCell ref="N614:N615"/>
    <mergeCell ref="O614:O615"/>
    <mergeCell ref="P614:P615"/>
    <mergeCell ref="Q614:Q615"/>
    <mergeCell ref="R614:R615"/>
    <mergeCell ref="A614:A615"/>
    <mergeCell ref="B614:J614"/>
    <mergeCell ref="K614:K615"/>
    <mergeCell ref="L614:L615"/>
    <mergeCell ref="M614:M615"/>
    <mergeCell ref="A678:A679"/>
    <mergeCell ref="B678:J678"/>
    <mergeCell ref="A568:A569"/>
    <mergeCell ref="B568:J568"/>
    <mergeCell ref="K568:K569"/>
    <mergeCell ref="L568:L569"/>
    <mergeCell ref="M568:M569"/>
    <mergeCell ref="R545:R546"/>
    <mergeCell ref="R568:R569"/>
    <mergeCell ref="B544:J544"/>
    <mergeCell ref="B567:J567"/>
    <mergeCell ref="A545:A546"/>
    <mergeCell ref="B541:J541"/>
    <mergeCell ref="B564:J564"/>
    <mergeCell ref="M522:M523"/>
    <mergeCell ref="M545:M546"/>
    <mergeCell ref="N591:N592"/>
    <mergeCell ref="O591:O592"/>
    <mergeCell ref="P591:P592"/>
    <mergeCell ref="Q591:Q592"/>
    <mergeCell ref="R591:R592"/>
    <mergeCell ref="B590:J590"/>
    <mergeCell ref="N568:N569"/>
    <mergeCell ref="O568:O569"/>
    <mergeCell ref="P568:P569"/>
    <mergeCell ref="Q568:Q569"/>
    <mergeCell ref="B545:J545"/>
    <mergeCell ref="K545:K546"/>
    <mergeCell ref="L545:L546"/>
    <mergeCell ref="Q522:Q523"/>
    <mergeCell ref="N545:N546"/>
    <mergeCell ref="O545:O546"/>
    <mergeCell ref="P545:P546"/>
    <mergeCell ref="Q545:Q546"/>
    <mergeCell ref="B587:J587"/>
    <mergeCell ref="P499:P500"/>
    <mergeCell ref="N522:N523"/>
    <mergeCell ref="O522:O523"/>
    <mergeCell ref="P522:P523"/>
    <mergeCell ref="Q499:Q500"/>
    <mergeCell ref="R499:R500"/>
    <mergeCell ref="B518:J518"/>
    <mergeCell ref="B521:J521"/>
    <mergeCell ref="A522:A523"/>
    <mergeCell ref="B522:J522"/>
    <mergeCell ref="K522:K523"/>
    <mergeCell ref="L522:L523"/>
    <mergeCell ref="R522:R523"/>
    <mergeCell ref="B498:J498"/>
    <mergeCell ref="A499:A500"/>
    <mergeCell ref="B499:J499"/>
    <mergeCell ref="K499:K500"/>
    <mergeCell ref="L499:L500"/>
    <mergeCell ref="M499:M500"/>
    <mergeCell ref="N476:N477"/>
    <mergeCell ref="O476:O477"/>
    <mergeCell ref="B495:J495"/>
    <mergeCell ref="N499:N500"/>
    <mergeCell ref="O499:O500"/>
    <mergeCell ref="P476:P477"/>
    <mergeCell ref="Q476:Q477"/>
    <mergeCell ref="R476:R477"/>
    <mergeCell ref="B475:J475"/>
    <mergeCell ref="A476:A477"/>
    <mergeCell ref="B476:J476"/>
    <mergeCell ref="K476:K477"/>
    <mergeCell ref="L476:L477"/>
    <mergeCell ref="M476:M477"/>
    <mergeCell ref="B472:J472"/>
    <mergeCell ref="N453:N454"/>
    <mergeCell ref="O453:O454"/>
    <mergeCell ref="P453:P454"/>
    <mergeCell ref="Q453:Q454"/>
    <mergeCell ref="R453:R454"/>
    <mergeCell ref="B452:J452"/>
    <mergeCell ref="A453:A454"/>
    <mergeCell ref="B453:J453"/>
    <mergeCell ref="K453:K454"/>
    <mergeCell ref="L453:L454"/>
    <mergeCell ref="M453:M454"/>
    <mergeCell ref="B449:J449"/>
    <mergeCell ref="N430:N431"/>
    <mergeCell ref="O430:O431"/>
    <mergeCell ref="P430:P431"/>
    <mergeCell ref="Q430:Q431"/>
    <mergeCell ref="R430:R431"/>
    <mergeCell ref="B429:J429"/>
    <mergeCell ref="A430:A431"/>
    <mergeCell ref="B430:J430"/>
    <mergeCell ref="K430:K431"/>
    <mergeCell ref="L430:L431"/>
    <mergeCell ref="M430:M431"/>
    <mergeCell ref="B426:J426"/>
    <mergeCell ref="N407:N408"/>
    <mergeCell ref="O407:O408"/>
    <mergeCell ref="P407:P408"/>
    <mergeCell ref="Q407:Q408"/>
    <mergeCell ref="R407:R408"/>
    <mergeCell ref="B406:J406"/>
    <mergeCell ref="A407:A408"/>
    <mergeCell ref="B407:J407"/>
    <mergeCell ref="K407:K408"/>
    <mergeCell ref="L407:L408"/>
    <mergeCell ref="M407:M408"/>
    <mergeCell ref="B403:J403"/>
    <mergeCell ref="N384:N385"/>
    <mergeCell ref="O384:O385"/>
    <mergeCell ref="P384:P385"/>
    <mergeCell ref="Q384:Q385"/>
    <mergeCell ref="R384:R385"/>
    <mergeCell ref="B383:J383"/>
    <mergeCell ref="A384:A385"/>
    <mergeCell ref="B384:J384"/>
    <mergeCell ref="K384:K385"/>
    <mergeCell ref="L384:L385"/>
    <mergeCell ref="M384:M385"/>
    <mergeCell ref="B380:J380"/>
    <mergeCell ref="N361:N362"/>
    <mergeCell ref="O361:O362"/>
    <mergeCell ref="P361:P362"/>
    <mergeCell ref="Q361:Q362"/>
    <mergeCell ref="R361:R362"/>
    <mergeCell ref="B360:J360"/>
    <mergeCell ref="A361:A362"/>
    <mergeCell ref="B361:J361"/>
    <mergeCell ref="K361:K362"/>
    <mergeCell ref="L361:L362"/>
    <mergeCell ref="M361:M362"/>
    <mergeCell ref="B357:J357"/>
    <mergeCell ref="N338:N339"/>
    <mergeCell ref="O338:O339"/>
    <mergeCell ref="P338:P339"/>
    <mergeCell ref="Q338:Q339"/>
    <mergeCell ref="R338:R339"/>
    <mergeCell ref="B337:J337"/>
    <mergeCell ref="A338:A339"/>
    <mergeCell ref="B338:J338"/>
    <mergeCell ref="K338:K339"/>
    <mergeCell ref="L338:L339"/>
    <mergeCell ref="M338:M339"/>
    <mergeCell ref="B334:J334"/>
    <mergeCell ref="N315:N316"/>
    <mergeCell ref="O315:O316"/>
    <mergeCell ref="P315:P316"/>
    <mergeCell ref="Q315:Q316"/>
    <mergeCell ref="R315:R316"/>
    <mergeCell ref="B314:J314"/>
    <mergeCell ref="A315:A316"/>
    <mergeCell ref="B315:J315"/>
    <mergeCell ref="K315:K316"/>
    <mergeCell ref="L315:L316"/>
    <mergeCell ref="M315:M316"/>
    <mergeCell ref="B288:J288"/>
    <mergeCell ref="Q846:Q847"/>
    <mergeCell ref="R846:R847"/>
    <mergeCell ref="B845:J845"/>
    <mergeCell ref="A846:A847"/>
    <mergeCell ref="B846:J846"/>
    <mergeCell ref="K846:K847"/>
    <mergeCell ref="L846:L847"/>
    <mergeCell ref="M846:M847"/>
    <mergeCell ref="N846:N847"/>
    <mergeCell ref="O846:O847"/>
    <mergeCell ref="P846:P847"/>
    <mergeCell ref="B311:J311"/>
    <mergeCell ref="N292:N293"/>
    <mergeCell ref="O292:O293"/>
    <mergeCell ref="P292:P293"/>
    <mergeCell ref="Q292:Q293"/>
    <mergeCell ref="R292:R293"/>
    <mergeCell ref="B291:J291"/>
    <mergeCell ref="A292:A293"/>
    <mergeCell ref="B292:J292"/>
    <mergeCell ref="K292:K293"/>
    <mergeCell ref="L292:L293"/>
    <mergeCell ref="M292:M293"/>
    <mergeCell ref="Q867:Q868"/>
    <mergeCell ref="R867:R868"/>
    <mergeCell ref="B866:J866"/>
    <mergeCell ref="A867:A868"/>
    <mergeCell ref="B867:J867"/>
    <mergeCell ref="K867:K868"/>
    <mergeCell ref="L867:L868"/>
    <mergeCell ref="M867:M868"/>
    <mergeCell ref="N867:N868"/>
    <mergeCell ref="O867:O868"/>
    <mergeCell ref="P867:P868"/>
    <mergeCell ref="Q909:Q910"/>
    <mergeCell ref="R909:R910"/>
    <mergeCell ref="B908:J908"/>
    <mergeCell ref="A909:A910"/>
    <mergeCell ref="B909:J909"/>
    <mergeCell ref="K909:K910"/>
    <mergeCell ref="L909:L910"/>
    <mergeCell ref="M909:M910"/>
    <mergeCell ref="N909:N910"/>
    <mergeCell ref="O909:O910"/>
    <mergeCell ref="P909:P910"/>
    <mergeCell ref="Q932:Q933"/>
    <mergeCell ref="R932:R933"/>
    <mergeCell ref="B949:J949"/>
    <mergeCell ref="B931:J931"/>
    <mergeCell ref="A932:A933"/>
    <mergeCell ref="B932:J932"/>
    <mergeCell ref="K932:K933"/>
    <mergeCell ref="L932:L933"/>
    <mergeCell ref="M932:M933"/>
    <mergeCell ref="N932:N933"/>
    <mergeCell ref="O932:O933"/>
    <mergeCell ref="P932:P933"/>
  </mergeCells>
  <pageMargins left="0.7" right="0.7" top="0.75" bottom="0.75" header="0" footer="0"/>
  <pageSetup orientation="landscape" r:id="rId1"/>
  <ignoredErrors>
    <ignoredError sqref="A253 A275 A297 A319 A341 A363 A409 A47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CC00"/>
  </sheetPr>
  <dimension ref="A1:Y995"/>
  <sheetViews>
    <sheetView topLeftCell="A341" zoomScaleNormal="100" workbookViewId="0">
      <selection activeCell="N363" sqref="N363"/>
    </sheetView>
  </sheetViews>
  <sheetFormatPr baseColWidth="10" defaultColWidth="12.5703125" defaultRowHeight="15" customHeight="1" x14ac:dyDescent="0.2"/>
  <cols>
    <col min="1" max="1" width="8.5703125" style="224" customWidth="1"/>
    <col min="2" max="10" width="7.140625" customWidth="1"/>
    <col min="11" max="11" width="15.7109375" style="236" customWidth="1"/>
    <col min="12" max="18" width="12.85546875" customWidth="1"/>
    <col min="19" max="26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s="324" customFormat="1" ht="15" customHeight="1" x14ac:dyDescent="0.2">
      <c r="Y14" s="236"/>
    </row>
    <row r="15" spans="1:25" ht="26.25" x14ac:dyDescent="0.4">
      <c r="A15" s="235"/>
      <c r="B15" s="382" t="s">
        <v>101</v>
      </c>
      <c r="C15" s="367"/>
      <c r="D15" s="367"/>
      <c r="E15" s="367"/>
      <c r="F15" s="367"/>
      <c r="G15" s="367"/>
      <c r="H15" s="367"/>
      <c r="I15" s="367"/>
      <c r="J15" s="367"/>
      <c r="K15" s="225" t="s">
        <v>95</v>
      </c>
      <c r="L15" s="1"/>
      <c r="M15" s="1"/>
      <c r="N15" s="2"/>
      <c r="O15" s="1"/>
      <c r="P15" s="2"/>
      <c r="Q15" s="2"/>
      <c r="R15" s="2"/>
    </row>
    <row r="16" spans="1:25" ht="20.25" x14ac:dyDescent="0.2">
      <c r="A16" s="342" t="s">
        <v>18</v>
      </c>
      <c r="B16" s="344" t="s">
        <v>102</v>
      </c>
      <c r="C16" s="345"/>
      <c r="D16" s="345"/>
      <c r="E16" s="345"/>
      <c r="F16" s="345"/>
      <c r="G16" s="345"/>
      <c r="H16" s="345"/>
      <c r="I16" s="345"/>
      <c r="J16" s="377"/>
      <c r="K16" s="348" t="s">
        <v>19</v>
      </c>
      <c r="L16" s="339" t="s">
        <v>11</v>
      </c>
      <c r="M16" s="339" t="s">
        <v>12</v>
      </c>
      <c r="N16" s="350" t="s">
        <v>13</v>
      </c>
      <c r="O16" s="339" t="s">
        <v>14</v>
      </c>
      <c r="P16" s="337" t="s">
        <v>15</v>
      </c>
      <c r="Q16" s="337" t="s">
        <v>16</v>
      </c>
      <c r="R16" s="339" t="s">
        <v>103</v>
      </c>
    </row>
    <row r="17" spans="1:19" ht="15.75" x14ac:dyDescent="0.25">
      <c r="A17" s="343"/>
      <c r="B17" s="84" t="s">
        <v>104</v>
      </c>
      <c r="C17" s="84" t="s">
        <v>105</v>
      </c>
      <c r="D17" s="84" t="s">
        <v>106</v>
      </c>
      <c r="E17" s="84" t="s">
        <v>107</v>
      </c>
      <c r="F17" s="84" t="s">
        <v>108</v>
      </c>
      <c r="G17" s="84" t="s">
        <v>109</v>
      </c>
      <c r="H17" s="84" t="s">
        <v>110</v>
      </c>
      <c r="I17" s="84" t="s">
        <v>73</v>
      </c>
      <c r="J17" s="84" t="s">
        <v>74</v>
      </c>
      <c r="K17" s="349"/>
      <c r="L17" s="338"/>
      <c r="M17" s="338"/>
      <c r="N17" s="338"/>
      <c r="O17" s="338"/>
      <c r="P17" s="338"/>
      <c r="Q17" s="338"/>
      <c r="R17" s="338"/>
    </row>
    <row r="18" spans="1:19" ht="15.75" customHeight="1" x14ac:dyDescent="0.25">
      <c r="A18" s="84">
        <v>1401</v>
      </c>
      <c r="B18" s="87">
        <v>99</v>
      </c>
      <c r="C18" s="87"/>
      <c r="D18" s="87"/>
      <c r="E18" s="87"/>
      <c r="F18" s="87"/>
      <c r="G18" s="87"/>
      <c r="H18" s="87"/>
      <c r="I18" s="87"/>
      <c r="J18" s="87"/>
      <c r="K18" s="129"/>
      <c r="L18" s="262"/>
      <c r="M18" s="263"/>
      <c r="N18" s="264"/>
      <c r="O18" s="278"/>
      <c r="P18" s="182">
        <f>B18</f>
        <v>99</v>
      </c>
      <c r="Q18" s="279"/>
      <c r="R18" s="278"/>
    </row>
    <row r="19" spans="1:19" ht="15.75" customHeight="1" x14ac:dyDescent="0.25">
      <c r="A19" s="84">
        <v>1402</v>
      </c>
      <c r="B19" s="87"/>
      <c r="C19" s="87">
        <v>56</v>
      </c>
      <c r="D19" s="87"/>
      <c r="E19" s="87"/>
      <c r="F19" s="87"/>
      <c r="G19" s="87"/>
      <c r="H19" s="87"/>
      <c r="I19" s="87"/>
      <c r="J19" s="87"/>
      <c r="K19" s="129"/>
      <c r="L19" s="265"/>
      <c r="M19" s="101"/>
      <c r="N19" s="266"/>
      <c r="O19" s="96">
        <f>IF(C19=0,"",C19/B18)</f>
        <v>0.56565656565656564</v>
      </c>
      <c r="P19" s="97">
        <v>75</v>
      </c>
      <c r="Q19" s="280">
        <f t="shared" ref="Q19:Q26" si="0">IF(P19=0,"",P19/P18)</f>
        <v>0.75757575757575757</v>
      </c>
      <c r="R19" s="280">
        <f t="shared" ref="R19:R26" si="1">IF(P19=0,"",100%-Q19)</f>
        <v>0.24242424242424243</v>
      </c>
    </row>
    <row r="20" spans="1:19" ht="15.75" customHeight="1" x14ac:dyDescent="0.25">
      <c r="A20" s="84">
        <v>1501</v>
      </c>
      <c r="B20" s="87"/>
      <c r="C20" s="87"/>
      <c r="D20" s="87">
        <v>36</v>
      </c>
      <c r="E20" s="87"/>
      <c r="F20" s="87"/>
      <c r="G20" s="87"/>
      <c r="H20" s="87"/>
      <c r="I20" s="87"/>
      <c r="J20" s="87"/>
      <c r="K20" s="129"/>
      <c r="L20" s="265"/>
      <c r="M20" s="101"/>
      <c r="N20" s="266"/>
      <c r="O20" s="96">
        <f>IF(D20=0,"",D20/C19)</f>
        <v>0.6428571428571429</v>
      </c>
      <c r="P20" s="97">
        <v>52</v>
      </c>
      <c r="Q20" s="280">
        <f t="shared" si="0"/>
        <v>0.69333333333333336</v>
      </c>
      <c r="R20" s="280">
        <f t="shared" si="1"/>
        <v>0.30666666666666664</v>
      </c>
      <c r="S20" s="14">
        <f>P20/P18</f>
        <v>0.5252525252525253</v>
      </c>
    </row>
    <row r="21" spans="1:19" ht="15.75" customHeight="1" x14ac:dyDescent="0.25">
      <c r="A21" s="84">
        <v>1502</v>
      </c>
      <c r="B21" s="87"/>
      <c r="C21" s="87"/>
      <c r="D21" s="87"/>
      <c r="E21" s="87">
        <v>28</v>
      </c>
      <c r="F21" s="87"/>
      <c r="G21" s="87"/>
      <c r="H21" s="87"/>
      <c r="I21" s="87"/>
      <c r="J21" s="87"/>
      <c r="K21" s="129"/>
      <c r="L21" s="265"/>
      <c r="M21" s="101"/>
      <c r="N21" s="266"/>
      <c r="O21" s="96">
        <f>IF(E21=0,"",E21/D20)</f>
        <v>0.77777777777777779</v>
      </c>
      <c r="P21" s="97">
        <v>43</v>
      </c>
      <c r="Q21" s="280">
        <f t="shared" si="0"/>
        <v>0.82692307692307687</v>
      </c>
      <c r="R21" s="280">
        <f t="shared" si="1"/>
        <v>0.17307692307692313</v>
      </c>
    </row>
    <row r="22" spans="1:19" ht="15.75" customHeight="1" x14ac:dyDescent="0.25">
      <c r="A22" s="84">
        <v>1601</v>
      </c>
      <c r="B22" s="87"/>
      <c r="C22" s="87"/>
      <c r="D22" s="87"/>
      <c r="E22" s="87"/>
      <c r="F22" s="87">
        <v>20</v>
      </c>
      <c r="G22" s="87"/>
      <c r="H22" s="87"/>
      <c r="I22" s="87"/>
      <c r="J22" s="87"/>
      <c r="K22" s="129"/>
      <c r="L22" s="265"/>
      <c r="M22" s="101"/>
      <c r="N22" s="266"/>
      <c r="O22" s="96">
        <f>IF(F22=0,"",F22/E21)</f>
        <v>0.7142857142857143</v>
      </c>
      <c r="P22" s="97">
        <v>37</v>
      </c>
      <c r="Q22" s="280">
        <f t="shared" si="0"/>
        <v>0.86046511627906974</v>
      </c>
      <c r="R22" s="280">
        <f t="shared" si="1"/>
        <v>0.13953488372093026</v>
      </c>
    </row>
    <row r="23" spans="1:19" ht="15.75" customHeight="1" x14ac:dyDescent="0.25">
      <c r="A23" s="84">
        <v>1602</v>
      </c>
      <c r="B23" s="87"/>
      <c r="C23" s="87"/>
      <c r="D23" s="87"/>
      <c r="E23" s="87"/>
      <c r="F23" s="87"/>
      <c r="G23" s="87">
        <v>11</v>
      </c>
      <c r="H23" s="87"/>
      <c r="I23" s="87"/>
      <c r="J23" s="87"/>
      <c r="K23" s="129"/>
      <c r="L23" s="265"/>
      <c r="M23" s="101"/>
      <c r="N23" s="266"/>
      <c r="O23" s="96">
        <f>IF(G23=0,"",G23/F22)</f>
        <v>0.55000000000000004</v>
      </c>
      <c r="P23" s="97">
        <v>35</v>
      </c>
      <c r="Q23" s="280">
        <f t="shared" si="0"/>
        <v>0.94594594594594594</v>
      </c>
      <c r="R23" s="280">
        <f t="shared" si="1"/>
        <v>5.4054054054054057E-2</v>
      </c>
    </row>
    <row r="24" spans="1:19" ht="15.75" customHeight="1" x14ac:dyDescent="0.25">
      <c r="A24" s="84">
        <v>1701</v>
      </c>
      <c r="B24" s="87"/>
      <c r="C24" s="87"/>
      <c r="D24" s="87"/>
      <c r="E24" s="87"/>
      <c r="F24" s="87"/>
      <c r="G24" s="87"/>
      <c r="H24" s="87">
        <v>11</v>
      </c>
      <c r="I24" s="87"/>
      <c r="J24" s="87"/>
      <c r="K24" s="129"/>
      <c r="L24" s="265"/>
      <c r="M24" s="101"/>
      <c r="N24" s="266"/>
      <c r="O24" s="96">
        <f>IF(H24=0,"",H24/G23)</f>
        <v>1</v>
      </c>
      <c r="P24" s="97">
        <v>35</v>
      </c>
      <c r="Q24" s="280">
        <f t="shared" si="0"/>
        <v>1</v>
      </c>
      <c r="R24" s="280">
        <f t="shared" si="1"/>
        <v>0</v>
      </c>
    </row>
    <row r="25" spans="1:19" ht="15.75" customHeight="1" x14ac:dyDescent="0.25">
      <c r="A25" s="84">
        <v>1702</v>
      </c>
      <c r="B25" s="87"/>
      <c r="C25" s="87"/>
      <c r="D25" s="87"/>
      <c r="E25" s="87"/>
      <c r="F25" s="87"/>
      <c r="G25" s="87"/>
      <c r="H25" s="87"/>
      <c r="I25" s="87">
        <v>11</v>
      </c>
      <c r="J25" s="87"/>
      <c r="K25" s="129"/>
      <c r="L25" s="265"/>
      <c r="M25" s="101"/>
      <c r="N25" s="266"/>
      <c r="O25" s="96">
        <f>IF(I25=0,"",I25/H24)</f>
        <v>1</v>
      </c>
      <c r="P25" s="97">
        <v>24</v>
      </c>
      <c r="Q25" s="280">
        <f t="shared" si="0"/>
        <v>0.68571428571428572</v>
      </c>
      <c r="R25" s="280">
        <f t="shared" si="1"/>
        <v>0.31428571428571428</v>
      </c>
    </row>
    <row r="26" spans="1:19" ht="15.75" customHeight="1" x14ac:dyDescent="0.25">
      <c r="A26" s="84">
        <v>1801</v>
      </c>
      <c r="B26" s="87"/>
      <c r="C26" s="87"/>
      <c r="D26" s="87"/>
      <c r="E26" s="87"/>
      <c r="F26" s="87"/>
      <c r="G26" s="87"/>
      <c r="H26" s="87"/>
      <c r="I26" s="87"/>
      <c r="J26" s="87">
        <v>10</v>
      </c>
      <c r="K26" s="129"/>
      <c r="L26" s="265"/>
      <c r="M26" s="101"/>
      <c r="N26" s="266"/>
      <c r="O26" s="126">
        <f>IF(J26=0,"",J26/I25)</f>
        <v>0.90909090909090906</v>
      </c>
      <c r="P26" s="97">
        <v>19</v>
      </c>
      <c r="Q26" s="126">
        <f t="shared" si="0"/>
        <v>0.79166666666666663</v>
      </c>
      <c r="R26" s="126">
        <f t="shared" si="1"/>
        <v>0.20833333333333337</v>
      </c>
    </row>
    <row r="27" spans="1:19" ht="15.75" customHeight="1" x14ac:dyDescent="0.25">
      <c r="A27" s="84">
        <v>1802</v>
      </c>
      <c r="B27" s="87"/>
      <c r="C27" s="87"/>
      <c r="D27" s="87"/>
      <c r="E27" s="87"/>
      <c r="F27" s="87"/>
      <c r="G27" s="87"/>
      <c r="H27" s="87"/>
      <c r="I27" s="87"/>
      <c r="J27" s="87">
        <v>4</v>
      </c>
      <c r="K27" s="129"/>
      <c r="L27" s="265"/>
      <c r="M27" s="101"/>
      <c r="N27" s="256"/>
      <c r="O27" s="175"/>
      <c r="P27" s="97">
        <v>11</v>
      </c>
      <c r="Q27" s="175"/>
      <c r="R27" s="281"/>
    </row>
    <row r="28" spans="1:19" ht="15.75" customHeight="1" x14ac:dyDescent="0.25">
      <c r="A28" s="84">
        <v>1901</v>
      </c>
      <c r="B28" s="87"/>
      <c r="C28" s="87"/>
      <c r="D28" s="87"/>
      <c r="E28" s="87"/>
      <c r="F28" s="87"/>
      <c r="G28" s="87"/>
      <c r="H28" s="87"/>
      <c r="I28" s="87"/>
      <c r="J28" s="87">
        <v>4</v>
      </c>
      <c r="K28" s="129"/>
      <c r="L28" s="265"/>
      <c r="M28" s="101"/>
      <c r="N28" s="256"/>
      <c r="O28" s="215"/>
      <c r="P28" s="106">
        <v>10</v>
      </c>
      <c r="Q28" s="285"/>
      <c r="R28" s="215"/>
    </row>
    <row r="29" spans="1:19" ht="15.75" customHeight="1" x14ac:dyDescent="0.25">
      <c r="A29" s="84">
        <v>1902</v>
      </c>
      <c r="B29" s="87"/>
      <c r="C29" s="87"/>
      <c r="D29" s="87"/>
      <c r="E29" s="87"/>
      <c r="F29" s="87"/>
      <c r="G29" s="87"/>
      <c r="H29" s="87"/>
      <c r="I29" s="87"/>
      <c r="J29" s="87">
        <v>2</v>
      </c>
      <c r="K29" s="129"/>
      <c r="L29" s="265"/>
      <c r="M29" s="101"/>
      <c r="N29" s="256"/>
      <c r="O29" s="215"/>
      <c r="P29" s="106">
        <v>5</v>
      </c>
      <c r="Q29" s="285"/>
      <c r="R29" s="215"/>
    </row>
    <row r="30" spans="1:19" ht="15.75" customHeight="1" x14ac:dyDescent="0.25">
      <c r="A30" s="84">
        <v>2001</v>
      </c>
      <c r="B30" s="87"/>
      <c r="C30" s="87"/>
      <c r="D30" s="87"/>
      <c r="E30" s="87"/>
      <c r="F30" s="87"/>
      <c r="G30" s="87"/>
      <c r="H30" s="87"/>
      <c r="I30" s="87"/>
      <c r="J30" s="87">
        <v>2</v>
      </c>
      <c r="K30" s="129">
        <v>1</v>
      </c>
      <c r="L30" s="265"/>
      <c r="M30" s="101"/>
      <c r="N30" s="256"/>
      <c r="O30" s="215"/>
      <c r="P30" s="252">
        <v>5</v>
      </c>
      <c r="Q30" s="285"/>
      <c r="R30" s="215"/>
    </row>
    <row r="31" spans="1:19" ht="15.75" customHeight="1" x14ac:dyDescent="0.25">
      <c r="A31" s="84">
        <v>2002</v>
      </c>
      <c r="B31" s="87"/>
      <c r="C31" s="87"/>
      <c r="D31" s="87"/>
      <c r="E31" s="87"/>
      <c r="F31" s="87"/>
      <c r="G31" s="87"/>
      <c r="H31" s="87"/>
      <c r="I31" s="87"/>
      <c r="J31" s="87">
        <v>1</v>
      </c>
      <c r="K31" s="129"/>
      <c r="L31" s="265"/>
      <c r="M31" s="101"/>
      <c r="N31" s="256"/>
      <c r="O31" s="316"/>
      <c r="P31" s="254">
        <v>1</v>
      </c>
      <c r="Q31" s="318"/>
      <c r="R31" s="319"/>
    </row>
    <row r="32" spans="1:19" ht="15.75" customHeight="1" x14ac:dyDescent="0.25">
      <c r="A32" s="84">
        <v>2101</v>
      </c>
      <c r="B32" s="87"/>
      <c r="C32" s="87"/>
      <c r="D32" s="87"/>
      <c r="E32" s="87"/>
      <c r="F32" s="87"/>
      <c r="G32" s="87"/>
      <c r="H32" s="87"/>
      <c r="I32" s="87"/>
      <c r="J32" s="87">
        <v>1</v>
      </c>
      <c r="K32" s="129"/>
      <c r="L32" s="265"/>
      <c r="M32" s="101"/>
      <c r="N32" s="256"/>
      <c r="O32" s="111" t="s">
        <v>91</v>
      </c>
      <c r="P32" s="303">
        <v>14</v>
      </c>
      <c r="Q32" s="193">
        <f>K35</f>
        <v>2</v>
      </c>
      <c r="R32" s="114" t="s">
        <v>19</v>
      </c>
    </row>
    <row r="33" spans="1:19" ht="15.75" customHeight="1" x14ac:dyDescent="0.25">
      <c r="A33" s="84">
        <v>2102</v>
      </c>
      <c r="B33" s="87"/>
      <c r="C33" s="87"/>
      <c r="D33" s="87"/>
      <c r="E33" s="87"/>
      <c r="F33" s="87"/>
      <c r="G33" s="87"/>
      <c r="H33" s="87"/>
      <c r="I33" s="87"/>
      <c r="J33" s="87">
        <v>1</v>
      </c>
      <c r="K33" s="129">
        <v>1</v>
      </c>
      <c r="L33" s="265"/>
      <c r="M33" s="101"/>
      <c r="N33" s="256"/>
      <c r="O33" s="115" t="s">
        <v>92</v>
      </c>
      <c r="P33" s="165">
        <f>IF(P32/B18=0,"",P32/B18)</f>
        <v>0.14141414141414141</v>
      </c>
      <c r="Q33" s="197">
        <f>IF(P32/Q32=0,"",P32/Q32)</f>
        <v>7</v>
      </c>
      <c r="R33" s="118" t="s">
        <v>93</v>
      </c>
    </row>
    <row r="34" spans="1:19" ht="15.75" customHeight="1" x14ac:dyDescent="0.25">
      <c r="A34" s="84">
        <v>2201</v>
      </c>
      <c r="B34" s="251"/>
      <c r="C34" s="251"/>
      <c r="D34" s="251"/>
      <c r="E34" s="251"/>
      <c r="F34" s="251"/>
      <c r="G34" s="251"/>
      <c r="H34" s="251"/>
      <c r="I34" s="251"/>
      <c r="J34" s="251">
        <v>1</v>
      </c>
      <c r="K34" s="129"/>
      <c r="L34" s="267"/>
      <c r="M34" s="268"/>
      <c r="N34" s="269"/>
      <c r="O34" s="120"/>
      <c r="P34" s="121"/>
      <c r="Q34" s="121"/>
      <c r="R34" s="122"/>
    </row>
    <row r="35" spans="1:19" ht="18" customHeight="1" x14ac:dyDescent="0.25">
      <c r="A35" s="46"/>
      <c r="B35" s="340" t="s">
        <v>111</v>
      </c>
      <c r="C35" s="340"/>
      <c r="D35" s="340"/>
      <c r="E35" s="340"/>
      <c r="F35" s="340"/>
      <c r="G35" s="340"/>
      <c r="H35" s="340"/>
      <c r="I35" s="340"/>
      <c r="J35" s="340"/>
      <c r="K35" s="226">
        <f>SUM(K18:K33)</f>
        <v>2</v>
      </c>
      <c r="L35" s="124">
        <v>0</v>
      </c>
      <c r="M35" s="124">
        <f>IF(K35=0,"",K35/B18)</f>
        <v>2.0202020202020204E-2</v>
      </c>
      <c r="N35" s="124">
        <f>M35-L35</f>
        <v>2.0202020202020204E-2</v>
      </c>
      <c r="O35" s="1"/>
      <c r="P35" s="2"/>
      <c r="Q35" s="36"/>
      <c r="R35" s="1"/>
    </row>
    <row r="36" spans="1:19" ht="12.75" customHeight="1" x14ac:dyDescent="0.2"/>
    <row r="37" spans="1:19" ht="12.75" customHeight="1" x14ac:dyDescent="0.2">
      <c r="O37" s="1"/>
      <c r="P37" s="1"/>
      <c r="Q37" s="1"/>
      <c r="R37" s="1"/>
    </row>
    <row r="38" spans="1:19" ht="26.25" customHeight="1" x14ac:dyDescent="0.4">
      <c r="A38" s="235"/>
      <c r="B38" s="382" t="s">
        <v>101</v>
      </c>
      <c r="C38" s="367"/>
      <c r="D38" s="367"/>
      <c r="E38" s="367"/>
      <c r="F38" s="367"/>
      <c r="G38" s="367"/>
      <c r="H38" s="367"/>
      <c r="I38" s="367"/>
      <c r="J38" s="367"/>
      <c r="K38" s="225" t="s">
        <v>97</v>
      </c>
      <c r="L38" s="1"/>
      <c r="M38" s="1"/>
      <c r="N38" s="2"/>
      <c r="O38" s="1"/>
      <c r="P38" s="2"/>
      <c r="Q38" s="2"/>
      <c r="R38" s="2"/>
    </row>
    <row r="39" spans="1:19" ht="20.25" x14ac:dyDescent="0.2">
      <c r="A39" s="342" t="s">
        <v>18</v>
      </c>
      <c r="B39" s="344" t="s">
        <v>102</v>
      </c>
      <c r="C39" s="345"/>
      <c r="D39" s="345"/>
      <c r="E39" s="345"/>
      <c r="F39" s="345"/>
      <c r="G39" s="345"/>
      <c r="H39" s="345"/>
      <c r="I39" s="345"/>
      <c r="J39" s="377"/>
      <c r="K39" s="348" t="s">
        <v>19</v>
      </c>
      <c r="L39" s="339" t="s">
        <v>11</v>
      </c>
      <c r="M39" s="339" t="s">
        <v>12</v>
      </c>
      <c r="N39" s="350" t="s">
        <v>13</v>
      </c>
      <c r="O39" s="339" t="s">
        <v>14</v>
      </c>
      <c r="P39" s="337" t="s">
        <v>15</v>
      </c>
      <c r="Q39" s="337" t="s">
        <v>16</v>
      </c>
      <c r="R39" s="339" t="s">
        <v>103</v>
      </c>
    </row>
    <row r="40" spans="1:19" ht="15.75" x14ac:dyDescent="0.25">
      <c r="A40" s="343"/>
      <c r="B40" s="84" t="s">
        <v>104</v>
      </c>
      <c r="C40" s="84" t="s">
        <v>105</v>
      </c>
      <c r="D40" s="84" t="s">
        <v>106</v>
      </c>
      <c r="E40" s="84" t="s">
        <v>107</v>
      </c>
      <c r="F40" s="84" t="s">
        <v>108</v>
      </c>
      <c r="G40" s="84" t="s">
        <v>109</v>
      </c>
      <c r="H40" s="84" t="s">
        <v>110</v>
      </c>
      <c r="I40" s="84" t="s">
        <v>73</v>
      </c>
      <c r="J40" s="84" t="s">
        <v>74</v>
      </c>
      <c r="K40" s="349"/>
      <c r="L40" s="338"/>
      <c r="M40" s="338"/>
      <c r="N40" s="338"/>
      <c r="O40" s="338"/>
      <c r="P40" s="338"/>
      <c r="Q40" s="338"/>
      <c r="R40" s="338"/>
    </row>
    <row r="41" spans="1:19" ht="15.75" x14ac:dyDescent="0.25">
      <c r="A41" s="84">
        <v>1402</v>
      </c>
      <c r="B41" s="87">
        <v>67</v>
      </c>
      <c r="C41" s="87"/>
      <c r="D41" s="87"/>
      <c r="E41" s="87"/>
      <c r="F41" s="87"/>
      <c r="G41" s="87"/>
      <c r="H41" s="87"/>
      <c r="I41" s="87"/>
      <c r="J41" s="87"/>
      <c r="K41" s="129"/>
      <c r="L41" s="262"/>
      <c r="M41" s="263"/>
      <c r="N41" s="264"/>
      <c r="O41" s="278"/>
      <c r="P41" s="182">
        <f>B41</f>
        <v>67</v>
      </c>
      <c r="Q41" s="279"/>
      <c r="R41" s="278"/>
    </row>
    <row r="42" spans="1:19" ht="15.75" x14ac:dyDescent="0.25">
      <c r="A42" s="84">
        <v>1501</v>
      </c>
      <c r="B42" s="87"/>
      <c r="C42" s="87">
        <v>48</v>
      </c>
      <c r="D42" s="87"/>
      <c r="E42" s="87"/>
      <c r="F42" s="87"/>
      <c r="G42" s="87"/>
      <c r="H42" s="87"/>
      <c r="I42" s="87"/>
      <c r="J42" s="87"/>
      <c r="K42" s="129"/>
      <c r="L42" s="265"/>
      <c r="M42" s="101"/>
      <c r="N42" s="266"/>
      <c r="O42" s="96">
        <f>IF(C42=0,"",C42/B41)</f>
        <v>0.71641791044776115</v>
      </c>
      <c r="P42" s="97">
        <v>54</v>
      </c>
      <c r="Q42" s="280">
        <f t="shared" ref="Q42:Q49" si="2">IF(P42=0,"",P42/P41)</f>
        <v>0.80597014925373134</v>
      </c>
      <c r="R42" s="280">
        <f t="shared" ref="R42:R49" si="3">IF(P42=0,"",100%-Q42)</f>
        <v>0.19402985074626866</v>
      </c>
    </row>
    <row r="43" spans="1:19" ht="15.75" x14ac:dyDescent="0.25">
      <c r="A43" s="84">
        <v>1502</v>
      </c>
      <c r="B43" s="87"/>
      <c r="C43" s="87"/>
      <c r="D43" s="87">
        <v>28</v>
      </c>
      <c r="E43" s="87"/>
      <c r="F43" s="87"/>
      <c r="G43" s="87"/>
      <c r="H43" s="87"/>
      <c r="I43" s="87"/>
      <c r="J43" s="87"/>
      <c r="K43" s="129"/>
      <c r="L43" s="265"/>
      <c r="M43" s="101"/>
      <c r="N43" s="266"/>
      <c r="O43" s="96">
        <f>IF(D43=0,"",D43/C42)</f>
        <v>0.58333333333333337</v>
      </c>
      <c r="P43" s="97">
        <v>40</v>
      </c>
      <c r="Q43" s="280">
        <f t="shared" si="2"/>
        <v>0.7407407407407407</v>
      </c>
      <c r="R43" s="280">
        <f t="shared" si="3"/>
        <v>0.2592592592592593</v>
      </c>
      <c r="S43" s="14">
        <f>P43/P41</f>
        <v>0.59701492537313428</v>
      </c>
    </row>
    <row r="44" spans="1:19" ht="15.75" x14ac:dyDescent="0.25">
      <c r="A44" s="84">
        <v>1601</v>
      </c>
      <c r="B44" s="87"/>
      <c r="C44" s="87"/>
      <c r="D44" s="87"/>
      <c r="E44" s="87">
        <v>19</v>
      </c>
      <c r="F44" s="87"/>
      <c r="G44" s="87"/>
      <c r="H44" s="87"/>
      <c r="I44" s="87"/>
      <c r="J44" s="87"/>
      <c r="K44" s="129"/>
      <c r="L44" s="265"/>
      <c r="M44" s="101"/>
      <c r="N44" s="266"/>
      <c r="O44" s="96">
        <f>IF(E44=0,"",E44/D43)</f>
        <v>0.6785714285714286</v>
      </c>
      <c r="P44" s="97">
        <v>33</v>
      </c>
      <c r="Q44" s="280">
        <f t="shared" si="2"/>
        <v>0.82499999999999996</v>
      </c>
      <c r="R44" s="280">
        <f t="shared" si="3"/>
        <v>0.17500000000000004</v>
      </c>
    </row>
    <row r="45" spans="1:19" ht="15.75" x14ac:dyDescent="0.25">
      <c r="A45" s="84">
        <v>1602</v>
      </c>
      <c r="B45" s="87"/>
      <c r="C45" s="87"/>
      <c r="D45" s="87"/>
      <c r="E45" s="87"/>
      <c r="F45" s="87">
        <v>17</v>
      </c>
      <c r="G45" s="87"/>
      <c r="H45" s="87"/>
      <c r="I45" s="87"/>
      <c r="J45" s="87"/>
      <c r="K45" s="129"/>
      <c r="L45" s="265"/>
      <c r="M45" s="101"/>
      <c r="N45" s="266"/>
      <c r="O45" s="96">
        <f>IF(F45=0,"",F45/E44)</f>
        <v>0.89473684210526316</v>
      </c>
      <c r="P45" s="97">
        <v>31</v>
      </c>
      <c r="Q45" s="280">
        <f t="shared" si="2"/>
        <v>0.93939393939393945</v>
      </c>
      <c r="R45" s="280">
        <f t="shared" si="3"/>
        <v>6.0606060606060552E-2</v>
      </c>
    </row>
    <row r="46" spans="1:19" ht="15.75" x14ac:dyDescent="0.25">
      <c r="A46" s="84">
        <v>1701</v>
      </c>
      <c r="B46" s="87"/>
      <c r="C46" s="87"/>
      <c r="D46" s="87"/>
      <c r="E46" s="87"/>
      <c r="F46" s="87"/>
      <c r="G46" s="87">
        <v>13</v>
      </c>
      <c r="H46" s="87"/>
      <c r="I46" s="87"/>
      <c r="J46" s="87"/>
      <c r="K46" s="129"/>
      <c r="L46" s="265"/>
      <c r="M46" s="101"/>
      <c r="N46" s="266"/>
      <c r="O46" s="96">
        <f>IF(G46=0,"",G46/F45)</f>
        <v>0.76470588235294112</v>
      </c>
      <c r="P46" s="97">
        <v>29</v>
      </c>
      <c r="Q46" s="280">
        <f t="shared" si="2"/>
        <v>0.93548387096774188</v>
      </c>
      <c r="R46" s="280">
        <f t="shared" si="3"/>
        <v>6.4516129032258118E-2</v>
      </c>
    </row>
    <row r="47" spans="1:19" ht="15.75" x14ac:dyDescent="0.25">
      <c r="A47" s="84">
        <v>1702</v>
      </c>
      <c r="B47" s="87"/>
      <c r="C47" s="87"/>
      <c r="D47" s="87"/>
      <c r="E47" s="87"/>
      <c r="F47" s="87"/>
      <c r="G47" s="87"/>
      <c r="H47" s="87">
        <v>7</v>
      </c>
      <c r="I47" s="87"/>
      <c r="J47" s="87"/>
      <c r="K47" s="129"/>
      <c r="L47" s="265"/>
      <c r="M47" s="101"/>
      <c r="N47" s="266"/>
      <c r="O47" s="96">
        <f>IF(H47=0,"",H47/G46)</f>
        <v>0.53846153846153844</v>
      </c>
      <c r="P47" s="97">
        <v>26</v>
      </c>
      <c r="Q47" s="280">
        <f t="shared" si="2"/>
        <v>0.89655172413793105</v>
      </c>
      <c r="R47" s="280">
        <f t="shared" si="3"/>
        <v>0.10344827586206895</v>
      </c>
    </row>
    <row r="48" spans="1:19" ht="15.75" x14ac:dyDescent="0.25">
      <c r="A48" s="84">
        <v>1801</v>
      </c>
      <c r="B48" s="87"/>
      <c r="C48" s="87"/>
      <c r="D48" s="87"/>
      <c r="E48" s="87"/>
      <c r="F48" s="87"/>
      <c r="G48" s="87"/>
      <c r="H48" s="87"/>
      <c r="I48" s="87">
        <v>5</v>
      </c>
      <c r="J48" s="87"/>
      <c r="K48" s="129"/>
      <c r="L48" s="265"/>
      <c r="M48" s="101"/>
      <c r="N48" s="266"/>
      <c r="O48" s="96">
        <f>IF(I48=0,"",I48/H47)</f>
        <v>0.7142857142857143</v>
      </c>
      <c r="P48" s="97">
        <v>16</v>
      </c>
      <c r="Q48" s="280">
        <f t="shared" si="2"/>
        <v>0.61538461538461542</v>
      </c>
      <c r="R48" s="280">
        <f t="shared" si="3"/>
        <v>0.38461538461538458</v>
      </c>
    </row>
    <row r="49" spans="1:18" ht="15.75" x14ac:dyDescent="0.25">
      <c r="A49" s="84">
        <v>1802</v>
      </c>
      <c r="B49" s="87"/>
      <c r="C49" s="87"/>
      <c r="D49" s="87"/>
      <c r="E49" s="87"/>
      <c r="F49" s="87"/>
      <c r="G49" s="87"/>
      <c r="H49" s="87"/>
      <c r="I49" s="87"/>
      <c r="J49" s="87">
        <v>5</v>
      </c>
      <c r="K49" s="129"/>
      <c r="L49" s="265"/>
      <c r="M49" s="101"/>
      <c r="N49" s="266"/>
      <c r="O49" s="126">
        <f>IF(J49=0,"",J49/I48)</f>
        <v>1</v>
      </c>
      <c r="P49" s="97">
        <v>12</v>
      </c>
      <c r="Q49" s="126">
        <f t="shared" si="2"/>
        <v>0.75</v>
      </c>
      <c r="R49" s="126">
        <f t="shared" si="3"/>
        <v>0.25</v>
      </c>
    </row>
    <row r="50" spans="1:18" ht="15.75" x14ac:dyDescent="0.25">
      <c r="A50" s="84">
        <v>1901</v>
      </c>
      <c r="B50" s="87"/>
      <c r="C50" s="87"/>
      <c r="D50" s="87"/>
      <c r="E50" s="87"/>
      <c r="F50" s="87"/>
      <c r="G50" s="87"/>
      <c r="H50" s="87"/>
      <c r="I50" s="87"/>
      <c r="J50" s="87">
        <v>5</v>
      </c>
      <c r="K50" s="129"/>
      <c r="L50" s="265"/>
      <c r="M50" s="101"/>
      <c r="N50" s="256"/>
      <c r="O50" s="175"/>
      <c r="P50" s="97">
        <v>11</v>
      </c>
      <c r="Q50" s="175"/>
      <c r="R50" s="281"/>
    </row>
    <row r="51" spans="1:18" ht="15.75" x14ac:dyDescent="0.25">
      <c r="A51" s="84">
        <v>1902</v>
      </c>
      <c r="B51" s="87"/>
      <c r="C51" s="87"/>
      <c r="D51" s="87"/>
      <c r="E51" s="87"/>
      <c r="F51" s="87"/>
      <c r="G51" s="87"/>
      <c r="H51" s="87"/>
      <c r="I51" s="87"/>
      <c r="J51" s="87">
        <v>5</v>
      </c>
      <c r="K51" s="129"/>
      <c r="L51" s="265"/>
      <c r="M51" s="101"/>
      <c r="N51" s="256"/>
      <c r="O51" s="215"/>
      <c r="P51" s="106">
        <v>11</v>
      </c>
      <c r="Q51" s="285"/>
      <c r="R51" s="215"/>
    </row>
    <row r="52" spans="1:18" ht="15.75" x14ac:dyDescent="0.25">
      <c r="A52" s="84">
        <v>2001</v>
      </c>
      <c r="B52" s="87"/>
      <c r="C52" s="87"/>
      <c r="D52" s="87"/>
      <c r="E52" s="87"/>
      <c r="F52" s="87"/>
      <c r="G52" s="87"/>
      <c r="H52" s="87"/>
      <c r="I52" s="87"/>
      <c r="J52" s="87">
        <v>5</v>
      </c>
      <c r="K52" s="129">
        <v>2</v>
      </c>
      <c r="L52" s="265"/>
      <c r="M52" s="101"/>
      <c r="N52" s="256"/>
      <c r="O52" s="215"/>
      <c r="P52" s="252">
        <v>8</v>
      </c>
      <c r="Q52" s="285"/>
      <c r="R52" s="215"/>
    </row>
    <row r="53" spans="1:18" ht="15.75" x14ac:dyDescent="0.25">
      <c r="A53" s="84">
        <v>2002</v>
      </c>
      <c r="B53" s="87"/>
      <c r="C53" s="87"/>
      <c r="D53" s="87"/>
      <c r="E53" s="87"/>
      <c r="F53" s="87"/>
      <c r="G53" s="87"/>
      <c r="H53" s="87"/>
      <c r="I53" s="87"/>
      <c r="J53" s="87">
        <v>3</v>
      </c>
      <c r="K53" s="129">
        <v>3</v>
      </c>
      <c r="L53" s="265"/>
      <c r="M53" s="101"/>
      <c r="N53" s="256"/>
      <c r="O53" s="292"/>
      <c r="P53" s="254">
        <v>5</v>
      </c>
      <c r="Q53" s="294"/>
      <c r="R53" s="215"/>
    </row>
    <row r="54" spans="1:18" ht="15.75" x14ac:dyDescent="0.25">
      <c r="A54" s="84">
        <v>2101</v>
      </c>
      <c r="B54" s="87"/>
      <c r="C54" s="87"/>
      <c r="D54" s="87"/>
      <c r="E54" s="87"/>
      <c r="F54" s="87"/>
      <c r="G54" s="87"/>
      <c r="H54" s="87"/>
      <c r="I54" s="87"/>
      <c r="J54" s="87">
        <v>2</v>
      </c>
      <c r="K54" s="129">
        <v>2</v>
      </c>
      <c r="L54" s="265"/>
      <c r="M54" s="101"/>
      <c r="N54" s="256"/>
      <c r="O54" s="316"/>
      <c r="P54" s="254">
        <v>5</v>
      </c>
      <c r="Q54" s="318"/>
      <c r="R54" s="319"/>
    </row>
    <row r="55" spans="1:18" ht="15.75" x14ac:dyDescent="0.25">
      <c r="A55" s="84">
        <v>2102</v>
      </c>
      <c r="B55" s="87"/>
      <c r="C55" s="87"/>
      <c r="D55" s="87"/>
      <c r="E55" s="87"/>
      <c r="F55" s="87"/>
      <c r="G55" s="87"/>
      <c r="H55" s="87"/>
      <c r="I55" s="87"/>
      <c r="J55" s="87"/>
      <c r="K55" s="129"/>
      <c r="L55" s="265"/>
      <c r="M55" s="101"/>
      <c r="N55" s="256"/>
      <c r="O55" s="111" t="s">
        <v>91</v>
      </c>
      <c r="P55" s="303">
        <v>15</v>
      </c>
      <c r="Q55" s="193">
        <f>IF(SUM(K46:K54)=0,"",SUM(K46:K54))</f>
        <v>7</v>
      </c>
      <c r="R55" s="114" t="s">
        <v>19</v>
      </c>
    </row>
    <row r="56" spans="1:18" ht="15.75" x14ac:dyDescent="0.25">
      <c r="A56" s="84">
        <v>2201</v>
      </c>
      <c r="B56" s="87"/>
      <c r="C56" s="87"/>
      <c r="D56" s="87"/>
      <c r="E56" s="87"/>
      <c r="F56" s="87"/>
      <c r="G56" s="87"/>
      <c r="H56" s="87"/>
      <c r="I56" s="87"/>
      <c r="J56" s="87"/>
      <c r="K56" s="129"/>
      <c r="L56" s="265"/>
      <c r="M56" s="101"/>
      <c r="N56" s="256"/>
      <c r="O56" s="115" t="s">
        <v>92</v>
      </c>
      <c r="P56" s="165">
        <f>IF(P55/B41=0,"",P55/B41)</f>
        <v>0.22388059701492538</v>
      </c>
      <c r="Q56" s="197">
        <f>IF(P55/Q55=0,"",P55/Q55)</f>
        <v>2.1428571428571428</v>
      </c>
      <c r="R56" s="118" t="s">
        <v>93</v>
      </c>
    </row>
    <row r="57" spans="1:18" ht="15.75" x14ac:dyDescent="0.25">
      <c r="A57" s="84">
        <v>2202</v>
      </c>
      <c r="B57" s="87"/>
      <c r="C57" s="87"/>
      <c r="D57" s="87"/>
      <c r="E57" s="87"/>
      <c r="F57" s="87"/>
      <c r="G57" s="87"/>
      <c r="H57" s="87"/>
      <c r="I57" s="87"/>
      <c r="J57" s="87"/>
      <c r="K57" s="129"/>
      <c r="L57" s="267"/>
      <c r="M57" s="268"/>
      <c r="N57" s="269"/>
      <c r="O57" s="120"/>
      <c r="P57" s="121"/>
      <c r="Q57" s="121"/>
      <c r="R57" s="122"/>
    </row>
    <row r="58" spans="1:18" ht="18" customHeight="1" x14ac:dyDescent="0.25">
      <c r="A58" s="46"/>
      <c r="B58" s="340" t="s">
        <v>111</v>
      </c>
      <c r="C58" s="340"/>
      <c r="D58" s="340"/>
      <c r="E58" s="340"/>
      <c r="F58" s="340"/>
      <c r="G58" s="340"/>
      <c r="H58" s="340"/>
      <c r="I58" s="340"/>
      <c r="J58" s="340"/>
      <c r="K58" s="123">
        <f>SUM(K41:K54)</f>
        <v>7</v>
      </c>
      <c r="L58" s="124">
        <v>0</v>
      </c>
      <c r="M58" s="124">
        <f>IF(K58=0,"",K58/B41)</f>
        <v>0.1044776119402985</v>
      </c>
      <c r="N58" s="124">
        <f>M58-L58</f>
        <v>0.1044776119402985</v>
      </c>
      <c r="O58" s="1"/>
      <c r="P58" s="2"/>
      <c r="Q58" s="36"/>
      <c r="R58" s="1"/>
    </row>
    <row r="59" spans="1:18" ht="12.75" customHeight="1" x14ac:dyDescent="0.2"/>
    <row r="60" spans="1:18" ht="12.75" customHeight="1" x14ac:dyDescent="0.2"/>
    <row r="61" spans="1:18" ht="26.25" customHeight="1" x14ac:dyDescent="0.4">
      <c r="A61" s="235"/>
      <c r="B61" s="382" t="s">
        <v>101</v>
      </c>
      <c r="C61" s="367"/>
      <c r="D61" s="367"/>
      <c r="E61" s="367"/>
      <c r="F61" s="367"/>
      <c r="G61" s="367"/>
      <c r="H61" s="367"/>
      <c r="I61" s="367"/>
      <c r="J61" s="367"/>
      <c r="K61" s="225" t="s">
        <v>98</v>
      </c>
      <c r="L61" s="1"/>
      <c r="M61" s="1"/>
      <c r="N61" s="2"/>
      <c r="O61" s="1"/>
      <c r="P61" s="2"/>
      <c r="Q61" s="2"/>
      <c r="R61" s="2"/>
    </row>
    <row r="62" spans="1:18" ht="20.25" customHeight="1" x14ac:dyDescent="0.2">
      <c r="A62" s="342" t="s">
        <v>18</v>
      </c>
      <c r="B62" s="344" t="s">
        <v>102</v>
      </c>
      <c r="C62" s="345"/>
      <c r="D62" s="345"/>
      <c r="E62" s="345"/>
      <c r="F62" s="345"/>
      <c r="G62" s="345"/>
      <c r="H62" s="345"/>
      <c r="I62" s="345"/>
      <c r="J62" s="377"/>
      <c r="K62" s="348" t="s">
        <v>19</v>
      </c>
      <c r="L62" s="339" t="s">
        <v>11</v>
      </c>
      <c r="M62" s="339" t="s">
        <v>12</v>
      </c>
      <c r="N62" s="350" t="s">
        <v>13</v>
      </c>
      <c r="O62" s="339" t="s">
        <v>14</v>
      </c>
      <c r="P62" s="337" t="s">
        <v>15</v>
      </c>
      <c r="Q62" s="337" t="s">
        <v>16</v>
      </c>
      <c r="R62" s="339" t="s">
        <v>103</v>
      </c>
    </row>
    <row r="63" spans="1:18" ht="15.75" customHeight="1" x14ac:dyDescent="0.25">
      <c r="A63" s="343"/>
      <c r="B63" s="84" t="s">
        <v>104</v>
      </c>
      <c r="C63" s="84" t="s">
        <v>105</v>
      </c>
      <c r="D63" s="84" t="s">
        <v>106</v>
      </c>
      <c r="E63" s="84" t="s">
        <v>107</v>
      </c>
      <c r="F63" s="84" t="s">
        <v>108</v>
      </c>
      <c r="G63" s="84" t="s">
        <v>109</v>
      </c>
      <c r="H63" s="84" t="s">
        <v>110</v>
      </c>
      <c r="I63" s="84" t="s">
        <v>73</v>
      </c>
      <c r="J63" s="84" t="s">
        <v>74</v>
      </c>
      <c r="K63" s="349"/>
      <c r="L63" s="338"/>
      <c r="M63" s="338"/>
      <c r="N63" s="338"/>
      <c r="O63" s="338"/>
      <c r="P63" s="338"/>
      <c r="Q63" s="338"/>
      <c r="R63" s="338"/>
    </row>
    <row r="64" spans="1:18" ht="15.75" customHeight="1" x14ac:dyDescent="0.25">
      <c r="A64" s="84" t="s">
        <v>98</v>
      </c>
      <c r="B64" s="87">
        <v>122</v>
      </c>
      <c r="C64" s="87"/>
      <c r="D64" s="87"/>
      <c r="E64" s="87"/>
      <c r="F64" s="87"/>
      <c r="G64" s="87"/>
      <c r="H64" s="87"/>
      <c r="I64" s="87"/>
      <c r="J64" s="87"/>
      <c r="K64" s="129"/>
      <c r="L64" s="262"/>
      <c r="M64" s="263"/>
      <c r="N64" s="264"/>
      <c r="O64" s="278"/>
      <c r="P64" s="182">
        <f>B64</f>
        <v>122</v>
      </c>
      <c r="Q64" s="279"/>
      <c r="R64" s="278"/>
    </row>
    <row r="65" spans="1:19" ht="15.75" customHeight="1" x14ac:dyDescent="0.25">
      <c r="A65" s="84">
        <v>1502</v>
      </c>
      <c r="B65" s="87"/>
      <c r="C65" s="87">
        <v>86</v>
      </c>
      <c r="D65" s="87"/>
      <c r="E65" s="87"/>
      <c r="F65" s="87"/>
      <c r="G65" s="87"/>
      <c r="H65" s="87"/>
      <c r="I65" s="87"/>
      <c r="J65" s="87"/>
      <c r="K65" s="129"/>
      <c r="L65" s="265"/>
      <c r="M65" s="101"/>
      <c r="N65" s="266"/>
      <c r="O65" s="96">
        <f>IF(C65=0,"",C65/B64)</f>
        <v>0.70491803278688525</v>
      </c>
      <c r="P65" s="97">
        <v>97</v>
      </c>
      <c r="Q65" s="280">
        <f t="shared" ref="Q65:Q72" si="4">IF(P65=0,"",P65/P64)</f>
        <v>0.79508196721311475</v>
      </c>
      <c r="R65" s="280">
        <f t="shared" ref="R65:R72" si="5">IF(P65=0,"",100%-Q65)</f>
        <v>0.20491803278688525</v>
      </c>
    </row>
    <row r="66" spans="1:19" ht="15.75" customHeight="1" x14ac:dyDescent="0.25">
      <c r="A66" s="84">
        <v>1601</v>
      </c>
      <c r="B66" s="87"/>
      <c r="C66" s="87"/>
      <c r="D66" s="87">
        <v>63</v>
      </c>
      <c r="E66" s="87"/>
      <c r="F66" s="87"/>
      <c r="G66" s="87"/>
      <c r="H66" s="87"/>
      <c r="I66" s="87"/>
      <c r="J66" s="87"/>
      <c r="K66" s="129"/>
      <c r="L66" s="265"/>
      <c r="M66" s="101"/>
      <c r="N66" s="266"/>
      <c r="O66" s="96">
        <f>IF(D66=0,"",D66/C65)</f>
        <v>0.73255813953488369</v>
      </c>
      <c r="P66" s="97">
        <v>84</v>
      </c>
      <c r="Q66" s="280">
        <f t="shared" si="4"/>
        <v>0.865979381443299</v>
      </c>
      <c r="R66" s="280">
        <f t="shared" si="5"/>
        <v>0.134020618556701</v>
      </c>
      <c r="S66" s="14">
        <f>P66/P64</f>
        <v>0.68852459016393441</v>
      </c>
    </row>
    <row r="67" spans="1:19" ht="15.75" customHeight="1" x14ac:dyDescent="0.25">
      <c r="A67" s="84">
        <v>1602</v>
      </c>
      <c r="B67" s="87"/>
      <c r="C67" s="87"/>
      <c r="D67" s="87"/>
      <c r="E67" s="87">
        <v>40</v>
      </c>
      <c r="F67" s="87"/>
      <c r="G67" s="87"/>
      <c r="H67" s="87"/>
      <c r="I67" s="87"/>
      <c r="J67" s="87"/>
      <c r="K67" s="129"/>
      <c r="L67" s="265"/>
      <c r="M67" s="101"/>
      <c r="N67" s="266"/>
      <c r="O67" s="96">
        <f>IF(E67=0,"",E67/D66)</f>
        <v>0.63492063492063489</v>
      </c>
      <c r="P67" s="97">
        <v>76</v>
      </c>
      <c r="Q67" s="280">
        <f t="shared" si="4"/>
        <v>0.90476190476190477</v>
      </c>
      <c r="R67" s="280">
        <f t="shared" si="5"/>
        <v>9.5238095238095233E-2</v>
      </c>
    </row>
    <row r="68" spans="1:19" ht="15.75" customHeight="1" x14ac:dyDescent="0.25">
      <c r="A68" s="84">
        <v>1701</v>
      </c>
      <c r="B68" s="87"/>
      <c r="C68" s="87"/>
      <c r="D68" s="87"/>
      <c r="E68" s="87"/>
      <c r="F68" s="87">
        <v>40</v>
      </c>
      <c r="G68" s="87"/>
      <c r="H68" s="87"/>
      <c r="I68" s="87"/>
      <c r="J68" s="87"/>
      <c r="K68" s="129"/>
      <c r="L68" s="265"/>
      <c r="M68" s="101"/>
      <c r="N68" s="266"/>
      <c r="O68" s="96">
        <f>IF(F68=0,"",F68/E67)</f>
        <v>1</v>
      </c>
      <c r="P68" s="97">
        <v>72</v>
      </c>
      <c r="Q68" s="280">
        <f t="shared" si="4"/>
        <v>0.94736842105263153</v>
      </c>
      <c r="R68" s="280">
        <f t="shared" si="5"/>
        <v>5.2631578947368474E-2</v>
      </c>
    </row>
    <row r="69" spans="1:19" ht="15.75" customHeight="1" x14ac:dyDescent="0.25">
      <c r="A69" s="84">
        <v>1702</v>
      </c>
      <c r="B69" s="87"/>
      <c r="C69" s="87"/>
      <c r="D69" s="87"/>
      <c r="E69" s="87"/>
      <c r="F69" s="87"/>
      <c r="G69" s="87">
        <v>39</v>
      </c>
      <c r="H69" s="87"/>
      <c r="I69" s="87"/>
      <c r="J69" s="87"/>
      <c r="K69" s="129"/>
      <c r="L69" s="265"/>
      <c r="M69" s="101"/>
      <c r="N69" s="266"/>
      <c r="O69" s="96">
        <f>IF(G69=0,"",G69/F68)</f>
        <v>0.97499999999999998</v>
      </c>
      <c r="P69" s="97">
        <v>65</v>
      </c>
      <c r="Q69" s="280">
        <f t="shared" si="4"/>
        <v>0.90277777777777779</v>
      </c>
      <c r="R69" s="280">
        <f t="shared" si="5"/>
        <v>9.722222222222221E-2</v>
      </c>
    </row>
    <row r="70" spans="1:19" ht="15.75" customHeight="1" x14ac:dyDescent="0.25">
      <c r="A70" s="84">
        <v>1801</v>
      </c>
      <c r="B70" s="87"/>
      <c r="C70" s="87"/>
      <c r="D70" s="87"/>
      <c r="E70" s="87"/>
      <c r="F70" s="87"/>
      <c r="G70" s="87"/>
      <c r="H70" s="87">
        <v>23</v>
      </c>
      <c r="I70" s="87"/>
      <c r="J70" s="87"/>
      <c r="K70" s="129"/>
      <c r="L70" s="265"/>
      <c r="M70" s="101"/>
      <c r="N70" s="266"/>
      <c r="O70" s="96">
        <f>IF(H70=0,"",H70/G69)</f>
        <v>0.58974358974358976</v>
      </c>
      <c r="P70" s="97">
        <v>54</v>
      </c>
      <c r="Q70" s="280">
        <f t="shared" si="4"/>
        <v>0.83076923076923082</v>
      </c>
      <c r="R70" s="280">
        <f t="shared" si="5"/>
        <v>0.16923076923076918</v>
      </c>
    </row>
    <row r="71" spans="1:19" ht="15.75" customHeight="1" x14ac:dyDescent="0.25">
      <c r="A71" s="84">
        <v>1802</v>
      </c>
      <c r="B71" s="87"/>
      <c r="C71" s="87"/>
      <c r="D71" s="87"/>
      <c r="E71" s="87"/>
      <c r="F71" s="87"/>
      <c r="G71" s="87"/>
      <c r="H71" s="87"/>
      <c r="I71" s="87">
        <v>13</v>
      </c>
      <c r="J71" s="87"/>
      <c r="K71" s="129"/>
      <c r="L71" s="265"/>
      <c r="M71" s="101"/>
      <c r="N71" s="266"/>
      <c r="O71" s="96">
        <f>IF(I71=0,"",I71/H70)</f>
        <v>0.56521739130434778</v>
      </c>
      <c r="P71" s="97">
        <v>35</v>
      </c>
      <c r="Q71" s="280">
        <f t="shared" si="4"/>
        <v>0.64814814814814814</v>
      </c>
      <c r="R71" s="280">
        <f t="shared" si="5"/>
        <v>0.35185185185185186</v>
      </c>
    </row>
    <row r="72" spans="1:19" ht="15.75" customHeight="1" x14ac:dyDescent="0.25">
      <c r="A72" s="84">
        <v>1901</v>
      </c>
      <c r="B72" s="87"/>
      <c r="C72" s="87"/>
      <c r="D72" s="87"/>
      <c r="E72" s="87"/>
      <c r="F72" s="87"/>
      <c r="G72" s="87"/>
      <c r="H72" s="87"/>
      <c r="I72" s="87"/>
      <c r="J72" s="87">
        <v>8</v>
      </c>
      <c r="K72" s="129"/>
      <c r="L72" s="265"/>
      <c r="M72" s="101"/>
      <c r="N72" s="266"/>
      <c r="O72" s="126">
        <f>IF(J72=0,"",J72/I71)</f>
        <v>0.61538461538461542</v>
      </c>
      <c r="P72" s="97">
        <v>25</v>
      </c>
      <c r="Q72" s="126">
        <f t="shared" si="4"/>
        <v>0.7142857142857143</v>
      </c>
      <c r="R72" s="126">
        <f t="shared" si="5"/>
        <v>0.2857142857142857</v>
      </c>
    </row>
    <row r="73" spans="1:19" ht="15.75" customHeight="1" x14ac:dyDescent="0.25">
      <c r="A73" s="84">
        <v>1902</v>
      </c>
      <c r="B73" s="87"/>
      <c r="C73" s="87"/>
      <c r="D73" s="87"/>
      <c r="E73" s="87"/>
      <c r="F73" s="87"/>
      <c r="G73" s="87"/>
      <c r="H73" s="87"/>
      <c r="I73" s="87"/>
      <c r="J73" s="87">
        <v>5</v>
      </c>
      <c r="K73" s="129"/>
      <c r="L73" s="265"/>
      <c r="M73" s="101"/>
      <c r="N73" s="256"/>
      <c r="O73" s="175"/>
      <c r="P73" s="97">
        <v>19</v>
      </c>
      <c r="Q73" s="175"/>
      <c r="R73" s="281"/>
    </row>
    <row r="74" spans="1:19" ht="15.75" customHeight="1" x14ac:dyDescent="0.25">
      <c r="A74" s="84">
        <v>2001</v>
      </c>
      <c r="B74" s="87"/>
      <c r="C74" s="87"/>
      <c r="D74" s="87"/>
      <c r="E74" s="87"/>
      <c r="F74" s="87"/>
      <c r="G74" s="87"/>
      <c r="H74" s="87"/>
      <c r="I74" s="87"/>
      <c r="J74" s="87">
        <v>5</v>
      </c>
      <c r="K74" s="129">
        <v>1</v>
      </c>
      <c r="L74" s="265"/>
      <c r="M74" s="101"/>
      <c r="N74" s="256"/>
      <c r="O74" s="215"/>
      <c r="P74" s="106">
        <v>17</v>
      </c>
      <c r="Q74" s="285"/>
      <c r="R74" s="215"/>
    </row>
    <row r="75" spans="1:19" ht="15.75" customHeight="1" x14ac:dyDescent="0.25">
      <c r="A75" s="84">
        <v>2002</v>
      </c>
      <c r="B75" s="87"/>
      <c r="C75" s="87"/>
      <c r="D75" s="87"/>
      <c r="E75" s="87"/>
      <c r="F75" s="87"/>
      <c r="G75" s="87"/>
      <c r="H75" s="87"/>
      <c r="I75" s="87"/>
      <c r="J75" s="87">
        <v>5</v>
      </c>
      <c r="K75" s="129"/>
      <c r="L75" s="265"/>
      <c r="M75" s="101"/>
      <c r="N75" s="256"/>
      <c r="O75" s="215"/>
      <c r="P75" s="106">
        <v>13</v>
      </c>
      <c r="Q75" s="285"/>
      <c r="R75" s="215"/>
    </row>
    <row r="76" spans="1:19" ht="15.75" customHeight="1" x14ac:dyDescent="0.25">
      <c r="A76" s="84">
        <v>2101</v>
      </c>
      <c r="B76" s="87"/>
      <c r="C76" s="87"/>
      <c r="D76" s="87"/>
      <c r="E76" s="87"/>
      <c r="F76" s="87"/>
      <c r="G76" s="87"/>
      <c r="H76" s="87"/>
      <c r="I76" s="87"/>
      <c r="J76" s="87">
        <v>5</v>
      </c>
      <c r="K76" s="129">
        <v>6</v>
      </c>
      <c r="L76" s="265"/>
      <c r="M76" s="101"/>
      <c r="N76" s="256"/>
      <c r="O76" s="215"/>
      <c r="P76" s="252">
        <v>13</v>
      </c>
      <c r="Q76" s="285"/>
      <c r="R76" s="215"/>
    </row>
    <row r="77" spans="1:19" ht="15.75" customHeight="1" x14ac:dyDescent="0.25">
      <c r="A77" s="84">
        <v>2102</v>
      </c>
      <c r="B77" s="87"/>
      <c r="C77" s="87"/>
      <c r="D77" s="87"/>
      <c r="E77" s="87"/>
      <c r="F77" s="87"/>
      <c r="G77" s="87"/>
      <c r="H77" s="87"/>
      <c r="I77" s="87"/>
      <c r="J77" s="87">
        <v>4</v>
      </c>
      <c r="K77" s="129">
        <v>4</v>
      </c>
      <c r="L77" s="265"/>
      <c r="M77" s="101"/>
      <c r="N77" s="256"/>
      <c r="O77" s="316"/>
      <c r="P77" s="254">
        <v>4</v>
      </c>
      <c r="Q77" s="318"/>
      <c r="R77" s="319"/>
    </row>
    <row r="78" spans="1:19" ht="15.75" customHeight="1" x14ac:dyDescent="0.25">
      <c r="A78" s="84">
        <v>2201</v>
      </c>
      <c r="B78" s="87"/>
      <c r="C78" s="87"/>
      <c r="D78" s="87"/>
      <c r="E78" s="87"/>
      <c r="F78" s="87"/>
      <c r="G78" s="87"/>
      <c r="H78" s="87"/>
      <c r="I78" s="87"/>
      <c r="J78" s="87"/>
      <c r="K78" s="129"/>
      <c r="L78" s="265"/>
      <c r="M78" s="101"/>
      <c r="N78" s="256"/>
      <c r="O78" s="111" t="s">
        <v>91</v>
      </c>
      <c r="P78" s="303">
        <v>34</v>
      </c>
      <c r="Q78" s="193">
        <f>IF(SUM(K69:K77)=0,"",SUM(K69:K77))</f>
        <v>11</v>
      </c>
      <c r="R78" s="114" t="s">
        <v>19</v>
      </c>
    </row>
    <row r="79" spans="1:19" ht="15.75" customHeight="1" x14ac:dyDescent="0.25">
      <c r="A79" s="84">
        <v>2202</v>
      </c>
      <c r="B79" s="87"/>
      <c r="C79" s="87"/>
      <c r="D79" s="87"/>
      <c r="E79" s="87"/>
      <c r="F79" s="87"/>
      <c r="G79" s="87"/>
      <c r="H79" s="87"/>
      <c r="I79" s="87"/>
      <c r="J79" s="87"/>
      <c r="K79" s="129"/>
      <c r="L79" s="265"/>
      <c r="M79" s="101"/>
      <c r="N79" s="256"/>
      <c r="O79" s="115" t="s">
        <v>92</v>
      </c>
      <c r="P79" s="165">
        <f>IF(P78/B64=0,"",P78/B64)</f>
        <v>0.27868852459016391</v>
      </c>
      <c r="Q79" s="197">
        <f>IF(P78/Q78=0,"",P78/Q78)</f>
        <v>3.0909090909090908</v>
      </c>
      <c r="R79" s="118" t="s">
        <v>93</v>
      </c>
    </row>
    <row r="80" spans="1:19" ht="15.75" customHeight="1" x14ac:dyDescent="0.25">
      <c r="A80" s="84">
        <v>2301</v>
      </c>
      <c r="B80" s="87"/>
      <c r="C80" s="87"/>
      <c r="D80" s="87"/>
      <c r="E80" s="87"/>
      <c r="F80" s="87"/>
      <c r="G80" s="87"/>
      <c r="H80" s="87"/>
      <c r="I80" s="87"/>
      <c r="J80" s="87"/>
      <c r="K80" s="129"/>
      <c r="L80" s="267"/>
      <c r="M80" s="268"/>
      <c r="N80" s="269"/>
      <c r="O80" s="120"/>
      <c r="P80" s="121"/>
      <c r="Q80" s="121"/>
      <c r="R80" s="122"/>
    </row>
    <row r="81" spans="1:19" ht="18" customHeight="1" x14ac:dyDescent="0.25">
      <c r="A81" s="46"/>
      <c r="B81" s="340" t="s">
        <v>111</v>
      </c>
      <c r="C81" s="340"/>
      <c r="D81" s="340"/>
      <c r="E81" s="340"/>
      <c r="F81" s="340"/>
      <c r="G81" s="340"/>
      <c r="H81" s="340"/>
      <c r="I81" s="340"/>
      <c r="J81" s="340"/>
      <c r="K81" s="123">
        <f>SUM(K64:K77)</f>
        <v>11</v>
      </c>
      <c r="L81" s="124">
        <v>0</v>
      </c>
      <c r="M81" s="124">
        <f>IF(K81=0,"",K81/B64)</f>
        <v>9.0163934426229511E-2</v>
      </c>
      <c r="N81" s="124">
        <f>M81-L81</f>
        <v>9.0163934426229511E-2</v>
      </c>
      <c r="O81" s="1"/>
      <c r="P81" s="2"/>
      <c r="Q81" s="36"/>
      <c r="R81" s="1"/>
    </row>
    <row r="82" spans="1:19" ht="12.75" customHeight="1" x14ac:dyDescent="0.2"/>
    <row r="83" spans="1:19" ht="12.75" customHeight="1" x14ac:dyDescent="0.2"/>
    <row r="84" spans="1:19" ht="26.25" customHeight="1" x14ac:dyDescent="0.4">
      <c r="A84" s="229"/>
      <c r="B84" s="382" t="s">
        <v>101</v>
      </c>
      <c r="C84" s="367"/>
      <c r="D84" s="367"/>
      <c r="E84" s="367"/>
      <c r="F84" s="367"/>
      <c r="G84" s="367"/>
      <c r="H84" s="367"/>
      <c r="I84" s="367"/>
      <c r="J84" s="367"/>
      <c r="K84" s="225" t="s">
        <v>112</v>
      </c>
      <c r="L84" s="1"/>
      <c r="M84" s="1"/>
      <c r="N84" s="2"/>
      <c r="O84" s="1"/>
      <c r="P84" s="2"/>
      <c r="Q84" s="2"/>
      <c r="R84" s="2"/>
    </row>
    <row r="85" spans="1:19" ht="20.25" customHeight="1" x14ac:dyDescent="0.2">
      <c r="A85" s="342" t="s">
        <v>18</v>
      </c>
      <c r="B85" s="344" t="s">
        <v>102</v>
      </c>
      <c r="C85" s="345"/>
      <c r="D85" s="345"/>
      <c r="E85" s="345"/>
      <c r="F85" s="345"/>
      <c r="G85" s="345"/>
      <c r="H85" s="345"/>
      <c r="I85" s="345"/>
      <c r="J85" s="377"/>
      <c r="K85" s="348" t="s">
        <v>19</v>
      </c>
      <c r="L85" s="339" t="s">
        <v>11</v>
      </c>
      <c r="M85" s="339" t="s">
        <v>12</v>
      </c>
      <c r="N85" s="350" t="s">
        <v>13</v>
      </c>
      <c r="O85" s="339" t="s">
        <v>14</v>
      </c>
      <c r="P85" s="337" t="s">
        <v>15</v>
      </c>
      <c r="Q85" s="337" t="s">
        <v>16</v>
      </c>
      <c r="R85" s="339" t="s">
        <v>103</v>
      </c>
    </row>
    <row r="86" spans="1:19" ht="15.75" customHeight="1" x14ac:dyDescent="0.25">
      <c r="A86" s="343"/>
      <c r="B86" s="84" t="s">
        <v>104</v>
      </c>
      <c r="C86" s="84" t="s">
        <v>105</v>
      </c>
      <c r="D86" s="84" t="s">
        <v>106</v>
      </c>
      <c r="E86" s="84" t="s">
        <v>107</v>
      </c>
      <c r="F86" s="84" t="s">
        <v>108</v>
      </c>
      <c r="G86" s="84" t="s">
        <v>109</v>
      </c>
      <c r="H86" s="84" t="s">
        <v>110</v>
      </c>
      <c r="I86" s="84" t="s">
        <v>73</v>
      </c>
      <c r="J86" s="84" t="s">
        <v>74</v>
      </c>
      <c r="K86" s="349"/>
      <c r="L86" s="338"/>
      <c r="M86" s="338"/>
      <c r="N86" s="338"/>
      <c r="O86" s="338"/>
      <c r="P86" s="338"/>
      <c r="Q86" s="338"/>
      <c r="R86" s="338"/>
    </row>
    <row r="87" spans="1:19" ht="15.75" customHeight="1" x14ac:dyDescent="0.25">
      <c r="A87" s="84">
        <v>1502</v>
      </c>
      <c r="B87" s="87">
        <v>64</v>
      </c>
      <c r="C87" s="87"/>
      <c r="D87" s="87"/>
      <c r="E87" s="87"/>
      <c r="F87" s="87"/>
      <c r="G87" s="87"/>
      <c r="H87" s="87"/>
      <c r="I87" s="87"/>
      <c r="J87" s="87"/>
      <c r="K87" s="129"/>
      <c r="L87" s="262"/>
      <c r="M87" s="263"/>
      <c r="N87" s="264"/>
      <c r="O87" s="278"/>
      <c r="P87" s="182">
        <f>B87</f>
        <v>64</v>
      </c>
      <c r="Q87" s="279"/>
      <c r="R87" s="278"/>
    </row>
    <row r="88" spans="1:19" ht="15.75" customHeight="1" x14ac:dyDescent="0.25">
      <c r="A88" s="84">
        <v>1601</v>
      </c>
      <c r="B88" s="87"/>
      <c r="C88" s="87">
        <v>48</v>
      </c>
      <c r="D88" s="87"/>
      <c r="E88" s="87"/>
      <c r="F88" s="87"/>
      <c r="G88" s="87"/>
      <c r="H88" s="87"/>
      <c r="I88" s="87"/>
      <c r="J88" s="87"/>
      <c r="K88" s="129"/>
      <c r="L88" s="265"/>
      <c r="M88" s="101"/>
      <c r="N88" s="266"/>
      <c r="O88" s="96">
        <f>IF(C88=0,"",C88/B87)</f>
        <v>0.75</v>
      </c>
      <c r="P88" s="97">
        <v>53</v>
      </c>
      <c r="Q88" s="280">
        <f t="shared" ref="Q88:Q95" si="6">IF(P88=0,"",P88/P87)</f>
        <v>0.828125</v>
      </c>
      <c r="R88" s="280">
        <f t="shared" ref="R88:R95" si="7">IF(P88=0,"",100%-Q88)</f>
        <v>0.171875</v>
      </c>
    </row>
    <row r="89" spans="1:19" ht="15.75" customHeight="1" x14ac:dyDescent="0.25">
      <c r="A89" s="84">
        <v>1602</v>
      </c>
      <c r="B89" s="87"/>
      <c r="C89" s="87"/>
      <c r="D89" s="87">
        <v>18</v>
      </c>
      <c r="E89" s="87"/>
      <c r="F89" s="87"/>
      <c r="G89" s="87"/>
      <c r="H89" s="87"/>
      <c r="I89" s="87"/>
      <c r="J89" s="87"/>
      <c r="K89" s="129"/>
      <c r="L89" s="265"/>
      <c r="M89" s="101"/>
      <c r="N89" s="266"/>
      <c r="O89" s="96">
        <f>IF(D89=0,"",D89/C88)</f>
        <v>0.375</v>
      </c>
      <c r="P89" s="97">
        <v>36</v>
      </c>
      <c r="Q89" s="280">
        <f t="shared" si="6"/>
        <v>0.67924528301886788</v>
      </c>
      <c r="R89" s="280">
        <f t="shared" si="7"/>
        <v>0.32075471698113212</v>
      </c>
      <c r="S89" s="14">
        <f>P89/P87</f>
        <v>0.5625</v>
      </c>
    </row>
    <row r="90" spans="1:19" ht="15.75" customHeight="1" x14ac:dyDescent="0.25">
      <c r="A90" s="84">
        <v>1701</v>
      </c>
      <c r="B90" s="87"/>
      <c r="C90" s="87"/>
      <c r="D90" s="87"/>
      <c r="E90" s="87">
        <v>14</v>
      </c>
      <c r="F90" s="87"/>
      <c r="G90" s="87"/>
      <c r="H90" s="87"/>
      <c r="I90" s="87"/>
      <c r="J90" s="87"/>
      <c r="K90" s="129"/>
      <c r="L90" s="265"/>
      <c r="M90" s="101"/>
      <c r="N90" s="266"/>
      <c r="O90" s="96">
        <f>IF(E90=0,"",E90/D89)</f>
        <v>0.77777777777777779</v>
      </c>
      <c r="P90" s="97">
        <v>30</v>
      </c>
      <c r="Q90" s="280">
        <f t="shared" si="6"/>
        <v>0.83333333333333337</v>
      </c>
      <c r="R90" s="280">
        <f t="shared" si="7"/>
        <v>0.16666666666666663</v>
      </c>
    </row>
    <row r="91" spans="1:19" ht="15.75" customHeight="1" x14ac:dyDescent="0.25">
      <c r="A91" s="84">
        <v>1702</v>
      </c>
      <c r="B91" s="87"/>
      <c r="C91" s="87"/>
      <c r="D91" s="87"/>
      <c r="E91" s="87"/>
      <c r="F91" s="87">
        <v>7</v>
      </c>
      <c r="G91" s="87"/>
      <c r="H91" s="87"/>
      <c r="I91" s="87"/>
      <c r="J91" s="87"/>
      <c r="K91" s="129"/>
      <c r="L91" s="265"/>
      <c r="M91" s="101"/>
      <c r="N91" s="266"/>
      <c r="O91" s="96">
        <f>IF(F91=0,"",F91/E90)</f>
        <v>0.5</v>
      </c>
      <c r="P91" s="97">
        <v>23</v>
      </c>
      <c r="Q91" s="280">
        <f t="shared" si="6"/>
        <v>0.76666666666666672</v>
      </c>
      <c r="R91" s="280">
        <f t="shared" si="7"/>
        <v>0.23333333333333328</v>
      </c>
    </row>
    <row r="92" spans="1:19" ht="15.75" customHeight="1" x14ac:dyDescent="0.25">
      <c r="A92" s="84">
        <v>1801</v>
      </c>
      <c r="B92" s="87"/>
      <c r="C92" s="87"/>
      <c r="D92" s="87"/>
      <c r="E92" s="87"/>
      <c r="F92" s="87"/>
      <c r="G92" s="87">
        <v>6</v>
      </c>
      <c r="H92" s="87"/>
      <c r="I92" s="87"/>
      <c r="J92" s="87"/>
      <c r="K92" s="129"/>
      <c r="L92" s="265"/>
      <c r="M92" s="101"/>
      <c r="N92" s="266"/>
      <c r="O92" s="96">
        <f>IF(G92=0,"",G92/F91)</f>
        <v>0.8571428571428571</v>
      </c>
      <c r="P92" s="97">
        <v>20</v>
      </c>
      <c r="Q92" s="280">
        <f t="shared" si="6"/>
        <v>0.86956521739130432</v>
      </c>
      <c r="R92" s="280">
        <f t="shared" si="7"/>
        <v>0.13043478260869568</v>
      </c>
    </row>
    <row r="93" spans="1:19" ht="15.75" customHeight="1" x14ac:dyDescent="0.25">
      <c r="A93" s="84">
        <v>1802</v>
      </c>
      <c r="B93" s="87"/>
      <c r="C93" s="87"/>
      <c r="D93" s="87"/>
      <c r="E93" s="87"/>
      <c r="F93" s="87"/>
      <c r="G93" s="87"/>
      <c r="H93" s="87">
        <v>5</v>
      </c>
      <c r="I93" s="87"/>
      <c r="J93" s="87"/>
      <c r="K93" s="129"/>
      <c r="L93" s="265"/>
      <c r="M93" s="101"/>
      <c r="N93" s="266"/>
      <c r="O93" s="96">
        <f>IF(H93=0,"",H93/G92)</f>
        <v>0.83333333333333337</v>
      </c>
      <c r="P93" s="97">
        <v>13</v>
      </c>
      <c r="Q93" s="280">
        <f t="shared" si="6"/>
        <v>0.65</v>
      </c>
      <c r="R93" s="280">
        <f t="shared" si="7"/>
        <v>0.35</v>
      </c>
    </row>
    <row r="94" spans="1:19" ht="15.75" customHeight="1" x14ac:dyDescent="0.25">
      <c r="A94" s="84">
        <v>1901</v>
      </c>
      <c r="B94" s="87"/>
      <c r="C94" s="87"/>
      <c r="D94" s="87"/>
      <c r="E94" s="87"/>
      <c r="F94" s="87"/>
      <c r="G94" s="87"/>
      <c r="H94" s="87"/>
      <c r="I94" s="87">
        <v>5</v>
      </c>
      <c r="J94" s="87"/>
      <c r="K94" s="129"/>
      <c r="L94" s="265"/>
      <c r="M94" s="101"/>
      <c r="N94" s="266"/>
      <c r="O94" s="96">
        <f>IF(I94=0,"",I94/H93)</f>
        <v>1</v>
      </c>
      <c r="P94" s="97">
        <v>12</v>
      </c>
      <c r="Q94" s="280">
        <f t="shared" si="6"/>
        <v>0.92307692307692313</v>
      </c>
      <c r="R94" s="280">
        <f t="shared" si="7"/>
        <v>7.6923076923076872E-2</v>
      </c>
    </row>
    <row r="95" spans="1:19" ht="15.75" customHeight="1" x14ac:dyDescent="0.25">
      <c r="A95" s="84">
        <v>1902</v>
      </c>
      <c r="B95" s="87"/>
      <c r="C95" s="87"/>
      <c r="D95" s="87"/>
      <c r="E95" s="87"/>
      <c r="F95" s="87"/>
      <c r="G95" s="87"/>
      <c r="H95" s="87"/>
      <c r="I95" s="87"/>
      <c r="J95" s="87">
        <v>1</v>
      </c>
      <c r="K95" s="129"/>
      <c r="L95" s="265"/>
      <c r="M95" s="101"/>
      <c r="N95" s="266"/>
      <c r="O95" s="126">
        <f>IF(J95=0,"",J95/I94)</f>
        <v>0.2</v>
      </c>
      <c r="P95" s="97">
        <v>8</v>
      </c>
      <c r="Q95" s="126">
        <f t="shared" si="6"/>
        <v>0.66666666666666663</v>
      </c>
      <c r="R95" s="126">
        <f t="shared" si="7"/>
        <v>0.33333333333333337</v>
      </c>
    </row>
    <row r="96" spans="1:19" ht="15.75" customHeight="1" x14ac:dyDescent="0.25">
      <c r="A96" s="84">
        <v>2001</v>
      </c>
      <c r="B96" s="87"/>
      <c r="C96" s="87"/>
      <c r="D96" s="87"/>
      <c r="E96" s="87"/>
      <c r="F96" s="87"/>
      <c r="G96" s="87"/>
      <c r="H96" s="87"/>
      <c r="I96" s="87"/>
      <c r="J96" s="87">
        <v>1</v>
      </c>
      <c r="K96" s="129">
        <v>1</v>
      </c>
      <c r="L96" s="265"/>
      <c r="M96" s="101"/>
      <c r="N96" s="256"/>
      <c r="O96" s="101"/>
      <c r="P96" s="97">
        <v>9</v>
      </c>
      <c r="Q96" s="101"/>
      <c r="R96" s="287"/>
    </row>
    <row r="97" spans="1:19" ht="15.75" customHeight="1" x14ac:dyDescent="0.25">
      <c r="A97" s="84">
        <v>2002</v>
      </c>
      <c r="B97" s="87"/>
      <c r="C97" s="87"/>
      <c r="D97" s="87"/>
      <c r="E97" s="87"/>
      <c r="F97" s="87"/>
      <c r="G97" s="87"/>
      <c r="H97" s="87"/>
      <c r="I97" s="87"/>
      <c r="J97" s="87">
        <v>1</v>
      </c>
      <c r="K97" s="129"/>
      <c r="L97" s="265"/>
      <c r="M97" s="101"/>
      <c r="N97" s="256"/>
      <c r="O97" s="215"/>
      <c r="P97" s="106">
        <v>6</v>
      </c>
      <c r="Q97" s="285"/>
      <c r="R97" s="215"/>
    </row>
    <row r="98" spans="1:19" ht="15.75" customHeight="1" x14ac:dyDescent="0.25">
      <c r="A98" s="84">
        <v>2101</v>
      </c>
      <c r="B98" s="87"/>
      <c r="C98" s="87"/>
      <c r="D98" s="87"/>
      <c r="E98" s="87"/>
      <c r="F98" s="87"/>
      <c r="G98" s="87"/>
      <c r="H98" s="87"/>
      <c r="I98" s="87"/>
      <c r="J98" s="87">
        <v>1</v>
      </c>
      <c r="K98" s="129">
        <v>5</v>
      </c>
      <c r="L98" s="265"/>
      <c r="M98" s="101"/>
      <c r="N98" s="256"/>
      <c r="O98" s="215"/>
      <c r="P98" s="106">
        <v>6</v>
      </c>
      <c r="Q98" s="285"/>
      <c r="R98" s="215"/>
    </row>
    <row r="99" spans="1:19" ht="15.75" customHeight="1" x14ac:dyDescent="0.25">
      <c r="A99" s="84">
        <v>2102</v>
      </c>
      <c r="B99" s="87"/>
      <c r="C99" s="87"/>
      <c r="D99" s="87"/>
      <c r="E99" s="87"/>
      <c r="F99" s="87"/>
      <c r="G99" s="87"/>
      <c r="H99" s="87"/>
      <c r="I99" s="87"/>
      <c r="J99" s="87">
        <v>1</v>
      </c>
      <c r="K99" s="129">
        <v>2</v>
      </c>
      <c r="L99" s="265"/>
      <c r="M99" s="101"/>
      <c r="N99" s="256"/>
      <c r="O99" s="215"/>
      <c r="P99" s="252">
        <v>2</v>
      </c>
      <c r="Q99" s="285"/>
      <c r="R99" s="215"/>
    </row>
    <row r="100" spans="1:19" ht="15.75" customHeight="1" x14ac:dyDescent="0.25">
      <c r="A100" s="84">
        <v>2201</v>
      </c>
      <c r="B100" s="87"/>
      <c r="C100" s="87"/>
      <c r="D100" s="87"/>
      <c r="E100" s="87"/>
      <c r="F100" s="87"/>
      <c r="G100" s="87"/>
      <c r="H100" s="87"/>
      <c r="I100" s="87"/>
      <c r="J100" s="87">
        <v>1</v>
      </c>
      <c r="K100" s="129"/>
      <c r="L100" s="265"/>
      <c r="M100" s="101"/>
      <c r="N100" s="256"/>
      <c r="O100" s="316"/>
      <c r="P100" s="254">
        <v>1</v>
      </c>
      <c r="Q100" s="318"/>
      <c r="R100" s="319"/>
    </row>
    <row r="101" spans="1:19" ht="15.75" customHeight="1" x14ac:dyDescent="0.25">
      <c r="A101" s="84">
        <v>2202</v>
      </c>
      <c r="B101" s="87"/>
      <c r="C101" s="87"/>
      <c r="D101" s="87"/>
      <c r="E101" s="87"/>
      <c r="F101" s="87"/>
      <c r="G101" s="87"/>
      <c r="H101" s="87"/>
      <c r="I101" s="87"/>
      <c r="J101" s="87"/>
      <c r="K101" s="129"/>
      <c r="L101" s="265"/>
      <c r="M101" s="101"/>
      <c r="N101" s="256"/>
      <c r="O101" s="111" t="s">
        <v>91</v>
      </c>
      <c r="P101" s="303">
        <v>12</v>
      </c>
      <c r="Q101" s="193">
        <f>IF(SUM(K93:K100)=0,"",SUM(K93:K100))</f>
        <v>8</v>
      </c>
      <c r="R101" s="114" t="s">
        <v>19</v>
      </c>
    </row>
    <row r="102" spans="1:19" ht="15.75" customHeight="1" x14ac:dyDescent="0.25">
      <c r="A102" s="84">
        <v>2301</v>
      </c>
      <c r="B102" s="87"/>
      <c r="C102" s="87"/>
      <c r="D102" s="87"/>
      <c r="E102" s="87"/>
      <c r="F102" s="87"/>
      <c r="G102" s="87"/>
      <c r="H102" s="87"/>
      <c r="I102" s="87"/>
      <c r="J102" s="87"/>
      <c r="K102" s="129"/>
      <c r="L102" s="265"/>
      <c r="M102" s="101"/>
      <c r="N102" s="256"/>
      <c r="O102" s="115" t="s">
        <v>92</v>
      </c>
      <c r="P102" s="165">
        <f>IF(P101/B87=0,"",P101/B87)</f>
        <v>0.1875</v>
      </c>
      <c r="Q102" s="197">
        <f>IF(P101/Q101=0,"",P101/Q101)</f>
        <v>1.5</v>
      </c>
      <c r="R102" s="118" t="s">
        <v>93</v>
      </c>
    </row>
    <row r="103" spans="1:19" ht="15.75" customHeight="1" x14ac:dyDescent="0.25">
      <c r="A103" s="84">
        <v>2302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129"/>
      <c r="L103" s="267"/>
      <c r="M103" s="268"/>
      <c r="N103" s="269"/>
      <c r="O103" s="120"/>
      <c r="P103" s="121"/>
      <c r="Q103" s="121"/>
      <c r="R103" s="122"/>
    </row>
    <row r="104" spans="1:19" ht="18" customHeight="1" x14ac:dyDescent="0.25">
      <c r="A104" s="46"/>
      <c r="B104" s="340" t="s">
        <v>111</v>
      </c>
      <c r="C104" s="340"/>
      <c r="D104" s="340"/>
      <c r="E104" s="340"/>
      <c r="F104" s="340"/>
      <c r="G104" s="340"/>
      <c r="H104" s="340"/>
      <c r="I104" s="340"/>
      <c r="J104" s="340"/>
      <c r="K104" s="123">
        <f>SUM(K87:K100)</f>
        <v>8</v>
      </c>
      <c r="L104" s="124">
        <v>0</v>
      </c>
      <c r="M104" s="124">
        <f>IF(K104=0,"",K104/B87)</f>
        <v>0.125</v>
      </c>
      <c r="N104" s="124">
        <f>M104-L104</f>
        <v>0.125</v>
      </c>
      <c r="O104" s="1"/>
      <c r="P104" s="2"/>
      <c r="Q104" s="36"/>
      <c r="R104" s="1"/>
    </row>
    <row r="105" spans="1:19" ht="12.75" customHeight="1" x14ac:dyDescent="0.2"/>
    <row r="106" spans="1:19" ht="12.75" customHeight="1" x14ac:dyDescent="0.2"/>
    <row r="107" spans="1:19" ht="26.25" customHeight="1" x14ac:dyDescent="0.4">
      <c r="A107" s="229"/>
      <c r="B107" s="382" t="s">
        <v>101</v>
      </c>
      <c r="C107" s="367"/>
      <c r="D107" s="367"/>
      <c r="E107" s="367"/>
      <c r="F107" s="367"/>
      <c r="G107" s="367"/>
      <c r="H107" s="367"/>
      <c r="I107" s="367"/>
      <c r="J107" s="367"/>
      <c r="K107" s="225" t="s">
        <v>113</v>
      </c>
      <c r="L107" s="1"/>
      <c r="M107" s="1"/>
      <c r="N107" s="2"/>
      <c r="O107" s="1"/>
      <c r="P107" s="2"/>
      <c r="Q107" s="2"/>
      <c r="R107" s="2"/>
    </row>
    <row r="108" spans="1:19" ht="20.25" customHeight="1" x14ac:dyDescent="0.2">
      <c r="A108" s="342" t="s">
        <v>18</v>
      </c>
      <c r="B108" s="344" t="s">
        <v>102</v>
      </c>
      <c r="C108" s="345"/>
      <c r="D108" s="345"/>
      <c r="E108" s="345"/>
      <c r="F108" s="345"/>
      <c r="G108" s="345"/>
      <c r="H108" s="345"/>
      <c r="I108" s="345"/>
      <c r="J108" s="377"/>
      <c r="K108" s="348" t="s">
        <v>19</v>
      </c>
      <c r="L108" s="339" t="s">
        <v>11</v>
      </c>
      <c r="M108" s="339" t="s">
        <v>12</v>
      </c>
      <c r="N108" s="350" t="s">
        <v>13</v>
      </c>
      <c r="O108" s="339" t="s">
        <v>14</v>
      </c>
      <c r="P108" s="337" t="s">
        <v>15</v>
      </c>
      <c r="Q108" s="337" t="s">
        <v>16</v>
      </c>
      <c r="R108" s="339" t="s">
        <v>103</v>
      </c>
    </row>
    <row r="109" spans="1:19" ht="15.75" customHeight="1" x14ac:dyDescent="0.25">
      <c r="A109" s="343"/>
      <c r="B109" s="84" t="s">
        <v>104</v>
      </c>
      <c r="C109" s="84" t="s">
        <v>105</v>
      </c>
      <c r="D109" s="84" t="s">
        <v>106</v>
      </c>
      <c r="E109" s="84" t="s">
        <v>107</v>
      </c>
      <c r="F109" s="84" t="s">
        <v>108</v>
      </c>
      <c r="G109" s="84" t="s">
        <v>109</v>
      </c>
      <c r="H109" s="84" t="s">
        <v>110</v>
      </c>
      <c r="I109" s="84" t="s">
        <v>73</v>
      </c>
      <c r="J109" s="84" t="s">
        <v>74</v>
      </c>
      <c r="K109" s="349"/>
      <c r="L109" s="338"/>
      <c r="M109" s="338"/>
      <c r="N109" s="338"/>
      <c r="O109" s="338"/>
      <c r="P109" s="338"/>
      <c r="Q109" s="338"/>
      <c r="R109" s="338"/>
    </row>
    <row r="110" spans="1:19" ht="15.75" customHeight="1" x14ac:dyDescent="0.25">
      <c r="A110" s="84">
        <v>1601</v>
      </c>
      <c r="B110" s="87">
        <v>62</v>
      </c>
      <c r="C110" s="87"/>
      <c r="D110" s="87"/>
      <c r="E110" s="87"/>
      <c r="F110" s="87"/>
      <c r="G110" s="87"/>
      <c r="H110" s="87"/>
      <c r="I110" s="87"/>
      <c r="J110" s="87"/>
      <c r="K110" s="129"/>
      <c r="L110" s="262"/>
      <c r="M110" s="263"/>
      <c r="N110" s="264"/>
      <c r="O110" s="91"/>
      <c r="P110" s="182">
        <f>B110</f>
        <v>62</v>
      </c>
      <c r="Q110" s="93"/>
      <c r="R110" s="91"/>
    </row>
    <row r="111" spans="1:19" ht="15.75" customHeight="1" x14ac:dyDescent="0.25">
      <c r="A111" s="84">
        <v>1602</v>
      </c>
      <c r="B111" s="87"/>
      <c r="C111" s="87">
        <v>33</v>
      </c>
      <c r="D111" s="87"/>
      <c r="E111" s="87"/>
      <c r="F111" s="87"/>
      <c r="G111" s="87"/>
      <c r="H111" s="87"/>
      <c r="I111" s="87"/>
      <c r="J111" s="87"/>
      <c r="K111" s="129"/>
      <c r="L111" s="265"/>
      <c r="M111" s="101"/>
      <c r="N111" s="266"/>
      <c r="O111" s="96">
        <f>IF(C111=0,"",C111/B110)</f>
        <v>0.532258064516129</v>
      </c>
      <c r="P111" s="97">
        <v>52</v>
      </c>
      <c r="Q111" s="98">
        <f t="shared" ref="Q111:Q118" si="8">IF(P111=0,"",P111/P110)</f>
        <v>0.83870967741935487</v>
      </c>
      <c r="R111" s="98">
        <f t="shared" ref="R111:R118" si="9">IF(P111=0,"",100%-Q111)</f>
        <v>0.16129032258064513</v>
      </c>
    </row>
    <row r="112" spans="1:19" ht="15.75" customHeight="1" x14ac:dyDescent="0.25">
      <c r="A112" s="84">
        <v>1701</v>
      </c>
      <c r="B112" s="87"/>
      <c r="C112" s="87"/>
      <c r="D112" s="87">
        <v>18</v>
      </c>
      <c r="E112" s="87"/>
      <c r="F112" s="87"/>
      <c r="G112" s="87"/>
      <c r="H112" s="87"/>
      <c r="I112" s="87"/>
      <c r="J112" s="87"/>
      <c r="K112" s="129"/>
      <c r="L112" s="265"/>
      <c r="M112" s="101"/>
      <c r="N112" s="266"/>
      <c r="O112" s="96">
        <f>IF(D112=0,"",D112/C111)</f>
        <v>0.54545454545454541</v>
      </c>
      <c r="P112" s="97">
        <v>42</v>
      </c>
      <c r="Q112" s="98">
        <f t="shared" si="8"/>
        <v>0.80769230769230771</v>
      </c>
      <c r="R112" s="98">
        <f t="shared" si="9"/>
        <v>0.19230769230769229</v>
      </c>
      <c r="S112" s="14">
        <f>P112/P110</f>
        <v>0.67741935483870963</v>
      </c>
    </row>
    <row r="113" spans="1:18" ht="15.75" customHeight="1" x14ac:dyDescent="0.25">
      <c r="A113" s="84">
        <v>1702</v>
      </c>
      <c r="B113" s="87"/>
      <c r="C113" s="87"/>
      <c r="D113" s="87"/>
      <c r="E113" s="87">
        <v>18</v>
      </c>
      <c r="F113" s="87"/>
      <c r="G113" s="87"/>
      <c r="H113" s="87"/>
      <c r="I113" s="87"/>
      <c r="J113" s="87"/>
      <c r="K113" s="129"/>
      <c r="L113" s="265"/>
      <c r="M113" s="101"/>
      <c r="N113" s="266"/>
      <c r="O113" s="96">
        <f>IF(E113=0,"",E113/D112)</f>
        <v>1</v>
      </c>
      <c r="P113" s="97">
        <v>33</v>
      </c>
      <c r="Q113" s="98">
        <f t="shared" si="8"/>
        <v>0.7857142857142857</v>
      </c>
      <c r="R113" s="98">
        <f t="shared" si="9"/>
        <v>0.2142857142857143</v>
      </c>
    </row>
    <row r="114" spans="1:18" ht="15.75" customHeight="1" x14ac:dyDescent="0.25">
      <c r="A114" s="84">
        <v>1801</v>
      </c>
      <c r="B114" s="87"/>
      <c r="C114" s="87"/>
      <c r="D114" s="87"/>
      <c r="E114" s="87"/>
      <c r="F114" s="87">
        <v>22</v>
      </c>
      <c r="G114" s="87"/>
      <c r="H114" s="87"/>
      <c r="I114" s="87"/>
      <c r="J114" s="87"/>
      <c r="K114" s="129"/>
      <c r="L114" s="265"/>
      <c r="M114" s="101"/>
      <c r="N114" s="266"/>
      <c r="O114" s="96">
        <f>IF(F114=0,"",F114/E113)</f>
        <v>1.2222222222222223</v>
      </c>
      <c r="P114" s="97">
        <v>33</v>
      </c>
      <c r="Q114" s="98">
        <f t="shared" si="8"/>
        <v>1</v>
      </c>
      <c r="R114" s="98">
        <f t="shared" si="9"/>
        <v>0</v>
      </c>
    </row>
    <row r="115" spans="1:18" ht="15.75" customHeight="1" x14ac:dyDescent="0.25">
      <c r="A115" s="84">
        <v>1802</v>
      </c>
      <c r="B115" s="87"/>
      <c r="C115" s="87"/>
      <c r="D115" s="87"/>
      <c r="E115" s="87"/>
      <c r="F115" s="87"/>
      <c r="G115" s="87">
        <v>16</v>
      </c>
      <c r="H115" s="87"/>
      <c r="I115" s="87"/>
      <c r="J115" s="87"/>
      <c r="K115" s="129"/>
      <c r="L115" s="265"/>
      <c r="M115" s="101"/>
      <c r="N115" s="266"/>
      <c r="O115" s="96">
        <f>IF(G115=0,"",G115/F114)</f>
        <v>0.72727272727272729</v>
      </c>
      <c r="P115" s="97">
        <v>28</v>
      </c>
      <c r="Q115" s="98">
        <f t="shared" si="8"/>
        <v>0.84848484848484851</v>
      </c>
      <c r="R115" s="98">
        <f t="shared" si="9"/>
        <v>0.15151515151515149</v>
      </c>
    </row>
    <row r="116" spans="1:18" ht="15.75" customHeight="1" x14ac:dyDescent="0.25">
      <c r="A116" s="84">
        <v>1901</v>
      </c>
      <c r="B116" s="87"/>
      <c r="C116" s="87"/>
      <c r="D116" s="87"/>
      <c r="E116" s="87"/>
      <c r="F116" s="87"/>
      <c r="G116" s="87"/>
      <c r="H116" s="87">
        <v>14</v>
      </c>
      <c r="I116" s="87"/>
      <c r="J116" s="87"/>
      <c r="K116" s="129"/>
      <c r="L116" s="265"/>
      <c r="M116" s="101"/>
      <c r="N116" s="266"/>
      <c r="O116" s="96">
        <f>IF(H116=0,"",H116/G115)</f>
        <v>0.875</v>
      </c>
      <c r="P116" s="97">
        <v>24</v>
      </c>
      <c r="Q116" s="98">
        <f t="shared" si="8"/>
        <v>0.8571428571428571</v>
      </c>
      <c r="R116" s="98">
        <f t="shared" si="9"/>
        <v>0.1428571428571429</v>
      </c>
    </row>
    <row r="117" spans="1:18" ht="15.75" customHeight="1" x14ac:dyDescent="0.25">
      <c r="A117" s="84">
        <v>1902</v>
      </c>
      <c r="B117" s="87"/>
      <c r="C117" s="87"/>
      <c r="D117" s="87"/>
      <c r="E117" s="87"/>
      <c r="F117" s="87"/>
      <c r="G117" s="87"/>
      <c r="H117" s="87"/>
      <c r="I117" s="87">
        <v>7</v>
      </c>
      <c r="J117" s="87"/>
      <c r="K117" s="129"/>
      <c r="L117" s="265"/>
      <c r="M117" s="101"/>
      <c r="N117" s="266"/>
      <c r="O117" s="96">
        <f>IF(I117=0,"",I117/H116)</f>
        <v>0.5</v>
      </c>
      <c r="P117" s="97">
        <v>19</v>
      </c>
      <c r="Q117" s="98">
        <f t="shared" si="8"/>
        <v>0.79166666666666663</v>
      </c>
      <c r="R117" s="98">
        <f t="shared" si="9"/>
        <v>0.20833333333333337</v>
      </c>
    </row>
    <row r="118" spans="1:18" ht="15.75" customHeight="1" x14ac:dyDescent="0.25">
      <c r="A118" s="84">
        <v>2001</v>
      </c>
      <c r="B118" s="87"/>
      <c r="C118" s="87"/>
      <c r="D118" s="87"/>
      <c r="E118" s="87"/>
      <c r="F118" s="87"/>
      <c r="G118" s="87"/>
      <c r="H118" s="87"/>
      <c r="I118" s="87"/>
      <c r="J118" s="87">
        <v>6</v>
      </c>
      <c r="K118" s="129">
        <v>1</v>
      </c>
      <c r="L118" s="265"/>
      <c r="M118" s="101"/>
      <c r="N118" s="266"/>
      <c r="O118" s="126">
        <f>IF(J118=0,"",J118/I117)</f>
        <v>0.8571428571428571</v>
      </c>
      <c r="P118" s="97">
        <v>13</v>
      </c>
      <c r="Q118" s="100">
        <f t="shared" si="8"/>
        <v>0.68421052631578949</v>
      </c>
      <c r="R118" s="100">
        <f t="shared" si="9"/>
        <v>0.31578947368421051</v>
      </c>
    </row>
    <row r="119" spans="1:18" ht="15.75" customHeight="1" x14ac:dyDescent="0.25">
      <c r="A119" s="84">
        <v>2002</v>
      </c>
      <c r="B119" s="87"/>
      <c r="C119" s="87"/>
      <c r="D119" s="87"/>
      <c r="E119" s="87"/>
      <c r="F119" s="87"/>
      <c r="G119" s="87"/>
      <c r="H119" s="87"/>
      <c r="I119" s="87"/>
      <c r="J119" s="87">
        <v>4</v>
      </c>
      <c r="K119" s="129">
        <v>1</v>
      </c>
      <c r="L119" s="265"/>
      <c r="M119" s="101"/>
      <c r="N119" s="256"/>
      <c r="O119" s="101"/>
      <c r="P119" s="97">
        <v>8</v>
      </c>
      <c r="Q119" s="102"/>
      <c r="R119" s="103"/>
    </row>
    <row r="120" spans="1:18" ht="15.75" customHeight="1" x14ac:dyDescent="0.25">
      <c r="A120" s="84">
        <v>2101</v>
      </c>
      <c r="B120" s="87"/>
      <c r="C120" s="87"/>
      <c r="D120" s="87"/>
      <c r="E120" s="87"/>
      <c r="F120" s="87"/>
      <c r="G120" s="87"/>
      <c r="H120" s="87"/>
      <c r="I120" s="87"/>
      <c r="J120" s="87">
        <v>4</v>
      </c>
      <c r="K120" s="129">
        <v>2</v>
      </c>
      <c r="L120" s="265"/>
      <c r="M120" s="101"/>
      <c r="N120" s="256"/>
      <c r="O120" s="105"/>
      <c r="P120" s="106">
        <v>8</v>
      </c>
      <c r="Q120" s="107"/>
      <c r="R120" s="105"/>
    </row>
    <row r="121" spans="1:18" ht="15.75" customHeight="1" x14ac:dyDescent="0.25">
      <c r="A121" s="84">
        <v>2102</v>
      </c>
      <c r="B121" s="87"/>
      <c r="C121" s="87"/>
      <c r="D121" s="87"/>
      <c r="E121" s="87"/>
      <c r="F121" s="87"/>
      <c r="G121" s="87"/>
      <c r="H121" s="87"/>
      <c r="I121" s="87"/>
      <c r="J121" s="87">
        <v>3</v>
      </c>
      <c r="K121" s="129">
        <v>1</v>
      </c>
      <c r="L121" s="265"/>
      <c r="M121" s="101"/>
      <c r="N121" s="256"/>
      <c r="O121" s="105"/>
      <c r="P121" s="106">
        <v>5</v>
      </c>
      <c r="Q121" s="107"/>
      <c r="R121" s="105"/>
    </row>
    <row r="122" spans="1:18" ht="15.75" customHeight="1" x14ac:dyDescent="0.25">
      <c r="A122" s="84">
        <v>2201</v>
      </c>
      <c r="B122" s="87"/>
      <c r="C122" s="87"/>
      <c r="D122" s="87"/>
      <c r="E122" s="87"/>
      <c r="F122" s="87"/>
      <c r="G122" s="87"/>
      <c r="H122" s="87"/>
      <c r="I122" s="87"/>
      <c r="J122" s="87">
        <v>3</v>
      </c>
      <c r="K122" s="129"/>
      <c r="L122" s="265"/>
      <c r="M122" s="101"/>
      <c r="N122" s="256"/>
      <c r="O122" s="105"/>
      <c r="P122" s="106">
        <v>3</v>
      </c>
      <c r="Q122" s="107"/>
      <c r="R122" s="105"/>
    </row>
    <row r="123" spans="1:18" ht="15.75" customHeight="1" x14ac:dyDescent="0.25">
      <c r="A123" s="84">
        <v>2202</v>
      </c>
      <c r="B123" s="87"/>
      <c r="C123" s="87"/>
      <c r="D123" s="87"/>
      <c r="E123" s="87"/>
      <c r="F123" s="87"/>
      <c r="G123" s="87"/>
      <c r="H123" s="87"/>
      <c r="I123" s="87"/>
      <c r="J123" s="87"/>
      <c r="K123" s="129"/>
      <c r="L123" s="265"/>
      <c r="M123" s="101"/>
      <c r="N123" s="256"/>
      <c r="O123" s="183"/>
      <c r="P123" s="109"/>
      <c r="Q123" s="184"/>
      <c r="R123" s="185"/>
    </row>
    <row r="124" spans="1:18" ht="15.75" customHeight="1" x14ac:dyDescent="0.25">
      <c r="A124" s="84">
        <v>2301</v>
      </c>
      <c r="B124" s="87"/>
      <c r="C124" s="87"/>
      <c r="D124" s="87"/>
      <c r="E124" s="87"/>
      <c r="F124" s="87"/>
      <c r="G124" s="87"/>
      <c r="H124" s="87"/>
      <c r="I124" s="87"/>
      <c r="J124" s="87"/>
      <c r="K124" s="129"/>
      <c r="L124" s="265"/>
      <c r="M124" s="101"/>
      <c r="N124" s="256"/>
      <c r="O124" s="111" t="s">
        <v>91</v>
      </c>
      <c r="P124" s="164">
        <v>15</v>
      </c>
      <c r="Q124" s="193">
        <f>IF(SUM(K116:K123)=0,"",SUM(K116:K123))</f>
        <v>5</v>
      </c>
      <c r="R124" s="114" t="s">
        <v>19</v>
      </c>
    </row>
    <row r="125" spans="1:18" ht="15.75" customHeight="1" x14ac:dyDescent="0.25">
      <c r="A125" s="84">
        <v>2302</v>
      </c>
      <c r="B125" s="87"/>
      <c r="C125" s="87"/>
      <c r="D125" s="87"/>
      <c r="E125" s="87"/>
      <c r="F125" s="87"/>
      <c r="G125" s="87"/>
      <c r="H125" s="87"/>
      <c r="I125" s="87"/>
      <c r="J125" s="87"/>
      <c r="K125" s="129"/>
      <c r="L125" s="265"/>
      <c r="M125" s="101"/>
      <c r="N125" s="256"/>
      <c r="O125" s="115" t="s">
        <v>92</v>
      </c>
      <c r="P125" s="165">
        <f>IF(P124/B110=0,"",P124/B110)</f>
        <v>0.24193548387096775</v>
      </c>
      <c r="Q125" s="197">
        <f>IF(P124/Q124=0,"",P124/Q124)</f>
        <v>3</v>
      </c>
      <c r="R125" s="118" t="s">
        <v>93</v>
      </c>
    </row>
    <row r="126" spans="1:18" ht="15.75" customHeight="1" x14ac:dyDescent="0.25">
      <c r="A126" s="84">
        <v>2401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129"/>
      <c r="L126" s="267"/>
      <c r="M126" s="268"/>
      <c r="N126" s="269"/>
      <c r="O126" s="120"/>
      <c r="P126" s="121"/>
      <c r="Q126" s="121"/>
      <c r="R126" s="122"/>
    </row>
    <row r="127" spans="1:18" ht="18" customHeight="1" x14ac:dyDescent="0.25">
      <c r="A127" s="46"/>
      <c r="B127" s="340" t="s">
        <v>111</v>
      </c>
      <c r="C127" s="340"/>
      <c r="D127" s="340"/>
      <c r="E127" s="340"/>
      <c r="F127" s="340"/>
      <c r="G127" s="340"/>
      <c r="H127" s="340"/>
      <c r="I127" s="340"/>
      <c r="J127" s="340"/>
      <c r="K127" s="123">
        <f>SUM(K110:K123)</f>
        <v>5</v>
      </c>
      <c r="L127" s="124">
        <f>IF(K118=0,"",K118/B110)</f>
        <v>1.6129032258064516E-2</v>
      </c>
      <c r="M127" s="124">
        <f>IF(K127=0,"",K127/B110)</f>
        <v>8.0645161290322578E-2</v>
      </c>
      <c r="N127" s="124">
        <f>IF(K118=0,"",M127-L127)</f>
        <v>6.4516129032258063E-2</v>
      </c>
      <c r="O127" s="1"/>
      <c r="P127" s="2"/>
      <c r="Q127" s="36"/>
      <c r="R127" s="1"/>
    </row>
    <row r="128" spans="1:18" ht="12.75" customHeight="1" x14ac:dyDescent="0.2"/>
    <row r="129" spans="1:19" ht="12.75" customHeight="1" x14ac:dyDescent="0.2"/>
    <row r="130" spans="1:19" ht="26.25" customHeight="1" x14ac:dyDescent="0.4">
      <c r="A130" s="229"/>
      <c r="B130" s="382" t="s">
        <v>101</v>
      </c>
      <c r="C130" s="367"/>
      <c r="D130" s="367"/>
      <c r="E130" s="367"/>
      <c r="F130" s="367"/>
      <c r="G130" s="367"/>
      <c r="H130" s="367"/>
      <c r="I130" s="367"/>
      <c r="J130" s="367"/>
      <c r="K130" s="225" t="s">
        <v>114</v>
      </c>
      <c r="L130" s="1"/>
      <c r="M130" s="1"/>
      <c r="N130" s="2"/>
      <c r="O130" s="1"/>
      <c r="P130" s="2"/>
      <c r="Q130" s="2"/>
      <c r="R130" s="2"/>
    </row>
    <row r="131" spans="1:19" ht="20.25" customHeight="1" x14ac:dyDescent="0.2">
      <c r="A131" s="342" t="s">
        <v>18</v>
      </c>
      <c r="B131" s="344" t="s">
        <v>102</v>
      </c>
      <c r="C131" s="345"/>
      <c r="D131" s="345"/>
      <c r="E131" s="345"/>
      <c r="F131" s="345"/>
      <c r="G131" s="345"/>
      <c r="H131" s="345"/>
      <c r="I131" s="345"/>
      <c r="J131" s="377"/>
      <c r="K131" s="348" t="s">
        <v>19</v>
      </c>
      <c r="L131" s="339" t="s">
        <v>11</v>
      </c>
      <c r="M131" s="339" t="s">
        <v>12</v>
      </c>
      <c r="N131" s="350" t="s">
        <v>13</v>
      </c>
      <c r="O131" s="339" t="s">
        <v>14</v>
      </c>
      <c r="P131" s="337" t="s">
        <v>15</v>
      </c>
      <c r="Q131" s="337" t="s">
        <v>16</v>
      </c>
      <c r="R131" s="339" t="s">
        <v>103</v>
      </c>
    </row>
    <row r="132" spans="1:19" ht="15.75" customHeight="1" x14ac:dyDescent="0.25">
      <c r="A132" s="343"/>
      <c r="B132" s="84" t="s">
        <v>104</v>
      </c>
      <c r="C132" s="84" t="s">
        <v>105</v>
      </c>
      <c r="D132" s="84" t="s">
        <v>106</v>
      </c>
      <c r="E132" s="84" t="s">
        <v>107</v>
      </c>
      <c r="F132" s="84" t="s">
        <v>108</v>
      </c>
      <c r="G132" s="84" t="s">
        <v>109</v>
      </c>
      <c r="H132" s="84" t="s">
        <v>110</v>
      </c>
      <c r="I132" s="84" t="s">
        <v>73</v>
      </c>
      <c r="J132" s="84" t="s">
        <v>74</v>
      </c>
      <c r="K132" s="349"/>
      <c r="L132" s="338"/>
      <c r="M132" s="338"/>
      <c r="N132" s="338"/>
      <c r="O132" s="338"/>
      <c r="P132" s="338"/>
      <c r="Q132" s="338"/>
      <c r="R132" s="338"/>
    </row>
    <row r="133" spans="1:19" ht="15.75" customHeight="1" x14ac:dyDescent="0.25">
      <c r="A133" s="84">
        <v>1602</v>
      </c>
      <c r="B133" s="87">
        <v>74</v>
      </c>
      <c r="C133" s="87"/>
      <c r="D133" s="87"/>
      <c r="E133" s="87"/>
      <c r="F133" s="87"/>
      <c r="G133" s="87"/>
      <c r="H133" s="87"/>
      <c r="I133" s="87"/>
      <c r="J133" s="87"/>
      <c r="K133" s="129"/>
      <c r="L133" s="262"/>
      <c r="M133" s="263"/>
      <c r="N133" s="264"/>
      <c r="O133" s="278"/>
      <c r="P133" s="182">
        <f>B133</f>
        <v>74</v>
      </c>
      <c r="Q133" s="279"/>
      <c r="R133" s="278"/>
    </row>
    <row r="134" spans="1:19" ht="15.75" customHeight="1" x14ac:dyDescent="0.25">
      <c r="A134" s="84">
        <v>1701</v>
      </c>
      <c r="B134" s="87"/>
      <c r="C134" s="87">
        <v>48</v>
      </c>
      <c r="D134" s="87"/>
      <c r="E134" s="87"/>
      <c r="F134" s="87"/>
      <c r="G134" s="87"/>
      <c r="H134" s="87"/>
      <c r="I134" s="87"/>
      <c r="J134" s="87"/>
      <c r="K134" s="129"/>
      <c r="L134" s="265"/>
      <c r="M134" s="101"/>
      <c r="N134" s="266"/>
      <c r="O134" s="96">
        <f>IF(C134=0,"",C134/B133)</f>
        <v>0.64864864864864868</v>
      </c>
      <c r="P134" s="97">
        <v>56</v>
      </c>
      <c r="Q134" s="280">
        <f t="shared" ref="Q134:Q141" si="10">IF(P134=0,"",P134/P133)</f>
        <v>0.7567567567567568</v>
      </c>
      <c r="R134" s="280">
        <f t="shared" ref="R134:R141" si="11">IF(P134=0,"",100%-Q134)</f>
        <v>0.2432432432432432</v>
      </c>
    </row>
    <row r="135" spans="1:19" ht="15.75" customHeight="1" x14ac:dyDescent="0.25">
      <c r="A135" s="84">
        <v>1702</v>
      </c>
      <c r="B135" s="87"/>
      <c r="C135" s="87"/>
      <c r="D135" s="87">
        <v>30</v>
      </c>
      <c r="E135" s="87"/>
      <c r="F135" s="87"/>
      <c r="G135" s="87"/>
      <c r="H135" s="87"/>
      <c r="I135" s="87"/>
      <c r="J135" s="87"/>
      <c r="K135" s="129"/>
      <c r="L135" s="265"/>
      <c r="M135" s="101"/>
      <c r="N135" s="266"/>
      <c r="O135" s="96">
        <f>IF(D135=0,"",D135/C134)</f>
        <v>0.625</v>
      </c>
      <c r="P135" s="97">
        <v>46</v>
      </c>
      <c r="Q135" s="280">
        <f t="shared" si="10"/>
        <v>0.8214285714285714</v>
      </c>
      <c r="R135" s="280">
        <f t="shared" si="11"/>
        <v>0.1785714285714286</v>
      </c>
      <c r="S135" s="14">
        <f>P135/P133</f>
        <v>0.6216216216216216</v>
      </c>
    </row>
    <row r="136" spans="1:19" ht="15.75" customHeight="1" x14ac:dyDescent="0.25">
      <c r="A136" s="84">
        <v>1801</v>
      </c>
      <c r="B136" s="87"/>
      <c r="C136" s="87"/>
      <c r="D136" s="87"/>
      <c r="E136" s="87">
        <v>25</v>
      </c>
      <c r="F136" s="87"/>
      <c r="G136" s="87"/>
      <c r="H136" s="87"/>
      <c r="I136" s="87"/>
      <c r="J136" s="87"/>
      <c r="K136" s="129"/>
      <c r="L136" s="265"/>
      <c r="M136" s="101"/>
      <c r="N136" s="266"/>
      <c r="O136" s="96">
        <f>IF(E136=0,"",E136/D135)</f>
        <v>0.83333333333333337</v>
      </c>
      <c r="P136" s="97">
        <v>44</v>
      </c>
      <c r="Q136" s="280">
        <f t="shared" si="10"/>
        <v>0.95652173913043481</v>
      </c>
      <c r="R136" s="280">
        <f t="shared" si="11"/>
        <v>4.3478260869565188E-2</v>
      </c>
    </row>
    <row r="137" spans="1:19" ht="15.75" customHeight="1" x14ac:dyDescent="0.25">
      <c r="A137" s="84">
        <v>1802</v>
      </c>
      <c r="B137" s="87"/>
      <c r="C137" s="87"/>
      <c r="D137" s="87"/>
      <c r="E137" s="87"/>
      <c r="F137" s="87">
        <v>25</v>
      </c>
      <c r="G137" s="87"/>
      <c r="H137" s="87"/>
      <c r="I137" s="87"/>
      <c r="J137" s="87"/>
      <c r="K137" s="129"/>
      <c r="L137" s="265"/>
      <c r="M137" s="101"/>
      <c r="N137" s="266"/>
      <c r="O137" s="96">
        <f>IF(F137=0,"",F137/E136)</f>
        <v>1</v>
      </c>
      <c r="P137" s="97">
        <v>37</v>
      </c>
      <c r="Q137" s="280">
        <f t="shared" si="10"/>
        <v>0.84090909090909094</v>
      </c>
      <c r="R137" s="280">
        <f t="shared" si="11"/>
        <v>0.15909090909090906</v>
      </c>
    </row>
    <row r="138" spans="1:19" ht="15.75" customHeight="1" x14ac:dyDescent="0.25">
      <c r="A138" s="84">
        <v>1901</v>
      </c>
      <c r="B138" s="87"/>
      <c r="C138" s="87"/>
      <c r="D138" s="87"/>
      <c r="E138" s="87"/>
      <c r="F138" s="87"/>
      <c r="G138" s="87">
        <v>16</v>
      </c>
      <c r="H138" s="87"/>
      <c r="I138" s="87"/>
      <c r="J138" s="87"/>
      <c r="K138" s="129"/>
      <c r="L138" s="265"/>
      <c r="M138" s="101"/>
      <c r="N138" s="266"/>
      <c r="O138" s="96">
        <f>IF(G138=0,"",G138/F137)</f>
        <v>0.64</v>
      </c>
      <c r="P138" s="97">
        <v>33</v>
      </c>
      <c r="Q138" s="280">
        <f t="shared" si="10"/>
        <v>0.89189189189189189</v>
      </c>
      <c r="R138" s="280">
        <f t="shared" si="11"/>
        <v>0.10810810810810811</v>
      </c>
    </row>
    <row r="139" spans="1:19" ht="15.75" customHeight="1" x14ac:dyDescent="0.25">
      <c r="A139" s="84">
        <v>1902</v>
      </c>
      <c r="B139" s="87"/>
      <c r="C139" s="87"/>
      <c r="D139" s="87"/>
      <c r="E139" s="87"/>
      <c r="F139" s="87"/>
      <c r="G139" s="87"/>
      <c r="H139" s="87">
        <v>10</v>
      </c>
      <c r="I139" s="87"/>
      <c r="J139" s="87"/>
      <c r="K139" s="129"/>
      <c r="L139" s="265"/>
      <c r="M139" s="101"/>
      <c r="N139" s="266"/>
      <c r="O139" s="96">
        <f>IF(H139=0,"",H139/G138)</f>
        <v>0.625</v>
      </c>
      <c r="P139" s="97">
        <v>32</v>
      </c>
      <c r="Q139" s="280">
        <f t="shared" si="10"/>
        <v>0.96969696969696972</v>
      </c>
      <c r="R139" s="280">
        <f t="shared" si="11"/>
        <v>3.0303030303030276E-2</v>
      </c>
    </row>
    <row r="140" spans="1:19" ht="15.75" customHeight="1" x14ac:dyDescent="0.25">
      <c r="A140" s="84">
        <v>2001</v>
      </c>
      <c r="B140" s="87"/>
      <c r="C140" s="87"/>
      <c r="D140" s="87"/>
      <c r="E140" s="87"/>
      <c r="F140" s="87"/>
      <c r="G140" s="87"/>
      <c r="H140" s="87"/>
      <c r="I140" s="87">
        <v>8</v>
      </c>
      <c r="J140" s="87"/>
      <c r="K140" s="129">
        <v>6</v>
      </c>
      <c r="L140" s="265"/>
      <c r="M140" s="101"/>
      <c r="N140" s="266"/>
      <c r="O140" s="96">
        <f>IF(I140=0,"",I140/H139)</f>
        <v>0.8</v>
      </c>
      <c r="P140" s="97">
        <v>22</v>
      </c>
      <c r="Q140" s="280">
        <f t="shared" si="10"/>
        <v>0.6875</v>
      </c>
      <c r="R140" s="280">
        <f t="shared" si="11"/>
        <v>0.3125</v>
      </c>
    </row>
    <row r="141" spans="1:19" ht="15.75" customHeight="1" x14ac:dyDescent="0.25">
      <c r="A141" s="84">
        <v>2002</v>
      </c>
      <c r="B141" s="87"/>
      <c r="C141" s="87"/>
      <c r="D141" s="87"/>
      <c r="E141" s="87"/>
      <c r="F141" s="87"/>
      <c r="G141" s="87"/>
      <c r="H141" s="87"/>
      <c r="I141" s="87"/>
      <c r="J141" s="87">
        <v>3</v>
      </c>
      <c r="K141" s="129">
        <v>3</v>
      </c>
      <c r="L141" s="265"/>
      <c r="M141" s="101"/>
      <c r="N141" s="266"/>
      <c r="O141" s="126">
        <f>IF(J141=0,"",J141/I140)</f>
        <v>0.375</v>
      </c>
      <c r="P141" s="97">
        <v>8</v>
      </c>
      <c r="Q141" s="126">
        <f t="shared" si="10"/>
        <v>0.36363636363636365</v>
      </c>
      <c r="R141" s="126">
        <f t="shared" si="11"/>
        <v>0.63636363636363635</v>
      </c>
    </row>
    <row r="142" spans="1:19" ht="15.75" customHeight="1" x14ac:dyDescent="0.25">
      <c r="A142" s="84">
        <v>2101</v>
      </c>
      <c r="B142" s="87"/>
      <c r="C142" s="87"/>
      <c r="D142" s="87"/>
      <c r="E142" s="87"/>
      <c r="F142" s="87"/>
      <c r="G142" s="87"/>
      <c r="H142" s="87"/>
      <c r="I142" s="87"/>
      <c r="J142" s="87">
        <v>2</v>
      </c>
      <c r="K142" s="129">
        <v>1</v>
      </c>
      <c r="L142" s="265"/>
      <c r="M142" s="101"/>
      <c r="N142" s="256"/>
      <c r="O142" s="175"/>
      <c r="P142" s="97">
        <v>8</v>
      </c>
      <c r="Q142" s="175"/>
      <c r="R142" s="281"/>
    </row>
    <row r="143" spans="1:19" ht="15.75" customHeight="1" x14ac:dyDescent="0.25">
      <c r="A143" s="84">
        <v>2102</v>
      </c>
      <c r="B143" s="87"/>
      <c r="C143" s="87"/>
      <c r="D143" s="87"/>
      <c r="E143" s="87"/>
      <c r="F143" s="87"/>
      <c r="G143" s="87"/>
      <c r="H143" s="87"/>
      <c r="I143" s="87"/>
      <c r="J143" s="87">
        <v>4</v>
      </c>
      <c r="K143" s="129"/>
      <c r="L143" s="265"/>
      <c r="M143" s="101"/>
      <c r="N143" s="256"/>
      <c r="O143" s="215"/>
      <c r="P143" s="106">
        <v>7</v>
      </c>
      <c r="Q143" s="285"/>
      <c r="R143" s="215"/>
    </row>
    <row r="144" spans="1:19" ht="15.75" customHeight="1" x14ac:dyDescent="0.25">
      <c r="A144" s="84">
        <v>2201</v>
      </c>
      <c r="B144" s="87"/>
      <c r="C144" s="87"/>
      <c r="D144" s="87"/>
      <c r="E144" s="87"/>
      <c r="F144" s="87"/>
      <c r="G144" s="87"/>
      <c r="H144" s="87"/>
      <c r="I144" s="87"/>
      <c r="J144" s="87">
        <v>4</v>
      </c>
      <c r="K144" s="129"/>
      <c r="L144" s="265"/>
      <c r="M144" s="101"/>
      <c r="N144" s="256"/>
      <c r="O144" s="215"/>
      <c r="P144" s="106">
        <v>7</v>
      </c>
      <c r="Q144" s="285"/>
      <c r="R144" s="215"/>
    </row>
    <row r="145" spans="1:18" ht="15.75" customHeight="1" x14ac:dyDescent="0.25">
      <c r="A145" s="84">
        <v>2202</v>
      </c>
      <c r="B145" s="87"/>
      <c r="C145" s="87"/>
      <c r="D145" s="87"/>
      <c r="E145" s="87"/>
      <c r="F145" s="87"/>
      <c r="G145" s="87"/>
      <c r="H145" s="87"/>
      <c r="I145" s="87"/>
      <c r="J145" s="87">
        <v>2</v>
      </c>
      <c r="K145" s="129">
        <v>2</v>
      </c>
      <c r="L145" s="265"/>
      <c r="M145" s="101"/>
      <c r="N145" s="256"/>
      <c r="O145" s="215"/>
      <c r="P145" s="106">
        <v>2</v>
      </c>
      <c r="Q145" s="285"/>
      <c r="R145" s="215"/>
    </row>
    <row r="146" spans="1:18" ht="15.75" customHeight="1" x14ac:dyDescent="0.25">
      <c r="A146" s="84">
        <v>2301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129"/>
      <c r="L146" s="265"/>
      <c r="M146" s="101"/>
      <c r="N146" s="256"/>
      <c r="O146" s="316"/>
      <c r="P146" s="317"/>
      <c r="Q146" s="318"/>
      <c r="R146" s="319"/>
    </row>
    <row r="147" spans="1:18" ht="15.75" customHeight="1" x14ac:dyDescent="0.25">
      <c r="A147" s="84">
        <v>2302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129"/>
      <c r="L147" s="265"/>
      <c r="M147" s="101"/>
      <c r="N147" s="256"/>
      <c r="O147" s="111" t="s">
        <v>91</v>
      </c>
      <c r="P147" s="164">
        <v>21</v>
      </c>
      <c r="Q147" s="193">
        <f>IF(SUM(K139:K146)=0,"",SUM(K139:K146))</f>
        <v>12</v>
      </c>
      <c r="R147" s="114" t="s">
        <v>19</v>
      </c>
    </row>
    <row r="148" spans="1:18" ht="15.75" customHeight="1" x14ac:dyDescent="0.25">
      <c r="A148" s="84">
        <v>2401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129"/>
      <c r="L148" s="265"/>
      <c r="M148" s="101"/>
      <c r="N148" s="256"/>
      <c r="O148" s="115" t="s">
        <v>92</v>
      </c>
      <c r="P148" s="165">
        <f>IF(P147/B133=0,"",P147/B133)</f>
        <v>0.28378378378378377</v>
      </c>
      <c r="Q148" s="197">
        <f>IF(P147/Q147=0,"",P147/Q147)</f>
        <v>1.75</v>
      </c>
      <c r="R148" s="118" t="s">
        <v>93</v>
      </c>
    </row>
    <row r="149" spans="1:18" ht="15.75" customHeight="1" x14ac:dyDescent="0.25">
      <c r="A149" s="84">
        <v>2402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129"/>
      <c r="L149" s="267"/>
      <c r="M149" s="268"/>
      <c r="N149" s="269"/>
      <c r="O149" s="120"/>
      <c r="P149" s="121"/>
      <c r="Q149" s="121"/>
      <c r="R149" s="122"/>
    </row>
    <row r="150" spans="1:18" ht="18" customHeight="1" x14ac:dyDescent="0.25">
      <c r="A150" s="46"/>
      <c r="B150" s="340" t="s">
        <v>111</v>
      </c>
      <c r="C150" s="340"/>
      <c r="D150" s="340"/>
      <c r="E150" s="340"/>
      <c r="F150" s="340"/>
      <c r="G150" s="340"/>
      <c r="H150" s="340"/>
      <c r="I150" s="340"/>
      <c r="J150" s="340"/>
      <c r="K150" s="123">
        <f>SUM(K133:K146)</f>
        <v>12</v>
      </c>
      <c r="L150" s="124">
        <f>(SUM(K140:K141)/B133)</f>
        <v>0.12162162162162163</v>
      </c>
      <c r="M150" s="124">
        <f>IF(K150=0,"",K150/B133)</f>
        <v>0.16216216216216217</v>
      </c>
      <c r="N150" s="124">
        <f>IF(K141=0,"",M150-L150)</f>
        <v>4.0540540540540543E-2</v>
      </c>
      <c r="O150" s="1"/>
      <c r="P150" s="2"/>
      <c r="Q150" s="36"/>
      <c r="R150" s="1"/>
    </row>
    <row r="151" spans="1:18" ht="12.75" customHeight="1" x14ac:dyDescent="0.2"/>
    <row r="152" spans="1:18" ht="12.75" customHeight="1" x14ac:dyDescent="0.2"/>
    <row r="153" spans="1:18" s="224" customFormat="1" ht="26.25" x14ac:dyDescent="0.4">
      <c r="A153" s="229"/>
      <c r="B153" s="382" t="s">
        <v>101</v>
      </c>
      <c r="C153" s="367"/>
      <c r="D153" s="367"/>
      <c r="E153" s="367"/>
      <c r="F153" s="367"/>
      <c r="G153" s="367"/>
      <c r="H153" s="367"/>
      <c r="I153" s="367"/>
      <c r="J153" s="367"/>
      <c r="K153" s="225" t="s">
        <v>115</v>
      </c>
      <c r="L153" s="1"/>
      <c r="M153" s="1"/>
      <c r="N153" s="2"/>
      <c r="O153" s="1"/>
      <c r="P153" s="2"/>
      <c r="Q153" s="2"/>
      <c r="R153" s="2"/>
    </row>
    <row r="154" spans="1:18" ht="20.25" customHeight="1" x14ac:dyDescent="0.2">
      <c r="A154" s="342" t="s">
        <v>18</v>
      </c>
      <c r="B154" s="344" t="s">
        <v>102</v>
      </c>
      <c r="C154" s="345"/>
      <c r="D154" s="345"/>
      <c r="E154" s="345"/>
      <c r="F154" s="345"/>
      <c r="G154" s="345"/>
      <c r="H154" s="345"/>
      <c r="I154" s="345"/>
      <c r="J154" s="377"/>
      <c r="K154" s="348" t="s">
        <v>19</v>
      </c>
      <c r="L154" s="339" t="s">
        <v>11</v>
      </c>
      <c r="M154" s="339" t="s">
        <v>12</v>
      </c>
      <c r="N154" s="350" t="s">
        <v>13</v>
      </c>
      <c r="O154" s="339" t="s">
        <v>14</v>
      </c>
      <c r="P154" s="337" t="s">
        <v>15</v>
      </c>
      <c r="Q154" s="337" t="s">
        <v>16</v>
      </c>
      <c r="R154" s="339" t="s">
        <v>103</v>
      </c>
    </row>
    <row r="155" spans="1:18" ht="15.75" customHeight="1" x14ac:dyDescent="0.25">
      <c r="A155" s="343"/>
      <c r="B155" s="84" t="s">
        <v>104</v>
      </c>
      <c r="C155" s="84" t="s">
        <v>105</v>
      </c>
      <c r="D155" s="84" t="s">
        <v>106</v>
      </c>
      <c r="E155" s="84" t="s">
        <v>107</v>
      </c>
      <c r="F155" s="84" t="s">
        <v>108</v>
      </c>
      <c r="G155" s="84" t="s">
        <v>109</v>
      </c>
      <c r="H155" s="84" t="s">
        <v>110</v>
      </c>
      <c r="I155" s="84" t="s">
        <v>73</v>
      </c>
      <c r="J155" s="84" t="s">
        <v>74</v>
      </c>
      <c r="K155" s="349"/>
      <c r="L155" s="338"/>
      <c r="M155" s="338"/>
      <c r="N155" s="338"/>
      <c r="O155" s="338"/>
      <c r="P155" s="338"/>
      <c r="Q155" s="338"/>
      <c r="R155" s="338"/>
    </row>
    <row r="156" spans="1:18" ht="15.75" customHeight="1" x14ac:dyDescent="0.25">
      <c r="A156" s="84">
        <v>1701</v>
      </c>
      <c r="B156" s="87">
        <v>61</v>
      </c>
      <c r="C156" s="87"/>
      <c r="D156" s="87"/>
      <c r="E156" s="87"/>
      <c r="F156" s="87"/>
      <c r="G156" s="87"/>
      <c r="H156" s="87"/>
      <c r="I156" s="87"/>
      <c r="J156" s="87"/>
      <c r="K156" s="129"/>
      <c r="L156" s="262"/>
      <c r="M156" s="263"/>
      <c r="N156" s="264"/>
      <c r="O156" s="278"/>
      <c r="P156" s="182">
        <f>B156</f>
        <v>61</v>
      </c>
      <c r="Q156" s="279"/>
      <c r="R156" s="278"/>
    </row>
    <row r="157" spans="1:18" ht="15.75" customHeight="1" x14ac:dyDescent="0.25">
      <c r="A157" s="84">
        <v>1702</v>
      </c>
      <c r="B157" s="87"/>
      <c r="C157" s="87">
        <v>36</v>
      </c>
      <c r="D157" s="87"/>
      <c r="E157" s="87"/>
      <c r="F157" s="87"/>
      <c r="G157" s="87"/>
      <c r="H157" s="87"/>
      <c r="I157" s="87"/>
      <c r="J157" s="87"/>
      <c r="K157" s="129"/>
      <c r="L157" s="265"/>
      <c r="M157" s="101"/>
      <c r="N157" s="266"/>
      <c r="O157" s="96">
        <f>IF(C157=0,"",C157/B156)</f>
        <v>0.5901639344262295</v>
      </c>
      <c r="P157" s="97">
        <v>44</v>
      </c>
      <c r="Q157" s="280">
        <f t="shared" ref="Q157:Q164" si="12">IF(P157=0,"",P157/P156)</f>
        <v>0.72131147540983609</v>
      </c>
      <c r="R157" s="280">
        <f t="shared" ref="R157:R164" si="13">IF(P157=0,"",100%-Q157)</f>
        <v>0.27868852459016391</v>
      </c>
    </row>
    <row r="158" spans="1:18" ht="15.75" customHeight="1" x14ac:dyDescent="0.25">
      <c r="A158" s="84">
        <v>1801</v>
      </c>
      <c r="B158" s="87"/>
      <c r="C158" s="87"/>
      <c r="D158" s="87">
        <v>23</v>
      </c>
      <c r="E158" s="87"/>
      <c r="F158" s="87"/>
      <c r="G158" s="87"/>
      <c r="H158" s="87"/>
      <c r="I158" s="87"/>
      <c r="J158" s="87"/>
      <c r="K158" s="129"/>
      <c r="L158" s="265"/>
      <c r="M158" s="101"/>
      <c r="N158" s="266"/>
      <c r="O158" s="96">
        <f>IF(D158=0,"",D158/C157)</f>
        <v>0.63888888888888884</v>
      </c>
      <c r="P158" s="97">
        <v>35</v>
      </c>
      <c r="Q158" s="280">
        <f t="shared" si="12"/>
        <v>0.79545454545454541</v>
      </c>
      <c r="R158" s="280">
        <f t="shared" si="13"/>
        <v>0.20454545454545459</v>
      </c>
    </row>
    <row r="159" spans="1:18" ht="15.75" customHeight="1" x14ac:dyDescent="0.25">
      <c r="A159" s="84">
        <v>1802</v>
      </c>
      <c r="B159" s="87"/>
      <c r="C159" s="87"/>
      <c r="D159" s="87"/>
      <c r="E159" s="87">
        <v>14</v>
      </c>
      <c r="F159" s="87"/>
      <c r="G159" s="87"/>
      <c r="H159" s="87"/>
      <c r="I159" s="87"/>
      <c r="J159" s="87"/>
      <c r="K159" s="129"/>
      <c r="L159" s="265"/>
      <c r="M159" s="101"/>
      <c r="N159" s="266"/>
      <c r="O159" s="96">
        <f>IF(E159=0,"",E159/D158)</f>
        <v>0.60869565217391308</v>
      </c>
      <c r="P159" s="97">
        <v>22</v>
      </c>
      <c r="Q159" s="280">
        <f t="shared" si="12"/>
        <v>0.62857142857142856</v>
      </c>
      <c r="R159" s="280">
        <f t="shared" si="13"/>
        <v>0.37142857142857144</v>
      </c>
    </row>
    <row r="160" spans="1:18" ht="15.75" customHeight="1" x14ac:dyDescent="0.25">
      <c r="A160" s="84">
        <v>1901</v>
      </c>
      <c r="B160" s="87"/>
      <c r="C160" s="87"/>
      <c r="D160" s="87"/>
      <c r="E160" s="87"/>
      <c r="F160" s="87">
        <v>12</v>
      </c>
      <c r="G160" s="87"/>
      <c r="H160" s="87"/>
      <c r="I160" s="87"/>
      <c r="J160" s="87"/>
      <c r="K160" s="129"/>
      <c r="L160" s="265"/>
      <c r="M160" s="101"/>
      <c r="N160" s="266"/>
      <c r="O160" s="96">
        <f>IF(F160=0,"",F160/E159)</f>
        <v>0.8571428571428571</v>
      </c>
      <c r="P160" s="97">
        <v>22</v>
      </c>
      <c r="Q160" s="280">
        <f t="shared" si="12"/>
        <v>1</v>
      </c>
      <c r="R160" s="280">
        <f t="shared" si="13"/>
        <v>0</v>
      </c>
    </row>
    <row r="161" spans="1:18" ht="15.75" customHeight="1" x14ac:dyDescent="0.25">
      <c r="A161" s="84">
        <v>1902</v>
      </c>
      <c r="B161" s="87"/>
      <c r="C161" s="87"/>
      <c r="D161" s="87"/>
      <c r="E161" s="87"/>
      <c r="F161" s="87"/>
      <c r="G161" s="87">
        <v>12</v>
      </c>
      <c r="H161" s="87"/>
      <c r="I161" s="87"/>
      <c r="J161" s="87"/>
      <c r="K161" s="129"/>
      <c r="L161" s="265"/>
      <c r="M161" s="101"/>
      <c r="N161" s="266"/>
      <c r="O161" s="96">
        <f>IF(G161=0,"",G161/F160)</f>
        <v>1</v>
      </c>
      <c r="P161" s="97">
        <v>16</v>
      </c>
      <c r="Q161" s="280">
        <f t="shared" si="12"/>
        <v>0.72727272727272729</v>
      </c>
      <c r="R161" s="280">
        <f t="shared" si="13"/>
        <v>0.27272727272727271</v>
      </c>
    </row>
    <row r="162" spans="1:18" ht="15.75" customHeight="1" x14ac:dyDescent="0.25">
      <c r="A162" s="84">
        <v>2001</v>
      </c>
      <c r="B162" s="87"/>
      <c r="C162" s="87"/>
      <c r="D162" s="87"/>
      <c r="E162" s="87"/>
      <c r="F162" s="87"/>
      <c r="G162" s="87"/>
      <c r="H162" s="87">
        <v>8</v>
      </c>
      <c r="I162" s="87"/>
      <c r="J162" s="87"/>
      <c r="K162" s="129">
        <v>5</v>
      </c>
      <c r="L162" s="265"/>
      <c r="M162" s="101"/>
      <c r="N162" s="266"/>
      <c r="O162" s="96">
        <f>IF(H162=0,"",H162/G161)</f>
        <v>0.66666666666666663</v>
      </c>
      <c r="P162" s="97">
        <v>14</v>
      </c>
      <c r="Q162" s="280">
        <f t="shared" si="12"/>
        <v>0.875</v>
      </c>
      <c r="R162" s="280">
        <f t="shared" si="13"/>
        <v>0.125</v>
      </c>
    </row>
    <row r="163" spans="1:18" ht="15.75" customHeight="1" x14ac:dyDescent="0.25">
      <c r="A163" s="84">
        <v>2002</v>
      </c>
      <c r="B163" s="87"/>
      <c r="C163" s="87"/>
      <c r="D163" s="87"/>
      <c r="E163" s="87"/>
      <c r="F163" s="87"/>
      <c r="G163" s="87"/>
      <c r="H163" s="87"/>
      <c r="I163" s="87">
        <v>4</v>
      </c>
      <c r="J163" s="87"/>
      <c r="K163" s="129">
        <v>1</v>
      </c>
      <c r="L163" s="265"/>
      <c r="M163" s="101"/>
      <c r="N163" s="266"/>
      <c r="O163" s="96">
        <f>IF(I163=0,"",I163/H162)</f>
        <v>0.5</v>
      </c>
      <c r="P163" s="97">
        <v>9</v>
      </c>
      <c r="Q163" s="280">
        <f t="shared" si="12"/>
        <v>0.6428571428571429</v>
      </c>
      <c r="R163" s="280">
        <f t="shared" si="13"/>
        <v>0.3571428571428571</v>
      </c>
    </row>
    <row r="164" spans="1:18" ht="15.75" customHeight="1" x14ac:dyDescent="0.25">
      <c r="A164" s="84">
        <v>2101</v>
      </c>
      <c r="B164" s="87"/>
      <c r="C164" s="87"/>
      <c r="D164" s="87"/>
      <c r="E164" s="87"/>
      <c r="F164" s="87"/>
      <c r="G164" s="87"/>
      <c r="H164" s="87"/>
      <c r="I164" s="87"/>
      <c r="J164" s="87">
        <v>4</v>
      </c>
      <c r="K164" s="129">
        <v>2</v>
      </c>
      <c r="L164" s="265"/>
      <c r="M164" s="101"/>
      <c r="N164" s="266"/>
      <c r="O164" s="126">
        <f>IF(J164=0,"",J164/I163)</f>
        <v>1</v>
      </c>
      <c r="P164" s="97">
        <v>9</v>
      </c>
      <c r="Q164" s="126">
        <f t="shared" si="12"/>
        <v>1</v>
      </c>
      <c r="R164" s="126">
        <f t="shared" si="13"/>
        <v>0</v>
      </c>
    </row>
    <row r="165" spans="1:18" ht="15.75" customHeight="1" x14ac:dyDescent="0.25">
      <c r="A165" s="84">
        <v>2102</v>
      </c>
      <c r="B165" s="87"/>
      <c r="C165" s="87"/>
      <c r="D165" s="87"/>
      <c r="E165" s="87"/>
      <c r="F165" s="87"/>
      <c r="G165" s="87"/>
      <c r="H165" s="87"/>
      <c r="I165" s="87"/>
      <c r="J165" s="87">
        <v>3</v>
      </c>
      <c r="K165" s="129"/>
      <c r="L165" s="265"/>
      <c r="M165" s="101"/>
      <c r="N165" s="256"/>
      <c r="O165" s="175"/>
      <c r="P165" s="97">
        <v>5</v>
      </c>
      <c r="Q165" s="175"/>
      <c r="R165" s="281"/>
    </row>
    <row r="166" spans="1:18" ht="15.75" customHeight="1" x14ac:dyDescent="0.25">
      <c r="A166" s="84">
        <v>2201</v>
      </c>
      <c r="B166" s="87"/>
      <c r="C166" s="87"/>
      <c r="D166" s="87"/>
      <c r="E166" s="87"/>
      <c r="F166" s="87"/>
      <c r="G166" s="87"/>
      <c r="H166" s="87"/>
      <c r="I166" s="87"/>
      <c r="J166" s="87">
        <v>3</v>
      </c>
      <c r="K166" s="129"/>
      <c r="L166" s="265"/>
      <c r="M166" s="101"/>
      <c r="N166" s="256"/>
      <c r="O166" s="215"/>
      <c r="P166" s="106">
        <v>5</v>
      </c>
      <c r="Q166" s="285"/>
      <c r="R166" s="215"/>
    </row>
    <row r="167" spans="1:18" ht="15.75" customHeight="1" x14ac:dyDescent="0.25">
      <c r="A167" s="84">
        <v>2202</v>
      </c>
      <c r="B167" s="87"/>
      <c r="C167" s="87"/>
      <c r="D167" s="87"/>
      <c r="E167" s="87"/>
      <c r="F167" s="87"/>
      <c r="G167" s="87"/>
      <c r="H167" s="87"/>
      <c r="I167" s="87"/>
      <c r="J167" s="87">
        <v>3</v>
      </c>
      <c r="K167" s="129">
        <v>1</v>
      </c>
      <c r="L167" s="265"/>
      <c r="M167" s="101"/>
      <c r="N167" s="256"/>
      <c r="O167" s="215"/>
      <c r="P167" s="106">
        <v>3</v>
      </c>
      <c r="Q167" s="285"/>
      <c r="R167" s="215"/>
    </row>
    <row r="168" spans="1:18" ht="15.75" customHeight="1" x14ac:dyDescent="0.25">
      <c r="A168" s="84">
        <v>2301</v>
      </c>
      <c r="B168" s="87"/>
      <c r="C168" s="87"/>
      <c r="D168" s="87"/>
      <c r="E168" s="87"/>
      <c r="F168" s="87"/>
      <c r="G168" s="87"/>
      <c r="H168" s="87"/>
      <c r="I168" s="87"/>
      <c r="J168" s="87">
        <v>1</v>
      </c>
      <c r="K168" s="129"/>
      <c r="L168" s="265"/>
      <c r="M168" s="101"/>
      <c r="N168" s="256"/>
      <c r="O168" s="215"/>
      <c r="P168" s="106">
        <v>1</v>
      </c>
      <c r="Q168" s="285"/>
      <c r="R168" s="215"/>
    </row>
    <row r="169" spans="1:18" ht="15.75" customHeight="1" x14ac:dyDescent="0.25">
      <c r="A169" s="84">
        <v>2302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129"/>
      <c r="L169" s="265"/>
      <c r="M169" s="101"/>
      <c r="N169" s="256"/>
      <c r="O169" s="316"/>
      <c r="P169" s="317"/>
      <c r="Q169" s="318"/>
      <c r="R169" s="319"/>
    </row>
    <row r="170" spans="1:18" ht="15.75" customHeight="1" x14ac:dyDescent="0.25">
      <c r="A170" s="84">
        <v>2401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129"/>
      <c r="L170" s="265"/>
      <c r="M170" s="101"/>
      <c r="N170" s="256"/>
      <c r="O170" s="111" t="s">
        <v>91</v>
      </c>
      <c r="P170" s="164">
        <v>9</v>
      </c>
      <c r="Q170" s="113">
        <f>IF(SUM(K162:K169)=0,"",SUM(K162:K169))</f>
        <v>9</v>
      </c>
      <c r="R170" s="114" t="s">
        <v>19</v>
      </c>
    </row>
    <row r="171" spans="1:18" ht="15.75" customHeight="1" x14ac:dyDescent="0.25">
      <c r="A171" s="84">
        <v>2402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129"/>
      <c r="L171" s="265"/>
      <c r="M171" s="101"/>
      <c r="N171" s="256"/>
      <c r="O171" s="115" t="s">
        <v>92</v>
      </c>
      <c r="P171" s="165">
        <f>IF(P170/B156=0,"",P170/B156)</f>
        <v>0.14754098360655737</v>
      </c>
      <c r="Q171" s="117">
        <f>IF(P170/Q170=0,"",P170/Q170)</f>
        <v>1</v>
      </c>
      <c r="R171" s="118" t="s">
        <v>93</v>
      </c>
    </row>
    <row r="172" spans="1:18" ht="15.75" customHeight="1" x14ac:dyDescent="0.25">
      <c r="A172" s="84">
        <v>2501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129"/>
      <c r="L172" s="267"/>
      <c r="M172" s="268"/>
      <c r="N172" s="269"/>
      <c r="O172" s="120"/>
      <c r="P172" s="121"/>
      <c r="Q172" s="121"/>
      <c r="R172" s="122"/>
    </row>
    <row r="173" spans="1:18" ht="18" customHeight="1" x14ac:dyDescent="0.25">
      <c r="A173" s="46"/>
      <c r="B173" s="340" t="s">
        <v>111</v>
      </c>
      <c r="C173" s="340"/>
      <c r="D173" s="340"/>
      <c r="E173" s="340"/>
      <c r="F173" s="340"/>
      <c r="G173" s="340"/>
      <c r="H173" s="340"/>
      <c r="I173" s="340"/>
      <c r="J173" s="340"/>
      <c r="K173" s="123">
        <f>SUM(K156:K169)</f>
        <v>9</v>
      </c>
      <c r="L173" s="124">
        <f>(SUM(K161:K164))/B156</f>
        <v>0.13114754098360656</v>
      </c>
      <c r="M173" s="124">
        <f>IF(K173=0,"",K173/B156)</f>
        <v>0.14754098360655737</v>
      </c>
      <c r="N173" s="124">
        <f>IF(K164=0,"",M173-L173)</f>
        <v>1.639344262295081E-2</v>
      </c>
      <c r="O173" s="1"/>
      <c r="P173" s="2"/>
      <c r="Q173" s="36"/>
      <c r="R173" s="1"/>
    </row>
    <row r="174" spans="1:18" ht="12.75" customHeight="1" x14ac:dyDescent="0.2"/>
    <row r="175" spans="1:18" ht="12.75" customHeight="1" x14ac:dyDescent="0.2"/>
    <row r="176" spans="1:18" ht="26.25" customHeight="1" x14ac:dyDescent="0.4">
      <c r="A176" s="235"/>
      <c r="B176" s="382" t="s">
        <v>101</v>
      </c>
      <c r="C176" s="367"/>
      <c r="D176" s="367"/>
      <c r="E176" s="367"/>
      <c r="F176" s="367"/>
      <c r="G176" s="367"/>
      <c r="H176" s="367"/>
      <c r="I176" s="367"/>
      <c r="J176" s="367"/>
      <c r="K176" s="225" t="s">
        <v>116</v>
      </c>
      <c r="L176" s="1"/>
      <c r="M176" s="1"/>
      <c r="N176" s="2"/>
      <c r="O176" s="1"/>
      <c r="P176" s="2"/>
      <c r="Q176" s="2"/>
      <c r="R176" s="2"/>
    </row>
    <row r="177" spans="1:19" ht="20.25" customHeight="1" x14ac:dyDescent="0.2">
      <c r="A177" s="342" t="s">
        <v>18</v>
      </c>
      <c r="B177" s="344" t="s">
        <v>102</v>
      </c>
      <c r="C177" s="345"/>
      <c r="D177" s="345"/>
      <c r="E177" s="345"/>
      <c r="F177" s="345"/>
      <c r="G177" s="345"/>
      <c r="H177" s="345"/>
      <c r="I177" s="345"/>
      <c r="J177" s="377"/>
      <c r="K177" s="348" t="s">
        <v>19</v>
      </c>
      <c r="L177" s="339" t="s">
        <v>11</v>
      </c>
      <c r="M177" s="339" t="s">
        <v>12</v>
      </c>
      <c r="N177" s="350" t="s">
        <v>13</v>
      </c>
      <c r="O177" s="339" t="s">
        <v>14</v>
      </c>
      <c r="P177" s="337" t="s">
        <v>15</v>
      </c>
      <c r="Q177" s="337" t="s">
        <v>16</v>
      </c>
      <c r="R177" s="339" t="s">
        <v>103</v>
      </c>
    </row>
    <row r="178" spans="1:19" ht="15.75" customHeight="1" x14ac:dyDescent="0.25">
      <c r="A178" s="343"/>
      <c r="B178" s="84" t="s">
        <v>104</v>
      </c>
      <c r="C178" s="84" t="s">
        <v>105</v>
      </c>
      <c r="D178" s="84" t="s">
        <v>106</v>
      </c>
      <c r="E178" s="84" t="s">
        <v>107</v>
      </c>
      <c r="F178" s="84" t="s">
        <v>108</v>
      </c>
      <c r="G178" s="84" t="s">
        <v>109</v>
      </c>
      <c r="H178" s="84" t="s">
        <v>110</v>
      </c>
      <c r="I178" s="84" t="s">
        <v>73</v>
      </c>
      <c r="J178" s="84" t="s">
        <v>74</v>
      </c>
      <c r="K178" s="349"/>
      <c r="L178" s="338"/>
      <c r="M178" s="338"/>
      <c r="N178" s="338"/>
      <c r="O178" s="338"/>
      <c r="P178" s="338"/>
      <c r="Q178" s="338"/>
      <c r="R178" s="338"/>
    </row>
    <row r="179" spans="1:19" ht="15.75" customHeight="1" x14ac:dyDescent="0.25">
      <c r="A179" s="84">
        <v>1702</v>
      </c>
      <c r="B179" s="87">
        <v>74</v>
      </c>
      <c r="C179" s="87"/>
      <c r="D179" s="87"/>
      <c r="E179" s="87"/>
      <c r="F179" s="87"/>
      <c r="G179" s="87"/>
      <c r="H179" s="87"/>
      <c r="I179" s="87"/>
      <c r="J179" s="87"/>
      <c r="K179" s="129"/>
      <c r="L179" s="262"/>
      <c r="M179" s="263"/>
      <c r="N179" s="264"/>
      <c r="O179" s="278"/>
      <c r="P179" s="182">
        <f>B179</f>
        <v>74</v>
      </c>
      <c r="Q179" s="279"/>
      <c r="R179" s="278"/>
    </row>
    <row r="180" spans="1:19" ht="15.75" customHeight="1" x14ac:dyDescent="0.25">
      <c r="A180" s="84">
        <v>1801</v>
      </c>
      <c r="B180" s="87"/>
      <c r="C180" s="87">
        <v>41</v>
      </c>
      <c r="D180" s="87"/>
      <c r="E180" s="87"/>
      <c r="F180" s="87"/>
      <c r="G180" s="87"/>
      <c r="H180" s="87"/>
      <c r="I180" s="87"/>
      <c r="J180" s="87"/>
      <c r="K180" s="129"/>
      <c r="L180" s="265"/>
      <c r="M180" s="101"/>
      <c r="N180" s="266"/>
      <c r="O180" s="96">
        <f>IF(C180=0,"",C180/B179)</f>
        <v>0.55405405405405406</v>
      </c>
      <c r="P180" s="97">
        <v>49</v>
      </c>
      <c r="Q180" s="280">
        <f t="shared" ref="Q180:Q187" si="14">IF(P180=0,"",P180/P179)</f>
        <v>0.66216216216216217</v>
      </c>
      <c r="R180" s="280">
        <f t="shared" ref="R180:R187" si="15">IF(P180=0,"",100%-Q180)</f>
        <v>0.33783783783783783</v>
      </c>
    </row>
    <row r="181" spans="1:19" ht="15.75" customHeight="1" x14ac:dyDescent="0.25">
      <c r="A181" s="84">
        <v>1802</v>
      </c>
      <c r="B181" s="87"/>
      <c r="C181" s="87"/>
      <c r="D181" s="87">
        <v>33</v>
      </c>
      <c r="E181" s="87"/>
      <c r="F181" s="87"/>
      <c r="G181" s="87"/>
      <c r="H181" s="87"/>
      <c r="I181" s="87"/>
      <c r="J181" s="87"/>
      <c r="K181" s="129"/>
      <c r="L181" s="265"/>
      <c r="M181" s="101"/>
      <c r="N181" s="266"/>
      <c r="O181" s="96">
        <f>IF(D181=0,"",D181/C180)</f>
        <v>0.80487804878048785</v>
      </c>
      <c r="P181" s="97">
        <v>40</v>
      </c>
      <c r="Q181" s="280">
        <f t="shared" si="14"/>
        <v>0.81632653061224492</v>
      </c>
      <c r="R181" s="280">
        <f t="shared" si="15"/>
        <v>0.18367346938775508</v>
      </c>
      <c r="S181" s="14">
        <f>P181/P179</f>
        <v>0.54054054054054057</v>
      </c>
    </row>
    <row r="182" spans="1:19" ht="15.75" customHeight="1" x14ac:dyDescent="0.25">
      <c r="A182" s="84">
        <v>1901</v>
      </c>
      <c r="B182" s="87"/>
      <c r="C182" s="87"/>
      <c r="D182" s="87"/>
      <c r="E182" s="87">
        <v>30</v>
      </c>
      <c r="F182" s="87"/>
      <c r="G182" s="87"/>
      <c r="H182" s="87"/>
      <c r="I182" s="87"/>
      <c r="J182" s="87"/>
      <c r="K182" s="129"/>
      <c r="L182" s="265"/>
      <c r="M182" s="101"/>
      <c r="N182" s="266"/>
      <c r="O182" s="96">
        <f>IF(E182=0,"",E182/D181)</f>
        <v>0.90909090909090906</v>
      </c>
      <c r="P182" s="97">
        <v>40</v>
      </c>
      <c r="Q182" s="280">
        <f t="shared" si="14"/>
        <v>1</v>
      </c>
      <c r="R182" s="280">
        <f t="shared" si="15"/>
        <v>0</v>
      </c>
    </row>
    <row r="183" spans="1:19" ht="15.75" customHeight="1" x14ac:dyDescent="0.25">
      <c r="A183" s="84">
        <v>1902</v>
      </c>
      <c r="B183" s="87"/>
      <c r="C183" s="87"/>
      <c r="D183" s="87"/>
      <c r="E183" s="87"/>
      <c r="F183" s="87">
        <v>21</v>
      </c>
      <c r="G183" s="87"/>
      <c r="H183" s="87"/>
      <c r="I183" s="87"/>
      <c r="J183" s="87"/>
      <c r="K183" s="129"/>
      <c r="L183" s="265"/>
      <c r="M183" s="101"/>
      <c r="N183" s="266"/>
      <c r="O183" s="96">
        <f>IF(F183=0,"",F183/E182)</f>
        <v>0.7</v>
      </c>
      <c r="P183" s="97">
        <v>38</v>
      </c>
      <c r="Q183" s="280">
        <f t="shared" si="14"/>
        <v>0.95</v>
      </c>
      <c r="R183" s="280">
        <f t="shared" si="15"/>
        <v>5.0000000000000044E-2</v>
      </c>
    </row>
    <row r="184" spans="1:19" ht="15.75" customHeight="1" x14ac:dyDescent="0.25">
      <c r="A184" s="84">
        <v>2001</v>
      </c>
      <c r="B184" s="87"/>
      <c r="C184" s="87"/>
      <c r="D184" s="87"/>
      <c r="E184" s="87"/>
      <c r="F184" s="87"/>
      <c r="G184" s="87">
        <v>16</v>
      </c>
      <c r="H184" s="87"/>
      <c r="I184" s="87"/>
      <c r="J184" s="87"/>
      <c r="K184" s="129">
        <v>6</v>
      </c>
      <c r="L184" s="265"/>
      <c r="M184" s="101"/>
      <c r="N184" s="266"/>
      <c r="O184" s="96">
        <f>IF(G184=0,"",G184/F183)</f>
        <v>0.76190476190476186</v>
      </c>
      <c r="P184" s="97">
        <v>37</v>
      </c>
      <c r="Q184" s="280">
        <f t="shared" si="14"/>
        <v>0.97368421052631582</v>
      </c>
      <c r="R184" s="280">
        <f t="shared" si="15"/>
        <v>2.6315789473684181E-2</v>
      </c>
    </row>
    <row r="185" spans="1:19" ht="15.75" customHeight="1" x14ac:dyDescent="0.25">
      <c r="A185" s="84">
        <v>2002</v>
      </c>
      <c r="B185" s="87"/>
      <c r="C185" s="87"/>
      <c r="D185" s="87"/>
      <c r="E185" s="87"/>
      <c r="F185" s="87"/>
      <c r="G185" s="87"/>
      <c r="H185" s="87">
        <v>13</v>
      </c>
      <c r="I185" s="87"/>
      <c r="J185" s="87"/>
      <c r="K185" s="129">
        <v>2</v>
      </c>
      <c r="L185" s="265"/>
      <c r="M185" s="101"/>
      <c r="N185" s="266"/>
      <c r="O185" s="96">
        <f>IF(H185=0,"",H185/G184)</f>
        <v>0.8125</v>
      </c>
      <c r="P185" s="97">
        <v>27</v>
      </c>
      <c r="Q185" s="280">
        <f t="shared" si="14"/>
        <v>0.72972972972972971</v>
      </c>
      <c r="R185" s="280">
        <f t="shared" si="15"/>
        <v>0.27027027027027029</v>
      </c>
    </row>
    <row r="186" spans="1:19" ht="15.75" customHeight="1" x14ac:dyDescent="0.25">
      <c r="A186" s="84">
        <v>2101</v>
      </c>
      <c r="B186" s="87"/>
      <c r="C186" s="87"/>
      <c r="D186" s="87"/>
      <c r="E186" s="87"/>
      <c r="F186" s="87"/>
      <c r="G186" s="87"/>
      <c r="H186" s="87"/>
      <c r="I186" s="87">
        <v>10</v>
      </c>
      <c r="J186" s="87"/>
      <c r="K186" s="129">
        <v>6</v>
      </c>
      <c r="L186" s="265"/>
      <c r="M186" s="101"/>
      <c r="N186" s="266"/>
      <c r="O186" s="96">
        <f>IF(I186=0,"",I186/H185)</f>
        <v>0.76923076923076927</v>
      </c>
      <c r="P186" s="97">
        <v>24</v>
      </c>
      <c r="Q186" s="280">
        <f t="shared" si="14"/>
        <v>0.88888888888888884</v>
      </c>
      <c r="R186" s="280">
        <f t="shared" si="15"/>
        <v>0.11111111111111116</v>
      </c>
    </row>
    <row r="187" spans="1:19" ht="15.75" customHeight="1" x14ac:dyDescent="0.25">
      <c r="A187" s="84">
        <v>2102</v>
      </c>
      <c r="B187" s="87"/>
      <c r="C187" s="87"/>
      <c r="D187" s="87"/>
      <c r="E187" s="87"/>
      <c r="F187" s="87"/>
      <c r="G187" s="87"/>
      <c r="H187" s="87"/>
      <c r="I187" s="87"/>
      <c r="J187" s="87">
        <v>7</v>
      </c>
      <c r="K187" s="129">
        <v>1</v>
      </c>
      <c r="L187" s="265"/>
      <c r="M187" s="101"/>
      <c r="N187" s="266"/>
      <c r="O187" s="126">
        <f>IF(J187=0,"",J187/I186)</f>
        <v>0.7</v>
      </c>
      <c r="P187" s="97">
        <v>13</v>
      </c>
      <c r="Q187" s="126">
        <f t="shared" si="14"/>
        <v>0.54166666666666663</v>
      </c>
      <c r="R187" s="126">
        <f t="shared" si="15"/>
        <v>0.45833333333333337</v>
      </c>
    </row>
    <row r="188" spans="1:19" ht="15.75" customHeight="1" x14ac:dyDescent="0.25">
      <c r="A188" s="84">
        <v>2201</v>
      </c>
      <c r="B188" s="87"/>
      <c r="C188" s="87"/>
      <c r="D188" s="87"/>
      <c r="E188" s="87"/>
      <c r="F188" s="87"/>
      <c r="G188" s="87"/>
      <c r="H188" s="87"/>
      <c r="I188" s="87"/>
      <c r="J188" s="87">
        <v>7</v>
      </c>
      <c r="K188" s="129"/>
      <c r="L188" s="265"/>
      <c r="M188" s="101"/>
      <c r="N188" s="256"/>
      <c r="O188" s="175"/>
      <c r="P188" s="97">
        <v>12</v>
      </c>
      <c r="Q188" s="175"/>
      <c r="R188" s="281"/>
    </row>
    <row r="189" spans="1:19" ht="15.75" customHeight="1" x14ac:dyDescent="0.25">
      <c r="A189" s="84">
        <v>2202</v>
      </c>
      <c r="B189" s="87"/>
      <c r="C189" s="87"/>
      <c r="D189" s="87"/>
      <c r="E189" s="87"/>
      <c r="F189" s="87"/>
      <c r="G189" s="87"/>
      <c r="H189" s="87"/>
      <c r="I189" s="87"/>
      <c r="J189" s="87">
        <v>3</v>
      </c>
      <c r="K189" s="129">
        <v>1</v>
      </c>
      <c r="L189" s="265"/>
      <c r="M189" s="101"/>
      <c r="N189" s="256"/>
      <c r="O189" s="215"/>
      <c r="P189" s="106">
        <v>3</v>
      </c>
      <c r="Q189" s="285"/>
      <c r="R189" s="215"/>
    </row>
    <row r="190" spans="1:19" ht="15.75" customHeight="1" x14ac:dyDescent="0.25">
      <c r="A190" s="84">
        <v>2301</v>
      </c>
      <c r="B190" s="87"/>
      <c r="C190" s="87"/>
      <c r="D190" s="87"/>
      <c r="E190" s="87"/>
      <c r="F190" s="87"/>
      <c r="G190" s="87"/>
      <c r="H190" s="87"/>
      <c r="I190" s="87"/>
      <c r="J190" s="87">
        <v>1</v>
      </c>
      <c r="K190" s="129"/>
      <c r="L190" s="265"/>
      <c r="M190" s="101"/>
      <c r="N190" s="256"/>
      <c r="O190" s="215"/>
      <c r="P190" s="106">
        <v>2</v>
      </c>
      <c r="Q190" s="285"/>
      <c r="R190" s="215"/>
    </row>
    <row r="191" spans="1:19" ht="15.75" customHeight="1" x14ac:dyDescent="0.25">
      <c r="A191" s="84">
        <v>2302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129" t="s">
        <v>37</v>
      </c>
      <c r="L191" s="265"/>
      <c r="M191" s="101"/>
      <c r="N191" s="256"/>
      <c r="O191" s="215"/>
      <c r="P191" s="106"/>
      <c r="Q191" s="285"/>
      <c r="R191" s="215"/>
    </row>
    <row r="192" spans="1:19" ht="15.75" customHeight="1" x14ac:dyDescent="0.25">
      <c r="A192" s="84">
        <v>2401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129"/>
      <c r="L192" s="265"/>
      <c r="M192" s="101"/>
      <c r="N192" s="256"/>
      <c r="O192" s="316"/>
      <c r="P192" s="317"/>
      <c r="Q192" s="318"/>
      <c r="R192" s="319"/>
    </row>
    <row r="193" spans="1:19" ht="15.75" customHeight="1" x14ac:dyDescent="0.25">
      <c r="A193" s="84">
        <v>2402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129"/>
      <c r="L193" s="265"/>
      <c r="M193" s="101"/>
      <c r="N193" s="256"/>
      <c r="O193" s="111" t="s">
        <v>91</v>
      </c>
      <c r="P193" s="164">
        <v>20</v>
      </c>
      <c r="Q193" s="193">
        <f>K196</f>
        <v>16</v>
      </c>
      <c r="R193" s="114" t="s">
        <v>19</v>
      </c>
    </row>
    <row r="194" spans="1:19" ht="15.75" customHeight="1" x14ac:dyDescent="0.25">
      <c r="A194" s="84">
        <v>2501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129"/>
      <c r="L194" s="265"/>
      <c r="M194" s="101"/>
      <c r="N194" s="256"/>
      <c r="O194" s="115" t="s">
        <v>92</v>
      </c>
      <c r="P194" s="165">
        <f>IF(P193/B179=0,"",P193/B179)</f>
        <v>0.27027027027027029</v>
      </c>
      <c r="Q194" s="197">
        <f>IF(P193/Q193=0,"",P193/Q193)</f>
        <v>1.25</v>
      </c>
      <c r="R194" s="118" t="s">
        <v>93</v>
      </c>
    </row>
    <row r="195" spans="1:19" ht="15.75" customHeight="1" x14ac:dyDescent="0.25">
      <c r="A195" s="84">
        <v>2502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129"/>
      <c r="L195" s="267"/>
      <c r="M195" s="268"/>
      <c r="N195" s="269"/>
      <c r="O195" s="120"/>
      <c r="P195" s="121"/>
      <c r="Q195" s="121"/>
      <c r="R195" s="122"/>
    </row>
    <row r="196" spans="1:19" ht="18" customHeight="1" x14ac:dyDescent="0.25">
      <c r="A196" s="46"/>
      <c r="B196" s="340" t="s">
        <v>111</v>
      </c>
      <c r="C196" s="340"/>
      <c r="D196" s="340"/>
      <c r="E196" s="340"/>
      <c r="F196" s="340"/>
      <c r="G196" s="340"/>
      <c r="H196" s="340"/>
      <c r="I196" s="340"/>
      <c r="J196" s="340"/>
      <c r="K196" s="123">
        <f>SUM(K179:K192)</f>
        <v>16</v>
      </c>
      <c r="L196" s="124">
        <f>(SUM(K184:K187))/B179</f>
        <v>0.20270270270270271</v>
      </c>
      <c r="M196" s="124">
        <f>IF(K196=0,"",K196/B179)</f>
        <v>0.21621621621621623</v>
      </c>
      <c r="N196" s="124">
        <f>IF(K187=0,"",M196-L196)</f>
        <v>1.3513513513513514E-2</v>
      </c>
      <c r="O196" s="1"/>
      <c r="P196" s="2"/>
      <c r="Q196" s="36"/>
      <c r="R196" s="1"/>
    </row>
    <row r="197" spans="1:19" ht="12.75" customHeight="1" x14ac:dyDescent="0.2"/>
    <row r="198" spans="1:19" ht="12.75" customHeight="1" x14ac:dyDescent="0.2"/>
    <row r="199" spans="1:19" ht="26.25" customHeight="1" x14ac:dyDescent="0.4">
      <c r="A199" s="235"/>
      <c r="B199" s="382" t="s">
        <v>101</v>
      </c>
      <c r="C199" s="367"/>
      <c r="D199" s="367"/>
      <c r="E199" s="367"/>
      <c r="F199" s="367"/>
      <c r="G199" s="367"/>
      <c r="H199" s="367"/>
      <c r="I199" s="367"/>
      <c r="J199" s="367"/>
      <c r="K199" s="225" t="s">
        <v>117</v>
      </c>
      <c r="L199" s="186" t="s">
        <v>139</v>
      </c>
      <c r="M199" s="1"/>
      <c r="N199" s="2"/>
      <c r="O199" s="1"/>
      <c r="P199" s="2"/>
      <c r="Q199" s="2"/>
      <c r="R199" s="2"/>
    </row>
    <row r="200" spans="1:19" ht="20.25" customHeight="1" x14ac:dyDescent="0.2">
      <c r="A200" s="342" t="s">
        <v>18</v>
      </c>
      <c r="B200" s="344" t="s">
        <v>102</v>
      </c>
      <c r="C200" s="345"/>
      <c r="D200" s="345"/>
      <c r="E200" s="345"/>
      <c r="F200" s="345"/>
      <c r="G200" s="345"/>
      <c r="H200" s="345"/>
      <c r="I200" s="345"/>
      <c r="J200" s="377"/>
      <c r="K200" s="348" t="s">
        <v>19</v>
      </c>
      <c r="L200" s="339" t="s">
        <v>11</v>
      </c>
      <c r="M200" s="339" t="s">
        <v>12</v>
      </c>
      <c r="N200" s="350" t="s">
        <v>13</v>
      </c>
      <c r="O200" s="339" t="s">
        <v>14</v>
      </c>
      <c r="P200" s="337" t="s">
        <v>15</v>
      </c>
      <c r="Q200" s="337" t="s">
        <v>16</v>
      </c>
      <c r="R200" s="339" t="s">
        <v>103</v>
      </c>
    </row>
    <row r="201" spans="1:19" ht="15.75" customHeight="1" x14ac:dyDescent="0.25">
      <c r="A201" s="343"/>
      <c r="B201" s="84" t="s">
        <v>104</v>
      </c>
      <c r="C201" s="84" t="s">
        <v>105</v>
      </c>
      <c r="D201" s="84" t="s">
        <v>106</v>
      </c>
      <c r="E201" s="84" t="s">
        <v>107</v>
      </c>
      <c r="F201" s="84" t="s">
        <v>108</v>
      </c>
      <c r="G201" s="84" t="s">
        <v>109</v>
      </c>
      <c r="H201" s="84" t="s">
        <v>110</v>
      </c>
      <c r="I201" s="84" t="s">
        <v>73</v>
      </c>
      <c r="J201" s="84" t="s">
        <v>74</v>
      </c>
      <c r="K201" s="349"/>
      <c r="L201" s="338"/>
      <c r="M201" s="338"/>
      <c r="N201" s="338"/>
      <c r="O201" s="338"/>
      <c r="P201" s="338"/>
      <c r="Q201" s="338"/>
      <c r="R201" s="338"/>
    </row>
    <row r="202" spans="1:19" ht="15.75" customHeight="1" x14ac:dyDescent="0.25">
      <c r="A202" s="84">
        <v>1801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129"/>
      <c r="L202" s="262"/>
      <c r="M202" s="263"/>
      <c r="N202" s="264"/>
      <c r="O202" s="278"/>
      <c r="P202" s="182">
        <f>B202</f>
        <v>0</v>
      </c>
      <c r="Q202" s="279"/>
      <c r="R202" s="278"/>
    </row>
    <row r="203" spans="1:19" ht="15.75" customHeight="1" x14ac:dyDescent="0.25">
      <c r="A203" s="84">
        <v>1802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129"/>
      <c r="L203" s="265"/>
      <c r="M203" s="101"/>
      <c r="N203" s="266"/>
      <c r="O203" s="96" t="str">
        <f>IF(C203=0,"",C203/B202)</f>
        <v/>
      </c>
      <c r="P203" s="97"/>
      <c r="Q203" s="280" t="str">
        <f t="shared" ref="Q203:Q209" si="16">IF(P203=0,"",P203/P202)</f>
        <v/>
      </c>
      <c r="R203" s="280" t="str">
        <f t="shared" ref="R203:R209" si="17">IF(P203=0,"",100%-Q203)</f>
        <v/>
      </c>
    </row>
    <row r="204" spans="1:19" ht="15.75" customHeight="1" x14ac:dyDescent="0.25">
      <c r="A204" s="84">
        <v>1901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129"/>
      <c r="L204" s="265"/>
      <c r="M204" s="101"/>
      <c r="N204" s="266"/>
      <c r="O204" s="96" t="str">
        <f>IF(D204=0,"",D204/C203)</f>
        <v/>
      </c>
      <c r="P204" s="97"/>
      <c r="Q204" s="280" t="str">
        <f t="shared" si="16"/>
        <v/>
      </c>
      <c r="R204" s="280" t="str">
        <f t="shared" si="17"/>
        <v/>
      </c>
      <c r="S204" s="152" t="e">
        <f>P204/P202</f>
        <v>#DIV/0!</v>
      </c>
    </row>
    <row r="205" spans="1:19" ht="15.75" customHeight="1" x14ac:dyDescent="0.25">
      <c r="A205" s="84">
        <v>1902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129"/>
      <c r="L205" s="265"/>
      <c r="M205" s="101"/>
      <c r="N205" s="266"/>
      <c r="O205" s="96" t="str">
        <f>IF(E205=0,"",E205/D204)</f>
        <v/>
      </c>
      <c r="P205" s="97"/>
      <c r="Q205" s="280" t="str">
        <f t="shared" si="16"/>
        <v/>
      </c>
      <c r="R205" s="280" t="str">
        <f t="shared" si="17"/>
        <v/>
      </c>
    </row>
    <row r="206" spans="1:19" ht="15.75" customHeight="1" x14ac:dyDescent="0.25">
      <c r="A206" s="84">
        <v>2001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129"/>
      <c r="L206" s="265"/>
      <c r="M206" s="101"/>
      <c r="N206" s="266"/>
      <c r="O206" s="96" t="str">
        <f>IF(F206=0,"",F206/E205)</f>
        <v/>
      </c>
      <c r="P206" s="97"/>
      <c r="Q206" s="280" t="str">
        <f t="shared" si="16"/>
        <v/>
      </c>
      <c r="R206" s="280" t="str">
        <f t="shared" si="17"/>
        <v/>
      </c>
    </row>
    <row r="207" spans="1:19" ht="15.75" customHeight="1" x14ac:dyDescent="0.25">
      <c r="A207" s="84">
        <v>2002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129"/>
      <c r="L207" s="265"/>
      <c r="M207" s="101"/>
      <c r="N207" s="266"/>
      <c r="O207" s="96" t="str">
        <f>IF(G207=0,"",G207/F206)</f>
        <v/>
      </c>
      <c r="P207" s="97"/>
      <c r="Q207" s="280" t="str">
        <f t="shared" si="16"/>
        <v/>
      </c>
      <c r="R207" s="280" t="str">
        <f t="shared" si="17"/>
        <v/>
      </c>
    </row>
    <row r="208" spans="1:19" ht="15.75" customHeight="1" x14ac:dyDescent="0.25">
      <c r="A208" s="84">
        <v>2101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129"/>
      <c r="L208" s="265"/>
      <c r="M208" s="101"/>
      <c r="N208" s="266"/>
      <c r="O208" s="96" t="str">
        <f>IF(H208=0,"",H208/G207)</f>
        <v/>
      </c>
      <c r="P208" s="97"/>
      <c r="Q208" s="280" t="str">
        <f t="shared" si="16"/>
        <v/>
      </c>
      <c r="R208" s="280" t="str">
        <f t="shared" si="17"/>
        <v/>
      </c>
    </row>
    <row r="209" spans="1:18" ht="15.75" customHeight="1" x14ac:dyDescent="0.25">
      <c r="A209" s="84">
        <v>2102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129"/>
      <c r="L209" s="265"/>
      <c r="M209" s="101"/>
      <c r="N209" s="266"/>
      <c r="O209" s="96" t="str">
        <f>IF(H209=0,"",H209/G208)</f>
        <v/>
      </c>
      <c r="P209" s="97"/>
      <c r="Q209" s="280" t="str">
        <f t="shared" si="16"/>
        <v/>
      </c>
      <c r="R209" s="126" t="str">
        <f t="shared" si="17"/>
        <v/>
      </c>
    </row>
    <row r="210" spans="1:18" ht="15.75" customHeight="1" x14ac:dyDescent="0.25">
      <c r="A210" s="84">
        <v>2201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129"/>
      <c r="L210" s="265"/>
      <c r="M210" s="101"/>
      <c r="N210" s="256"/>
      <c r="O210" s="175"/>
      <c r="P210" s="97"/>
      <c r="Q210" s="175"/>
      <c r="R210" s="281"/>
    </row>
    <row r="211" spans="1:18" ht="15.75" customHeight="1" x14ac:dyDescent="0.25">
      <c r="A211" s="84">
        <v>2202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129"/>
      <c r="L211" s="265"/>
      <c r="M211" s="101"/>
      <c r="N211" s="256"/>
      <c r="O211" s="215"/>
      <c r="P211" s="106"/>
      <c r="Q211" s="285"/>
      <c r="R211" s="215"/>
    </row>
    <row r="212" spans="1:18" ht="15.75" customHeight="1" x14ac:dyDescent="0.25">
      <c r="A212" s="84">
        <v>2301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129"/>
      <c r="L212" s="265"/>
      <c r="M212" s="101"/>
      <c r="N212" s="256"/>
      <c r="O212" s="215"/>
      <c r="P212" s="106"/>
      <c r="Q212" s="285"/>
      <c r="R212" s="215"/>
    </row>
    <row r="213" spans="1:18" ht="15.75" customHeight="1" x14ac:dyDescent="0.25">
      <c r="A213" s="84">
        <v>2302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129"/>
      <c r="L213" s="265"/>
      <c r="M213" s="101"/>
      <c r="N213" s="256"/>
      <c r="O213" s="215"/>
      <c r="P213" s="106"/>
      <c r="Q213" s="285"/>
      <c r="R213" s="215"/>
    </row>
    <row r="214" spans="1:18" ht="15.75" customHeight="1" x14ac:dyDescent="0.25">
      <c r="A214" s="84">
        <v>2401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129"/>
      <c r="L214" s="265"/>
      <c r="M214" s="101"/>
      <c r="N214" s="256"/>
      <c r="O214" s="316"/>
      <c r="P214" s="317"/>
      <c r="Q214" s="318"/>
      <c r="R214" s="319"/>
    </row>
    <row r="215" spans="1:18" ht="15.75" customHeight="1" x14ac:dyDescent="0.25">
      <c r="A215" s="84">
        <v>2402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129"/>
      <c r="L215" s="265"/>
      <c r="M215" s="101"/>
      <c r="N215" s="256"/>
      <c r="O215" s="111" t="s">
        <v>91</v>
      </c>
      <c r="P215" s="164"/>
      <c r="Q215" s="113" t="str">
        <f>IF(SUM(K207:K214)=0,"",SUM(K207:K214))</f>
        <v/>
      </c>
      <c r="R215" s="114" t="s">
        <v>19</v>
      </c>
    </row>
    <row r="216" spans="1:18" ht="15.75" customHeight="1" x14ac:dyDescent="0.25">
      <c r="A216" s="84">
        <v>2501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129"/>
      <c r="L216" s="265"/>
      <c r="M216" s="101"/>
      <c r="N216" s="256"/>
      <c r="O216" s="115" t="s">
        <v>92</v>
      </c>
      <c r="P216" s="165" t="e">
        <f>IF(P215/B202=0,"",P215/B202)</f>
        <v>#DIV/0!</v>
      </c>
      <c r="Q216" s="117" t="e">
        <f>IF(P215/Q215=0,"",P215/Q215)</f>
        <v>#VALUE!</v>
      </c>
      <c r="R216" s="118" t="s">
        <v>93</v>
      </c>
    </row>
    <row r="217" spans="1:18" ht="15.75" customHeight="1" x14ac:dyDescent="0.25">
      <c r="A217" s="84">
        <v>2502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129"/>
      <c r="L217" s="267"/>
      <c r="M217" s="268"/>
      <c r="N217" s="269"/>
      <c r="O217" s="120"/>
      <c r="P217" s="121"/>
      <c r="Q217" s="121"/>
      <c r="R217" s="122"/>
    </row>
    <row r="218" spans="1:18" ht="18" customHeight="1" x14ac:dyDescent="0.25">
      <c r="A218" s="46"/>
      <c r="B218" s="340" t="s">
        <v>111</v>
      </c>
      <c r="C218" s="340"/>
      <c r="D218" s="340"/>
      <c r="E218" s="340"/>
      <c r="F218" s="340"/>
      <c r="G218" s="340"/>
      <c r="H218" s="340"/>
      <c r="I218" s="340"/>
      <c r="J218" s="340"/>
      <c r="K218" s="123">
        <f>SUM(K202:K214)</f>
        <v>0</v>
      </c>
      <c r="L218" s="124" t="str">
        <f>IF(K209=0,"",K209/B202)</f>
        <v/>
      </c>
      <c r="M218" s="124" t="str">
        <f>IF(K218=0,"",K218/B202)</f>
        <v/>
      </c>
      <c r="N218" s="124" t="str">
        <f>IF(K209=0,"",M218-L218)</f>
        <v/>
      </c>
      <c r="O218" s="1"/>
      <c r="P218" s="2"/>
      <c r="Q218" s="36"/>
      <c r="R218" s="1"/>
    </row>
    <row r="219" spans="1:18" ht="12.75" customHeight="1" x14ac:dyDescent="0.2"/>
    <row r="220" spans="1:18" ht="12.75" customHeight="1" x14ac:dyDescent="0.2"/>
    <row r="221" spans="1:18" ht="26.25" customHeight="1" x14ac:dyDescent="0.4">
      <c r="A221" s="235"/>
      <c r="B221" s="382" t="s">
        <v>101</v>
      </c>
      <c r="C221" s="367"/>
      <c r="D221" s="367"/>
      <c r="E221" s="367"/>
      <c r="F221" s="367"/>
      <c r="G221" s="367"/>
      <c r="H221" s="367"/>
      <c r="I221" s="367"/>
      <c r="J221" s="367"/>
      <c r="K221" s="225" t="s">
        <v>118</v>
      </c>
      <c r="L221" s="1"/>
      <c r="M221" s="1"/>
      <c r="N221" s="2"/>
      <c r="O221" s="1"/>
      <c r="P221" s="2"/>
      <c r="Q221" s="2"/>
      <c r="R221" s="2"/>
    </row>
    <row r="222" spans="1:18" ht="20.25" customHeight="1" x14ac:dyDescent="0.2">
      <c r="A222" s="342" t="s">
        <v>18</v>
      </c>
      <c r="B222" s="344" t="s">
        <v>102</v>
      </c>
      <c r="C222" s="345"/>
      <c r="D222" s="345"/>
      <c r="E222" s="345"/>
      <c r="F222" s="345"/>
      <c r="G222" s="345"/>
      <c r="H222" s="345"/>
      <c r="I222" s="345"/>
      <c r="J222" s="377"/>
      <c r="K222" s="348" t="s">
        <v>19</v>
      </c>
      <c r="L222" s="339" t="s">
        <v>11</v>
      </c>
      <c r="M222" s="339" t="s">
        <v>12</v>
      </c>
      <c r="N222" s="350" t="s">
        <v>13</v>
      </c>
      <c r="O222" s="339" t="s">
        <v>14</v>
      </c>
      <c r="P222" s="337" t="s">
        <v>15</v>
      </c>
      <c r="Q222" s="337" t="s">
        <v>16</v>
      </c>
      <c r="R222" s="339" t="s">
        <v>103</v>
      </c>
    </row>
    <row r="223" spans="1:18" ht="15.75" customHeight="1" x14ac:dyDescent="0.25">
      <c r="A223" s="343"/>
      <c r="B223" s="84" t="s">
        <v>104</v>
      </c>
      <c r="C223" s="84" t="s">
        <v>105</v>
      </c>
      <c r="D223" s="84" t="s">
        <v>106</v>
      </c>
      <c r="E223" s="84" t="s">
        <v>107</v>
      </c>
      <c r="F223" s="84" t="s">
        <v>108</v>
      </c>
      <c r="G223" s="84" t="s">
        <v>109</v>
      </c>
      <c r="H223" s="84" t="s">
        <v>110</v>
      </c>
      <c r="I223" s="84" t="s">
        <v>73</v>
      </c>
      <c r="J223" s="84" t="s">
        <v>74</v>
      </c>
      <c r="K223" s="349"/>
      <c r="L223" s="338"/>
      <c r="M223" s="338"/>
      <c r="N223" s="338"/>
      <c r="O223" s="338"/>
      <c r="P223" s="338"/>
      <c r="Q223" s="338"/>
      <c r="R223" s="338"/>
    </row>
    <row r="224" spans="1:18" ht="15.75" customHeight="1" x14ac:dyDescent="0.25">
      <c r="A224" s="84">
        <v>1802</v>
      </c>
      <c r="B224" s="87">
        <v>93</v>
      </c>
      <c r="C224" s="87"/>
      <c r="D224" s="87"/>
      <c r="E224" s="87"/>
      <c r="F224" s="87"/>
      <c r="G224" s="87"/>
      <c r="H224" s="87"/>
      <c r="I224" s="87"/>
      <c r="J224" s="87"/>
      <c r="K224" s="129"/>
      <c r="L224" s="262"/>
      <c r="M224" s="263"/>
      <c r="N224" s="264"/>
      <c r="O224" s="278"/>
      <c r="P224" s="182">
        <f>B224</f>
        <v>93</v>
      </c>
      <c r="Q224" s="279"/>
      <c r="R224" s="278"/>
    </row>
    <row r="225" spans="1:19" ht="15.75" customHeight="1" x14ac:dyDescent="0.25">
      <c r="A225" s="84">
        <v>1901</v>
      </c>
      <c r="B225" s="87"/>
      <c r="C225" s="87">
        <v>48</v>
      </c>
      <c r="D225" s="87"/>
      <c r="E225" s="87"/>
      <c r="F225" s="87"/>
      <c r="G225" s="87"/>
      <c r="H225" s="87"/>
      <c r="I225" s="87"/>
      <c r="J225" s="87"/>
      <c r="K225" s="129"/>
      <c r="L225" s="265"/>
      <c r="M225" s="101"/>
      <c r="N225" s="266"/>
      <c r="O225" s="96">
        <f>IF(C225=0,"",C225/B224)</f>
        <v>0.5161290322580645</v>
      </c>
      <c r="P225" s="97">
        <v>63</v>
      </c>
      <c r="Q225" s="280">
        <f t="shared" ref="Q225:Q231" si="18">IF(P225=0,"",P225/P224)</f>
        <v>0.67741935483870963</v>
      </c>
      <c r="R225" s="280">
        <f t="shared" ref="R225:R231" si="19">IF(P225=0,"",100%-Q225)</f>
        <v>0.32258064516129037</v>
      </c>
    </row>
    <row r="226" spans="1:19" ht="15.75" customHeight="1" x14ac:dyDescent="0.25">
      <c r="A226" s="84">
        <v>1902</v>
      </c>
      <c r="B226" s="87"/>
      <c r="C226" s="87"/>
      <c r="D226" s="87">
        <v>31</v>
      </c>
      <c r="E226" s="87"/>
      <c r="F226" s="87"/>
      <c r="G226" s="87"/>
      <c r="H226" s="87"/>
      <c r="I226" s="87"/>
      <c r="J226" s="87"/>
      <c r="K226" s="129"/>
      <c r="L226" s="265"/>
      <c r="M226" s="101"/>
      <c r="N226" s="266"/>
      <c r="O226" s="96">
        <f>IF(D226=0,"",D226/C225)</f>
        <v>0.64583333333333337</v>
      </c>
      <c r="P226" s="97">
        <v>47</v>
      </c>
      <c r="Q226" s="280">
        <f t="shared" si="18"/>
        <v>0.74603174603174605</v>
      </c>
      <c r="R226" s="280">
        <f t="shared" si="19"/>
        <v>0.25396825396825395</v>
      </c>
      <c r="S226" s="128">
        <f>P226/P224</f>
        <v>0.5053763440860215</v>
      </c>
    </row>
    <row r="227" spans="1:19" ht="15.75" customHeight="1" x14ac:dyDescent="0.25">
      <c r="A227" s="84">
        <v>2001</v>
      </c>
      <c r="B227" s="87"/>
      <c r="C227" s="87"/>
      <c r="D227" s="87"/>
      <c r="E227" s="87">
        <v>17</v>
      </c>
      <c r="F227" s="87"/>
      <c r="G227" s="87"/>
      <c r="H227" s="87"/>
      <c r="I227" s="87"/>
      <c r="J227" s="87"/>
      <c r="K227" s="129"/>
      <c r="L227" s="265"/>
      <c r="M227" s="101"/>
      <c r="N227" s="266"/>
      <c r="O227" s="96">
        <f>IF(E227=0,"",E227/D226)</f>
        <v>0.54838709677419351</v>
      </c>
      <c r="P227" s="97">
        <v>44</v>
      </c>
      <c r="Q227" s="280">
        <f t="shared" si="18"/>
        <v>0.93617021276595747</v>
      </c>
      <c r="R227" s="280">
        <f t="shared" si="19"/>
        <v>6.3829787234042534E-2</v>
      </c>
    </row>
    <row r="228" spans="1:19" ht="15.75" customHeight="1" x14ac:dyDescent="0.25">
      <c r="A228" s="84">
        <v>2002</v>
      </c>
      <c r="B228" s="87"/>
      <c r="C228" s="87"/>
      <c r="D228" s="87"/>
      <c r="E228" s="87"/>
      <c r="F228" s="87">
        <v>16</v>
      </c>
      <c r="G228" s="87"/>
      <c r="H228" s="87"/>
      <c r="I228" s="87"/>
      <c r="J228" s="87"/>
      <c r="K228" s="129">
        <v>1</v>
      </c>
      <c r="L228" s="265"/>
      <c r="M228" s="101"/>
      <c r="N228" s="266"/>
      <c r="O228" s="96">
        <f>IF(F228=0,"",F228/E227)</f>
        <v>0.94117647058823528</v>
      </c>
      <c r="P228" s="97">
        <v>40</v>
      </c>
      <c r="Q228" s="280">
        <f t="shared" si="18"/>
        <v>0.90909090909090906</v>
      </c>
      <c r="R228" s="280">
        <f t="shared" si="19"/>
        <v>9.0909090909090939E-2</v>
      </c>
    </row>
    <row r="229" spans="1:19" ht="15.75" customHeight="1" x14ac:dyDescent="0.25">
      <c r="A229" s="84">
        <v>2101</v>
      </c>
      <c r="B229" s="87"/>
      <c r="C229" s="87"/>
      <c r="D229" s="87"/>
      <c r="E229" s="87"/>
      <c r="F229" s="87"/>
      <c r="G229" s="87">
        <v>15</v>
      </c>
      <c r="H229" s="87"/>
      <c r="I229" s="87"/>
      <c r="J229" s="87"/>
      <c r="K229" s="129">
        <v>2</v>
      </c>
      <c r="L229" s="265"/>
      <c r="M229" s="101"/>
      <c r="N229" s="266"/>
      <c r="O229" s="96">
        <f>IF(G229=0,"",G229/F228)</f>
        <v>0.9375</v>
      </c>
      <c r="P229" s="97">
        <v>37</v>
      </c>
      <c r="Q229" s="280">
        <f t="shared" si="18"/>
        <v>0.92500000000000004</v>
      </c>
      <c r="R229" s="280">
        <f t="shared" si="19"/>
        <v>7.4999999999999956E-2</v>
      </c>
    </row>
    <row r="230" spans="1:19" ht="15.75" customHeight="1" x14ac:dyDescent="0.25">
      <c r="A230" s="84">
        <v>2102</v>
      </c>
      <c r="B230" s="87"/>
      <c r="C230" s="87"/>
      <c r="D230" s="87"/>
      <c r="E230" s="87"/>
      <c r="F230" s="87"/>
      <c r="G230" s="87"/>
      <c r="H230" s="87">
        <v>12</v>
      </c>
      <c r="I230" s="87"/>
      <c r="J230" s="87"/>
      <c r="K230" s="129">
        <v>2</v>
      </c>
      <c r="L230" s="265"/>
      <c r="M230" s="101"/>
      <c r="N230" s="266"/>
      <c r="O230" s="96">
        <f>IF(H230=0,"",H230/G229)</f>
        <v>0.8</v>
      </c>
      <c r="P230" s="97">
        <v>23</v>
      </c>
      <c r="Q230" s="280">
        <f t="shared" si="18"/>
        <v>0.6216216216216216</v>
      </c>
      <c r="R230" s="280">
        <f t="shared" si="19"/>
        <v>0.3783783783783784</v>
      </c>
    </row>
    <row r="231" spans="1:19" ht="15.75" customHeight="1" x14ac:dyDescent="0.25">
      <c r="A231" s="84">
        <v>2201</v>
      </c>
      <c r="B231" s="87"/>
      <c r="C231" s="87"/>
      <c r="D231" s="87"/>
      <c r="E231" s="87"/>
      <c r="F231" s="87"/>
      <c r="G231" s="87"/>
      <c r="H231" s="87"/>
      <c r="I231" s="87">
        <v>10</v>
      </c>
      <c r="J231" s="87"/>
      <c r="K231" s="129"/>
      <c r="L231" s="265"/>
      <c r="M231" s="101"/>
      <c r="N231" s="266"/>
      <c r="O231" s="126">
        <f>IF(I231=0,"",I231/H230)</f>
        <v>0.83333333333333337</v>
      </c>
      <c r="P231" s="97">
        <v>23</v>
      </c>
      <c r="Q231" s="280">
        <f t="shared" si="18"/>
        <v>1</v>
      </c>
      <c r="R231" s="126">
        <f t="shared" si="19"/>
        <v>0</v>
      </c>
    </row>
    <row r="232" spans="1:19" ht="15.75" customHeight="1" x14ac:dyDescent="0.25">
      <c r="A232" s="84">
        <v>2202</v>
      </c>
      <c r="B232" s="87"/>
      <c r="C232" s="87"/>
      <c r="D232" s="87"/>
      <c r="E232" s="87"/>
      <c r="F232" s="87"/>
      <c r="G232" s="87"/>
      <c r="H232" s="87"/>
      <c r="I232" s="87"/>
      <c r="J232" s="87">
        <v>3</v>
      </c>
      <c r="K232" s="129">
        <v>2</v>
      </c>
      <c r="L232" s="265"/>
      <c r="M232" s="101"/>
      <c r="N232" s="256"/>
      <c r="O232" s="126">
        <f>J232/I231</f>
        <v>0.3</v>
      </c>
      <c r="P232" s="97">
        <v>10</v>
      </c>
      <c r="Q232" s="280">
        <f t="shared" ref="Q232" si="20">IF(P232=0,"",P232/P231)</f>
        <v>0.43478260869565216</v>
      </c>
      <c r="R232" s="126">
        <f t="shared" ref="R232" si="21">IF(P232=0,"",100%-Q232)</f>
        <v>0.56521739130434789</v>
      </c>
    </row>
    <row r="233" spans="1:19" ht="15.75" customHeight="1" x14ac:dyDescent="0.25">
      <c r="A233" s="84">
        <v>2301</v>
      </c>
      <c r="B233" s="87"/>
      <c r="C233" s="87"/>
      <c r="D233" s="87"/>
      <c r="E233" s="87"/>
      <c r="F233" s="87"/>
      <c r="G233" s="87"/>
      <c r="H233" s="87"/>
      <c r="I233" s="87"/>
      <c r="J233" s="87">
        <v>1</v>
      </c>
      <c r="K233" s="129"/>
      <c r="L233" s="265"/>
      <c r="M233" s="101"/>
      <c r="N233" s="256"/>
      <c r="O233" s="215"/>
      <c r="P233" s="106">
        <v>5</v>
      </c>
      <c r="Q233" s="285"/>
      <c r="R233" s="215"/>
    </row>
    <row r="234" spans="1:19" ht="15.75" customHeight="1" x14ac:dyDescent="0.25">
      <c r="A234" s="84">
        <v>2302</v>
      </c>
      <c r="B234" s="87"/>
      <c r="C234" s="87"/>
      <c r="D234" s="87"/>
      <c r="E234" s="87"/>
      <c r="F234" s="87"/>
      <c r="G234" s="87"/>
      <c r="H234" s="87"/>
      <c r="I234" s="87"/>
      <c r="J234" s="87">
        <v>1</v>
      </c>
      <c r="K234" s="129"/>
      <c r="L234" s="265"/>
      <c r="M234" s="101"/>
      <c r="N234" s="256"/>
      <c r="O234" s="215"/>
      <c r="P234" s="252">
        <v>2</v>
      </c>
      <c r="Q234" s="285"/>
      <c r="R234" s="215"/>
    </row>
    <row r="235" spans="1:19" ht="15.75" customHeight="1" x14ac:dyDescent="0.25">
      <c r="A235" s="84">
        <v>2401</v>
      </c>
      <c r="B235" s="87"/>
      <c r="C235" s="87"/>
      <c r="D235" s="87"/>
      <c r="E235" s="87"/>
      <c r="F235" s="87"/>
      <c r="G235" s="87"/>
      <c r="H235" s="87"/>
      <c r="I235" s="87"/>
      <c r="J235" s="87">
        <v>3</v>
      </c>
      <c r="K235" s="129">
        <v>1</v>
      </c>
      <c r="L235" s="265"/>
      <c r="M235" s="101"/>
      <c r="N235" s="256"/>
      <c r="O235" s="316"/>
      <c r="P235" s="254">
        <v>4</v>
      </c>
      <c r="Q235" s="318"/>
      <c r="R235" s="319"/>
    </row>
    <row r="236" spans="1:19" ht="15.75" customHeight="1" x14ac:dyDescent="0.25">
      <c r="A236" s="84">
        <v>2402</v>
      </c>
      <c r="B236" s="87"/>
      <c r="C236" s="87"/>
      <c r="D236" s="87"/>
      <c r="E236" s="87"/>
      <c r="F236" s="87"/>
      <c r="G236" s="87"/>
      <c r="H236" s="87"/>
      <c r="I236" s="87"/>
      <c r="J236" s="87">
        <v>1</v>
      </c>
      <c r="K236" s="129">
        <v>1</v>
      </c>
      <c r="L236" s="265"/>
      <c r="M236" s="101"/>
      <c r="N236" s="256"/>
      <c r="O236" s="111" t="s">
        <v>91</v>
      </c>
      <c r="P236" s="303">
        <v>21</v>
      </c>
      <c r="Q236" s="193">
        <f>K239</f>
        <v>9</v>
      </c>
      <c r="R236" s="114" t="s">
        <v>19</v>
      </c>
    </row>
    <row r="237" spans="1:19" ht="15.75" customHeight="1" x14ac:dyDescent="0.25">
      <c r="A237" s="84">
        <v>2501</v>
      </c>
      <c r="B237" s="87"/>
      <c r="C237" s="87"/>
      <c r="D237" s="87"/>
      <c r="E237" s="87"/>
      <c r="F237" s="87"/>
      <c r="G237" s="87"/>
      <c r="H237" s="87"/>
      <c r="I237" s="87"/>
      <c r="J237" s="87">
        <v>1</v>
      </c>
      <c r="K237" s="129"/>
      <c r="L237" s="265"/>
      <c r="M237" s="101"/>
      <c r="N237" s="256"/>
      <c r="O237" s="115" t="s">
        <v>92</v>
      </c>
      <c r="P237" s="165">
        <f>IF(P236/B224=0,"",P236/B224)</f>
        <v>0.22580645161290322</v>
      </c>
      <c r="Q237" s="197">
        <f>IF(P236/Q236=0,"",P236/Q236)</f>
        <v>2.3333333333333335</v>
      </c>
      <c r="R237" s="118" t="s">
        <v>93</v>
      </c>
    </row>
    <row r="238" spans="1:19" ht="15.75" customHeight="1" x14ac:dyDescent="0.25">
      <c r="A238" s="84">
        <v>2502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129"/>
      <c r="L238" s="267"/>
      <c r="M238" s="268"/>
      <c r="N238" s="269"/>
      <c r="O238" s="120"/>
      <c r="P238" s="121"/>
      <c r="Q238" s="121"/>
      <c r="R238" s="122"/>
    </row>
    <row r="239" spans="1:19" ht="18" customHeight="1" x14ac:dyDescent="0.25">
      <c r="A239" s="46"/>
      <c r="B239" s="340" t="s">
        <v>111</v>
      </c>
      <c r="C239" s="340"/>
      <c r="D239" s="340"/>
      <c r="E239" s="340"/>
      <c r="F239" s="340"/>
      <c r="G239" s="340"/>
      <c r="H239" s="340"/>
      <c r="I239" s="340"/>
      <c r="J239" s="340"/>
      <c r="K239" s="123">
        <f>SUM(K224:K238)</f>
        <v>9</v>
      </c>
      <c r="L239" s="124">
        <f>(SUM(K227:K232))/B224</f>
        <v>7.5268817204301078E-2</v>
      </c>
      <c r="M239" s="124">
        <f>IF(K239=0,"",K239/B224)</f>
        <v>9.6774193548387094E-2</v>
      </c>
      <c r="N239" s="124">
        <f>M239-L239</f>
        <v>2.1505376344086016E-2</v>
      </c>
      <c r="O239" s="1"/>
      <c r="P239" s="2"/>
      <c r="Q239" s="36"/>
      <c r="R239" s="1"/>
    </row>
    <row r="240" spans="1:19" ht="12.75" customHeight="1" x14ac:dyDescent="0.2"/>
    <row r="241" spans="1:19" ht="12.75" customHeight="1" x14ac:dyDescent="0.2"/>
    <row r="242" spans="1:19" ht="26.25" customHeight="1" x14ac:dyDescent="0.4">
      <c r="A242" s="235"/>
      <c r="B242" s="382" t="s">
        <v>101</v>
      </c>
      <c r="C242" s="367"/>
      <c r="D242" s="367"/>
      <c r="E242" s="367"/>
      <c r="F242" s="367"/>
      <c r="G242" s="367"/>
      <c r="H242" s="367"/>
      <c r="I242" s="367"/>
      <c r="J242" s="367"/>
      <c r="K242" s="225" t="s">
        <v>119</v>
      </c>
      <c r="L242" s="1"/>
      <c r="M242" s="1"/>
      <c r="N242" s="2"/>
      <c r="O242" s="1"/>
      <c r="P242" s="2"/>
      <c r="Q242" s="2"/>
      <c r="R242" s="2"/>
    </row>
    <row r="243" spans="1:19" ht="20.25" customHeight="1" x14ac:dyDescent="0.2">
      <c r="A243" s="342" t="s">
        <v>18</v>
      </c>
      <c r="B243" s="344" t="s">
        <v>102</v>
      </c>
      <c r="C243" s="345"/>
      <c r="D243" s="345"/>
      <c r="E243" s="345"/>
      <c r="F243" s="345"/>
      <c r="G243" s="345"/>
      <c r="H243" s="345"/>
      <c r="I243" s="345"/>
      <c r="J243" s="377"/>
      <c r="K243" s="348" t="s">
        <v>19</v>
      </c>
      <c r="L243" s="339" t="s">
        <v>11</v>
      </c>
      <c r="M243" s="339" t="s">
        <v>12</v>
      </c>
      <c r="N243" s="350" t="s">
        <v>13</v>
      </c>
      <c r="O243" s="339" t="s">
        <v>14</v>
      </c>
      <c r="P243" s="337" t="s">
        <v>15</v>
      </c>
      <c r="Q243" s="337" t="s">
        <v>16</v>
      </c>
      <c r="R243" s="339" t="s">
        <v>103</v>
      </c>
    </row>
    <row r="244" spans="1:19" ht="15.75" customHeight="1" x14ac:dyDescent="0.25">
      <c r="A244" s="343"/>
      <c r="B244" s="84" t="s">
        <v>104</v>
      </c>
      <c r="C244" s="84" t="s">
        <v>105</v>
      </c>
      <c r="D244" s="84" t="s">
        <v>106</v>
      </c>
      <c r="E244" s="84" t="s">
        <v>107</v>
      </c>
      <c r="F244" s="84" t="s">
        <v>108</v>
      </c>
      <c r="G244" s="84" t="s">
        <v>109</v>
      </c>
      <c r="H244" s="84" t="s">
        <v>110</v>
      </c>
      <c r="I244" s="84" t="s">
        <v>73</v>
      </c>
      <c r="J244" s="84" t="s">
        <v>74</v>
      </c>
      <c r="K244" s="349"/>
      <c r="L244" s="338"/>
      <c r="M244" s="338"/>
      <c r="N244" s="338"/>
      <c r="O244" s="338"/>
      <c r="P244" s="338"/>
      <c r="Q244" s="338"/>
      <c r="R244" s="338"/>
    </row>
    <row r="245" spans="1:19" ht="15.75" customHeight="1" x14ac:dyDescent="0.25">
      <c r="A245" s="84">
        <v>1901</v>
      </c>
      <c r="B245" s="87">
        <v>69</v>
      </c>
      <c r="C245" s="87"/>
      <c r="D245" s="87"/>
      <c r="E245" s="87"/>
      <c r="F245" s="87"/>
      <c r="G245" s="87"/>
      <c r="H245" s="87"/>
      <c r="I245" s="87"/>
      <c r="J245" s="87"/>
      <c r="K245" s="129"/>
      <c r="L245" s="262"/>
      <c r="M245" s="263"/>
      <c r="N245" s="264"/>
      <c r="O245" s="278"/>
      <c r="P245" s="182">
        <f>B245</f>
        <v>69</v>
      </c>
      <c r="Q245" s="279"/>
      <c r="R245" s="278"/>
    </row>
    <row r="246" spans="1:19" ht="15.75" customHeight="1" x14ac:dyDescent="0.25">
      <c r="A246" s="84">
        <v>1902</v>
      </c>
      <c r="B246" s="87"/>
      <c r="C246" s="87">
        <v>48</v>
      </c>
      <c r="D246" s="87"/>
      <c r="E246" s="87"/>
      <c r="F246" s="87"/>
      <c r="G246" s="87"/>
      <c r="H246" s="87"/>
      <c r="I246" s="87"/>
      <c r="J246" s="87"/>
      <c r="K246" s="129"/>
      <c r="L246" s="265"/>
      <c r="M246" s="101"/>
      <c r="N246" s="266"/>
      <c r="O246" s="96">
        <f>IF(C246=0,"",C246/B245)</f>
        <v>0.69565217391304346</v>
      </c>
      <c r="P246" s="97">
        <v>63</v>
      </c>
      <c r="Q246" s="280">
        <f t="shared" ref="Q246:Q252" si="22">IF(P246=0,"",P246/P245)</f>
        <v>0.91304347826086951</v>
      </c>
      <c r="R246" s="280">
        <f t="shared" ref="R246:R252" si="23">IF(P246=0,"",100%-Q246)</f>
        <v>8.6956521739130488E-2</v>
      </c>
    </row>
    <row r="247" spans="1:19" ht="15.75" customHeight="1" x14ac:dyDescent="0.25">
      <c r="A247" s="84">
        <v>2001</v>
      </c>
      <c r="B247" s="87"/>
      <c r="C247" s="87"/>
      <c r="D247" s="87">
        <v>34</v>
      </c>
      <c r="E247" s="87"/>
      <c r="F247" s="87"/>
      <c r="G247" s="87"/>
      <c r="H247" s="87"/>
      <c r="I247" s="87"/>
      <c r="J247" s="87"/>
      <c r="K247" s="129">
        <v>1</v>
      </c>
      <c r="L247" s="265"/>
      <c r="M247" s="101"/>
      <c r="N247" s="266"/>
      <c r="O247" s="96">
        <f>IF(D247=0,"",D247/C246)</f>
        <v>0.70833333333333337</v>
      </c>
      <c r="P247" s="97">
        <v>56</v>
      </c>
      <c r="Q247" s="280">
        <f t="shared" si="22"/>
        <v>0.88888888888888884</v>
      </c>
      <c r="R247" s="280">
        <f t="shared" si="23"/>
        <v>0.11111111111111116</v>
      </c>
      <c r="S247" s="128">
        <f>P247/P245</f>
        <v>0.81159420289855078</v>
      </c>
    </row>
    <row r="248" spans="1:19" ht="15.75" customHeight="1" x14ac:dyDescent="0.25">
      <c r="A248" s="84">
        <v>2002</v>
      </c>
      <c r="B248" s="87"/>
      <c r="C248" s="87"/>
      <c r="D248" s="87"/>
      <c r="E248" s="87">
        <v>23</v>
      </c>
      <c r="F248" s="87"/>
      <c r="G248" s="87"/>
      <c r="H248" s="87"/>
      <c r="I248" s="87"/>
      <c r="J248" s="87"/>
      <c r="K248" s="129">
        <v>1</v>
      </c>
      <c r="L248" s="265"/>
      <c r="M248" s="101"/>
      <c r="N248" s="266"/>
      <c r="O248" s="96">
        <f>IF(E248=0,"",E248/D247)</f>
        <v>0.67647058823529416</v>
      </c>
      <c r="P248" s="97">
        <v>45</v>
      </c>
      <c r="Q248" s="280">
        <f t="shared" si="22"/>
        <v>0.8035714285714286</v>
      </c>
      <c r="R248" s="280">
        <f t="shared" si="23"/>
        <v>0.1964285714285714</v>
      </c>
    </row>
    <row r="249" spans="1:19" ht="15.75" customHeight="1" x14ac:dyDescent="0.25">
      <c r="A249" s="84">
        <v>2101</v>
      </c>
      <c r="B249" s="87"/>
      <c r="C249" s="87"/>
      <c r="D249" s="87"/>
      <c r="E249" s="87"/>
      <c r="F249" s="87">
        <v>23</v>
      </c>
      <c r="G249" s="87"/>
      <c r="H249" s="87"/>
      <c r="I249" s="87"/>
      <c r="J249" s="87"/>
      <c r="K249" s="129">
        <v>2</v>
      </c>
      <c r="L249" s="265"/>
      <c r="M249" s="101"/>
      <c r="N249" s="266"/>
      <c r="O249" s="96">
        <f>F249/E248</f>
        <v>1</v>
      </c>
      <c r="P249" s="97">
        <v>41</v>
      </c>
      <c r="Q249" s="280">
        <f t="shared" si="22"/>
        <v>0.91111111111111109</v>
      </c>
      <c r="R249" s="280">
        <f t="shared" si="23"/>
        <v>8.8888888888888906E-2</v>
      </c>
    </row>
    <row r="250" spans="1:19" ht="15.75" customHeight="1" x14ac:dyDescent="0.25">
      <c r="A250" s="84">
        <v>2102</v>
      </c>
      <c r="B250" s="87"/>
      <c r="C250" s="87"/>
      <c r="D250" s="87"/>
      <c r="E250" s="87"/>
      <c r="F250" s="87"/>
      <c r="G250" s="87">
        <v>19</v>
      </c>
      <c r="H250" s="87"/>
      <c r="I250" s="87"/>
      <c r="J250" s="87"/>
      <c r="K250" s="129">
        <v>1</v>
      </c>
      <c r="L250" s="265"/>
      <c r="M250" s="101"/>
      <c r="N250" s="266"/>
      <c r="O250" s="96">
        <f>IF(G250=0,"",G250/F249)</f>
        <v>0.82608695652173914</v>
      </c>
      <c r="P250" s="97">
        <v>31</v>
      </c>
      <c r="Q250" s="280">
        <f t="shared" si="22"/>
        <v>0.75609756097560976</v>
      </c>
      <c r="R250" s="280">
        <f t="shared" si="23"/>
        <v>0.24390243902439024</v>
      </c>
    </row>
    <row r="251" spans="1:19" ht="15.75" customHeight="1" x14ac:dyDescent="0.25">
      <c r="A251" s="84">
        <v>2201</v>
      </c>
      <c r="B251" s="87"/>
      <c r="C251" s="87"/>
      <c r="D251" s="87"/>
      <c r="E251" s="87"/>
      <c r="F251" s="87"/>
      <c r="G251" s="87"/>
      <c r="H251" s="87">
        <v>20</v>
      </c>
      <c r="I251" s="87"/>
      <c r="J251" s="87"/>
      <c r="K251" s="129"/>
      <c r="L251" s="265"/>
      <c r="M251" s="101"/>
      <c r="N251" s="266"/>
      <c r="O251" s="96">
        <f>IF(H251=0,"",H251/G250)</f>
        <v>1.0526315789473684</v>
      </c>
      <c r="P251" s="97">
        <v>31</v>
      </c>
      <c r="Q251" s="280">
        <f t="shared" si="22"/>
        <v>1</v>
      </c>
      <c r="R251" s="280">
        <f t="shared" si="23"/>
        <v>0</v>
      </c>
    </row>
    <row r="252" spans="1:19" ht="15.75" customHeight="1" x14ac:dyDescent="0.25">
      <c r="A252" s="84">
        <v>2202</v>
      </c>
      <c r="B252" s="87"/>
      <c r="C252" s="87"/>
      <c r="D252" s="87"/>
      <c r="E252" s="87"/>
      <c r="F252" s="87"/>
      <c r="G252" s="87"/>
      <c r="H252" s="87"/>
      <c r="I252" s="87">
        <v>5</v>
      </c>
      <c r="J252" s="87"/>
      <c r="K252" s="129">
        <v>3</v>
      </c>
      <c r="L252" s="265"/>
      <c r="M252" s="101"/>
      <c r="N252" s="266"/>
      <c r="O252" s="126">
        <f>I252/H251</f>
        <v>0.25</v>
      </c>
      <c r="P252" s="97">
        <v>12</v>
      </c>
      <c r="Q252" s="126">
        <f t="shared" si="22"/>
        <v>0.38709677419354838</v>
      </c>
      <c r="R252" s="126">
        <f t="shared" si="23"/>
        <v>0.61290322580645162</v>
      </c>
    </row>
    <row r="253" spans="1:19" ht="15.75" customHeight="1" x14ac:dyDescent="0.25">
      <c r="A253" s="84">
        <v>2301</v>
      </c>
      <c r="B253" s="87"/>
      <c r="C253" s="87"/>
      <c r="D253" s="87"/>
      <c r="E253" s="87"/>
      <c r="F253" s="87"/>
      <c r="G253" s="87"/>
      <c r="H253" s="87"/>
      <c r="I253" s="87"/>
      <c r="J253" s="87">
        <v>1</v>
      </c>
      <c r="K253" s="129"/>
      <c r="L253" s="265"/>
      <c r="M253" s="101"/>
      <c r="N253" s="256"/>
      <c r="O253" s="175"/>
      <c r="P253" s="97">
        <v>7</v>
      </c>
      <c r="Q253" s="175"/>
      <c r="R253" s="281"/>
    </row>
    <row r="254" spans="1:19" ht="15.75" customHeight="1" x14ac:dyDescent="0.25">
      <c r="A254" s="84">
        <v>2302</v>
      </c>
      <c r="B254" s="87"/>
      <c r="C254" s="87"/>
      <c r="D254" s="87"/>
      <c r="E254" s="87"/>
      <c r="F254" s="87"/>
      <c r="G254" s="87"/>
      <c r="H254" s="87"/>
      <c r="I254" s="87"/>
      <c r="J254" s="87">
        <v>2</v>
      </c>
      <c r="K254" s="129"/>
      <c r="L254" s="265"/>
      <c r="M254" s="101"/>
      <c r="N254" s="256"/>
      <c r="O254" s="215"/>
      <c r="P254" s="106">
        <v>6</v>
      </c>
      <c r="Q254" s="285"/>
      <c r="R254" s="215"/>
    </row>
    <row r="255" spans="1:19" ht="15.75" customHeight="1" x14ac:dyDescent="0.25">
      <c r="A255" s="84">
        <v>2401</v>
      </c>
      <c r="B255" s="87"/>
      <c r="C255" s="87"/>
      <c r="D255" s="87"/>
      <c r="E255" s="87"/>
      <c r="F255" s="87"/>
      <c r="G255" s="87"/>
      <c r="H255" s="87"/>
      <c r="I255" s="87"/>
      <c r="J255" s="87">
        <v>4</v>
      </c>
      <c r="K255" s="129">
        <v>2</v>
      </c>
      <c r="L255" s="265"/>
      <c r="M255" s="101"/>
      <c r="N255" s="256"/>
      <c r="O255" s="215"/>
      <c r="P255" s="252">
        <v>4</v>
      </c>
      <c r="Q255" s="285"/>
      <c r="R255" s="215"/>
    </row>
    <row r="256" spans="1:19" ht="15.75" customHeight="1" x14ac:dyDescent="0.25">
      <c r="A256" s="84">
        <v>2402</v>
      </c>
      <c r="B256" s="87"/>
      <c r="C256" s="87"/>
      <c r="D256" s="87"/>
      <c r="E256" s="87"/>
      <c r="F256" s="87"/>
      <c r="G256" s="87"/>
      <c r="H256" s="87"/>
      <c r="I256" s="87"/>
      <c r="J256" s="87">
        <v>2</v>
      </c>
      <c r="K256" s="129"/>
      <c r="L256" s="265"/>
      <c r="M256" s="101"/>
      <c r="N256" s="256"/>
      <c r="O256" s="316"/>
      <c r="P256" s="254">
        <v>3</v>
      </c>
      <c r="Q256" s="318"/>
      <c r="R256" s="319"/>
    </row>
    <row r="257" spans="1:19" ht="15.75" customHeight="1" x14ac:dyDescent="0.25">
      <c r="A257" s="84">
        <v>2501</v>
      </c>
      <c r="B257" s="87"/>
      <c r="C257" s="87"/>
      <c r="D257" s="87"/>
      <c r="E257" s="87"/>
      <c r="F257" s="87"/>
      <c r="G257" s="87"/>
      <c r="H257" s="87"/>
      <c r="I257" s="87"/>
      <c r="J257" s="87">
        <v>1</v>
      </c>
      <c r="K257" s="129"/>
      <c r="L257" s="265"/>
      <c r="M257" s="101"/>
      <c r="N257" s="256"/>
      <c r="O257" s="111" t="s">
        <v>91</v>
      </c>
      <c r="P257" s="303">
        <v>15</v>
      </c>
      <c r="Q257" s="193">
        <f>K260</f>
        <v>10</v>
      </c>
      <c r="R257" s="114" t="s">
        <v>19</v>
      </c>
    </row>
    <row r="258" spans="1:19" ht="15.75" customHeight="1" x14ac:dyDescent="0.25">
      <c r="A258" s="84">
        <v>2502</v>
      </c>
      <c r="B258" s="87"/>
      <c r="C258" s="87"/>
      <c r="D258" s="87"/>
      <c r="E258" s="87"/>
      <c r="F258" s="87"/>
      <c r="G258" s="87"/>
      <c r="H258" s="87"/>
      <c r="I258" s="87"/>
      <c r="J258" s="87">
        <v>1</v>
      </c>
      <c r="K258" s="129"/>
      <c r="L258" s="265"/>
      <c r="M258" s="101"/>
      <c r="N258" s="256"/>
      <c r="O258" s="115" t="s">
        <v>92</v>
      </c>
      <c r="P258" s="165">
        <f>IF(P257/B245=0,"",P257/B245)</f>
        <v>0.21739130434782608</v>
      </c>
      <c r="Q258" s="197">
        <f>IF(P257/Q257=0,"",P257/Q257)</f>
        <v>1.5</v>
      </c>
      <c r="R258" s="118" t="s">
        <v>93</v>
      </c>
    </row>
    <row r="259" spans="1:19" ht="15.75" customHeight="1" x14ac:dyDescent="0.25">
      <c r="A259" s="84">
        <v>2601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129"/>
      <c r="L259" s="267"/>
      <c r="M259" s="268"/>
      <c r="N259" s="269"/>
      <c r="O259" s="120"/>
      <c r="P259" s="121"/>
      <c r="Q259" s="121"/>
      <c r="R259" s="122"/>
    </row>
    <row r="260" spans="1:19" ht="18" customHeight="1" x14ac:dyDescent="0.25">
      <c r="A260" s="46"/>
      <c r="B260" s="340" t="s">
        <v>111</v>
      </c>
      <c r="C260" s="340"/>
      <c r="D260" s="340"/>
      <c r="E260" s="340"/>
      <c r="F260" s="340"/>
      <c r="G260" s="340"/>
      <c r="H260" s="340"/>
      <c r="I260" s="340"/>
      <c r="J260" s="340"/>
      <c r="K260" s="123">
        <f>SUM(K245:K256)</f>
        <v>10</v>
      </c>
      <c r="L260" s="124">
        <f>(SUM(K247:K253))/B245</f>
        <v>0.11594202898550725</v>
      </c>
      <c r="M260" s="124">
        <f>IF(K260=0,"",K260/B245)</f>
        <v>0.14492753623188406</v>
      </c>
      <c r="N260" s="124">
        <f>IF(K252=0,"",M260-L260)</f>
        <v>2.8985507246376815E-2</v>
      </c>
      <c r="O260" s="1"/>
      <c r="P260" s="2"/>
      <c r="Q260" s="36"/>
      <c r="R260" s="1"/>
    </row>
    <row r="261" spans="1:19" ht="12.75" customHeight="1" x14ac:dyDescent="0.2"/>
    <row r="262" spans="1:19" ht="12.75" customHeight="1" x14ac:dyDescent="0.2"/>
    <row r="263" spans="1:19" ht="26.25" customHeight="1" x14ac:dyDescent="0.4">
      <c r="A263" s="235"/>
      <c r="B263" s="382" t="s">
        <v>101</v>
      </c>
      <c r="C263" s="367"/>
      <c r="D263" s="367"/>
      <c r="E263" s="367"/>
      <c r="F263" s="367"/>
      <c r="G263" s="367"/>
      <c r="H263" s="367"/>
      <c r="I263" s="367"/>
      <c r="J263" s="367"/>
      <c r="K263" s="225" t="s">
        <v>120</v>
      </c>
      <c r="L263" s="1"/>
      <c r="M263" s="1"/>
      <c r="N263" s="2"/>
      <c r="O263" s="1"/>
      <c r="P263" s="2"/>
      <c r="Q263" s="2"/>
      <c r="R263" s="2"/>
    </row>
    <row r="264" spans="1:19" ht="20.25" customHeight="1" x14ac:dyDescent="0.2">
      <c r="A264" s="342" t="s">
        <v>18</v>
      </c>
      <c r="B264" s="344" t="s">
        <v>102</v>
      </c>
      <c r="C264" s="345"/>
      <c r="D264" s="345"/>
      <c r="E264" s="345"/>
      <c r="F264" s="345"/>
      <c r="G264" s="345"/>
      <c r="H264" s="345"/>
      <c r="I264" s="345"/>
      <c r="J264" s="377"/>
      <c r="K264" s="348" t="s">
        <v>19</v>
      </c>
      <c r="L264" s="339" t="s">
        <v>11</v>
      </c>
      <c r="M264" s="339" t="s">
        <v>12</v>
      </c>
      <c r="N264" s="350" t="s">
        <v>13</v>
      </c>
      <c r="O264" s="339" t="s">
        <v>14</v>
      </c>
      <c r="P264" s="337" t="s">
        <v>15</v>
      </c>
      <c r="Q264" s="337" t="s">
        <v>16</v>
      </c>
      <c r="R264" s="339" t="s">
        <v>103</v>
      </c>
    </row>
    <row r="265" spans="1:19" ht="15.75" customHeight="1" x14ac:dyDescent="0.25">
      <c r="A265" s="343"/>
      <c r="B265" s="84" t="s">
        <v>104</v>
      </c>
      <c r="C265" s="84" t="s">
        <v>105</v>
      </c>
      <c r="D265" s="84" t="s">
        <v>106</v>
      </c>
      <c r="E265" s="84" t="s">
        <v>107</v>
      </c>
      <c r="F265" s="84" t="s">
        <v>108</v>
      </c>
      <c r="G265" s="84" t="s">
        <v>109</v>
      </c>
      <c r="H265" s="84" t="s">
        <v>110</v>
      </c>
      <c r="I265" s="84" t="s">
        <v>73</v>
      </c>
      <c r="J265" s="84" t="s">
        <v>74</v>
      </c>
      <c r="K265" s="349"/>
      <c r="L265" s="338"/>
      <c r="M265" s="338"/>
      <c r="N265" s="338"/>
      <c r="O265" s="338"/>
      <c r="P265" s="338"/>
      <c r="Q265" s="338"/>
      <c r="R265" s="338"/>
    </row>
    <row r="266" spans="1:19" ht="15.75" customHeight="1" x14ac:dyDescent="0.25">
      <c r="A266" s="84">
        <v>1902</v>
      </c>
      <c r="B266" s="87">
        <v>62</v>
      </c>
      <c r="C266" s="87"/>
      <c r="D266" s="87"/>
      <c r="E266" s="87"/>
      <c r="F266" s="87"/>
      <c r="G266" s="87"/>
      <c r="H266" s="87"/>
      <c r="I266" s="87"/>
      <c r="J266" s="87"/>
      <c r="K266" s="129"/>
      <c r="L266" s="262"/>
      <c r="M266" s="263"/>
      <c r="N266" s="264"/>
      <c r="O266" s="278"/>
      <c r="P266" s="182">
        <f>B266</f>
        <v>62</v>
      </c>
      <c r="Q266" s="279"/>
      <c r="R266" s="278"/>
    </row>
    <row r="267" spans="1:19" ht="15.75" customHeight="1" x14ac:dyDescent="0.25">
      <c r="A267" s="84">
        <v>2001</v>
      </c>
      <c r="B267" s="87"/>
      <c r="C267" s="87">
        <v>43</v>
      </c>
      <c r="D267" s="87"/>
      <c r="E267" s="87"/>
      <c r="F267" s="87"/>
      <c r="G267" s="87"/>
      <c r="H267" s="87"/>
      <c r="I267" s="87"/>
      <c r="J267" s="87"/>
      <c r="K267" s="129"/>
      <c r="L267" s="265"/>
      <c r="M267" s="101"/>
      <c r="N267" s="266"/>
      <c r="O267" s="96">
        <f>IF(C267=0,"",C267/B266)</f>
        <v>0.69354838709677424</v>
      </c>
      <c r="P267" s="97">
        <v>57</v>
      </c>
      <c r="Q267" s="280">
        <f t="shared" ref="Q267:Q273" si="24">IF(P267=0,"",P267/P266)</f>
        <v>0.91935483870967738</v>
      </c>
      <c r="R267" s="280">
        <f t="shared" ref="R267:R273" si="25">IF(P267=0,"",100%-Q267)</f>
        <v>8.064516129032262E-2</v>
      </c>
    </row>
    <row r="268" spans="1:19" ht="15.75" customHeight="1" x14ac:dyDescent="0.25">
      <c r="A268" s="84">
        <v>2002</v>
      </c>
      <c r="B268" s="87"/>
      <c r="C268" s="87"/>
      <c r="D268" s="87">
        <v>29</v>
      </c>
      <c r="E268" s="87"/>
      <c r="F268" s="87"/>
      <c r="G268" s="87"/>
      <c r="H268" s="87"/>
      <c r="I268" s="87"/>
      <c r="J268" s="87"/>
      <c r="K268" s="129"/>
      <c r="L268" s="265"/>
      <c r="M268" s="101"/>
      <c r="N268" s="266"/>
      <c r="O268" s="96">
        <f>IF(D268=0,"",D268/C267)</f>
        <v>0.67441860465116277</v>
      </c>
      <c r="P268" s="97">
        <v>45</v>
      </c>
      <c r="Q268" s="280">
        <f t="shared" si="24"/>
        <v>0.78947368421052633</v>
      </c>
      <c r="R268" s="280">
        <f t="shared" si="25"/>
        <v>0.21052631578947367</v>
      </c>
      <c r="S268" s="128">
        <f>P268/P266</f>
        <v>0.72580645161290325</v>
      </c>
    </row>
    <row r="269" spans="1:19" ht="15.75" customHeight="1" x14ac:dyDescent="0.25">
      <c r="A269" s="84">
        <v>2101</v>
      </c>
      <c r="B269" s="87"/>
      <c r="C269" s="87"/>
      <c r="D269" s="87"/>
      <c r="E269" s="87">
        <v>24</v>
      </c>
      <c r="F269" s="87"/>
      <c r="G269" s="87"/>
      <c r="H269" s="87"/>
      <c r="I269" s="87"/>
      <c r="J269" s="87"/>
      <c r="K269" s="129"/>
      <c r="L269" s="265"/>
      <c r="M269" s="101"/>
      <c r="N269" s="266"/>
      <c r="O269" s="96">
        <f>IF(E269=0,"",E269/D268)</f>
        <v>0.82758620689655171</v>
      </c>
      <c r="P269" s="97">
        <v>40</v>
      </c>
      <c r="Q269" s="280">
        <f t="shared" si="24"/>
        <v>0.88888888888888884</v>
      </c>
      <c r="R269" s="280">
        <f t="shared" si="25"/>
        <v>0.11111111111111116</v>
      </c>
    </row>
    <row r="270" spans="1:19" ht="15.75" customHeight="1" x14ac:dyDescent="0.25">
      <c r="A270" s="84">
        <v>2102</v>
      </c>
      <c r="B270" s="87"/>
      <c r="C270" s="87"/>
      <c r="D270" s="87"/>
      <c r="E270" s="87"/>
      <c r="F270" s="87">
        <v>12</v>
      </c>
      <c r="G270" s="87"/>
      <c r="H270" s="87"/>
      <c r="I270" s="87"/>
      <c r="J270" s="87"/>
      <c r="K270" s="129">
        <v>1</v>
      </c>
      <c r="L270" s="265"/>
      <c r="M270" s="101"/>
      <c r="N270" s="266"/>
      <c r="O270" s="96">
        <f>F270/E269</f>
        <v>0.5</v>
      </c>
      <c r="P270" s="97">
        <v>27</v>
      </c>
      <c r="Q270" s="280">
        <f t="shared" si="24"/>
        <v>0.67500000000000004</v>
      </c>
      <c r="R270" s="280">
        <f t="shared" si="25"/>
        <v>0.32499999999999996</v>
      </c>
    </row>
    <row r="271" spans="1:19" ht="15.75" customHeight="1" x14ac:dyDescent="0.25">
      <c r="A271" s="84">
        <v>2201</v>
      </c>
      <c r="B271" s="87"/>
      <c r="C271" s="87"/>
      <c r="D271" s="87"/>
      <c r="E271" s="87"/>
      <c r="F271" s="87"/>
      <c r="G271" s="87">
        <v>12</v>
      </c>
      <c r="H271" s="87"/>
      <c r="I271" s="87"/>
      <c r="J271" s="87"/>
      <c r="K271" s="129"/>
      <c r="L271" s="265"/>
      <c r="M271" s="101"/>
      <c r="N271" s="266"/>
      <c r="O271" s="96">
        <f>IF(G271=0,"",G271/F270)</f>
        <v>1</v>
      </c>
      <c r="P271" s="97">
        <v>27</v>
      </c>
      <c r="Q271" s="280">
        <f t="shared" si="24"/>
        <v>1</v>
      </c>
      <c r="R271" s="280">
        <f t="shared" si="25"/>
        <v>0</v>
      </c>
    </row>
    <row r="272" spans="1:19" ht="15.75" customHeight="1" x14ac:dyDescent="0.25">
      <c r="A272" s="84">
        <v>2202</v>
      </c>
      <c r="B272" s="87"/>
      <c r="C272" s="87"/>
      <c r="D272" s="87"/>
      <c r="E272" s="87"/>
      <c r="F272" s="87"/>
      <c r="G272" s="87"/>
      <c r="H272" s="87">
        <v>10</v>
      </c>
      <c r="I272" s="87"/>
      <c r="J272" s="87"/>
      <c r="K272" s="129">
        <v>5</v>
      </c>
      <c r="L272" s="265"/>
      <c r="M272" s="101"/>
      <c r="N272" s="266"/>
      <c r="O272" s="96">
        <f>H272/G271</f>
        <v>0.83333333333333337</v>
      </c>
      <c r="P272" s="97">
        <v>24</v>
      </c>
      <c r="Q272" s="280">
        <f t="shared" si="24"/>
        <v>0.88888888888888884</v>
      </c>
      <c r="R272" s="280">
        <f t="shared" si="25"/>
        <v>0.11111111111111116</v>
      </c>
    </row>
    <row r="273" spans="1:18" ht="15.75" customHeight="1" x14ac:dyDescent="0.25">
      <c r="A273" s="84">
        <v>2301</v>
      </c>
      <c r="B273" s="87"/>
      <c r="C273" s="87"/>
      <c r="D273" s="87"/>
      <c r="E273" s="87"/>
      <c r="F273" s="87"/>
      <c r="G273" s="87"/>
      <c r="H273" s="87"/>
      <c r="I273" s="87">
        <v>7</v>
      </c>
      <c r="J273" s="87"/>
      <c r="K273" s="129"/>
      <c r="L273" s="265"/>
      <c r="M273" s="101"/>
      <c r="N273" s="266"/>
      <c r="O273" s="126">
        <f>IF(I273=0,"",I273/H272)</f>
        <v>0.7</v>
      </c>
      <c r="P273" s="97">
        <v>18</v>
      </c>
      <c r="Q273" s="126">
        <f t="shared" si="24"/>
        <v>0.75</v>
      </c>
      <c r="R273" s="126">
        <f t="shared" si="25"/>
        <v>0.25</v>
      </c>
    </row>
    <row r="274" spans="1:18" ht="15.75" customHeight="1" x14ac:dyDescent="0.25">
      <c r="A274" s="84">
        <v>2302</v>
      </c>
      <c r="B274" s="87"/>
      <c r="C274" s="87"/>
      <c r="D274" s="87"/>
      <c r="E274" s="87"/>
      <c r="F274" s="87"/>
      <c r="G274" s="87"/>
      <c r="H274" s="87"/>
      <c r="I274" s="87"/>
      <c r="J274" s="87">
        <v>7</v>
      </c>
      <c r="K274" s="129"/>
      <c r="L274" s="265"/>
      <c r="M274" s="101"/>
      <c r="N274" s="256"/>
      <c r="O274" s="126">
        <f>IF(J274=0,"",J274/I273)</f>
        <v>1</v>
      </c>
      <c r="P274" s="97">
        <v>17</v>
      </c>
      <c r="Q274" s="126">
        <f t="shared" ref="Q274" si="26">IF(P274=0,"",P274/P273)</f>
        <v>0.94444444444444442</v>
      </c>
      <c r="R274" s="126">
        <f t="shared" ref="R274" si="27">IF(P274=0,"",100%-Q274)</f>
        <v>5.555555555555558E-2</v>
      </c>
    </row>
    <row r="275" spans="1:18" ht="15.75" customHeight="1" x14ac:dyDescent="0.25">
      <c r="A275" s="84">
        <v>2401</v>
      </c>
      <c r="B275" s="87"/>
      <c r="C275" s="87"/>
      <c r="D275" s="87"/>
      <c r="E275" s="87"/>
      <c r="F275" s="87"/>
      <c r="G275" s="87"/>
      <c r="H275" s="87"/>
      <c r="I275" s="87"/>
      <c r="J275" s="87">
        <v>9</v>
      </c>
      <c r="K275" s="129">
        <v>3</v>
      </c>
      <c r="L275" s="265"/>
      <c r="M275" s="101"/>
      <c r="N275" s="256"/>
      <c r="O275" s="215"/>
      <c r="P275" s="106">
        <v>17</v>
      </c>
      <c r="Q275" s="285"/>
      <c r="R275" s="215"/>
    </row>
    <row r="276" spans="1:18" ht="15.75" customHeight="1" x14ac:dyDescent="0.25">
      <c r="A276" s="84">
        <v>2402</v>
      </c>
      <c r="B276" s="87"/>
      <c r="C276" s="87"/>
      <c r="D276" s="87"/>
      <c r="E276" s="87"/>
      <c r="F276" s="87"/>
      <c r="G276" s="87"/>
      <c r="H276" s="87"/>
      <c r="I276" s="87"/>
      <c r="J276" s="87">
        <v>2</v>
      </c>
      <c r="K276" s="129">
        <v>1</v>
      </c>
      <c r="L276" s="265"/>
      <c r="M276" s="101"/>
      <c r="N276" s="256"/>
      <c r="O276" s="215"/>
      <c r="P276" s="252">
        <v>8</v>
      </c>
      <c r="Q276" s="285"/>
      <c r="R276" s="215"/>
    </row>
    <row r="277" spans="1:18" ht="15.75" customHeight="1" x14ac:dyDescent="0.25">
      <c r="A277" s="84">
        <v>2501</v>
      </c>
      <c r="B277" s="87"/>
      <c r="C277" s="87"/>
      <c r="D277" s="87"/>
      <c r="E277" s="87"/>
      <c r="F277" s="87"/>
      <c r="G277" s="87"/>
      <c r="H277" s="87"/>
      <c r="I277" s="87"/>
      <c r="J277" s="87">
        <v>6</v>
      </c>
      <c r="K277" s="129">
        <v>2</v>
      </c>
      <c r="L277" s="265"/>
      <c r="M277" s="101"/>
      <c r="N277" s="256"/>
      <c r="O277" s="316"/>
      <c r="P277" s="254">
        <v>8</v>
      </c>
      <c r="Q277" s="318"/>
      <c r="R277" s="319"/>
    </row>
    <row r="278" spans="1:18" ht="15.75" customHeight="1" x14ac:dyDescent="0.25">
      <c r="A278" s="84">
        <v>2502</v>
      </c>
      <c r="B278" s="87"/>
      <c r="C278" s="87"/>
      <c r="D278" s="87"/>
      <c r="E278" s="87"/>
      <c r="F278" s="87"/>
      <c r="G278" s="87"/>
      <c r="H278" s="87"/>
      <c r="I278" s="87"/>
      <c r="J278" s="87">
        <v>1</v>
      </c>
      <c r="K278" s="129">
        <v>7</v>
      </c>
      <c r="L278" s="265"/>
      <c r="M278" s="101"/>
      <c r="N278" s="256"/>
      <c r="O278" s="111" t="s">
        <v>91</v>
      </c>
      <c r="P278" s="303">
        <v>10</v>
      </c>
      <c r="Q278" s="113">
        <f>K281</f>
        <v>19</v>
      </c>
      <c r="R278" s="114" t="s">
        <v>19</v>
      </c>
    </row>
    <row r="279" spans="1:18" ht="15.75" customHeight="1" x14ac:dyDescent="0.25">
      <c r="A279" s="84">
        <v>2601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129"/>
      <c r="L279" s="265"/>
      <c r="M279" s="101"/>
      <c r="N279" s="256"/>
      <c r="O279" s="115" t="s">
        <v>92</v>
      </c>
      <c r="P279" s="165">
        <f>IF(P278/B266=0,"",P278/B266)</f>
        <v>0.16129032258064516</v>
      </c>
      <c r="Q279" s="117">
        <f>IF(P278/Q278=0,"",P278/Q278)</f>
        <v>0.52631578947368418</v>
      </c>
      <c r="R279" s="118" t="s">
        <v>93</v>
      </c>
    </row>
    <row r="280" spans="1:18" ht="15.75" customHeight="1" x14ac:dyDescent="0.25">
      <c r="A280" s="84">
        <v>2602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129"/>
      <c r="L280" s="267"/>
      <c r="M280" s="268"/>
      <c r="N280" s="269"/>
      <c r="O280" s="120"/>
      <c r="P280" s="121"/>
      <c r="Q280" s="121"/>
      <c r="R280" s="122"/>
    </row>
    <row r="281" spans="1:18" ht="18" customHeight="1" x14ac:dyDescent="0.25">
      <c r="A281" s="46"/>
      <c r="B281" s="340" t="s">
        <v>111</v>
      </c>
      <c r="C281" s="340"/>
      <c r="D281" s="340"/>
      <c r="E281" s="340"/>
      <c r="F281" s="340"/>
      <c r="G281" s="340"/>
      <c r="H281" s="340"/>
      <c r="I281" s="340"/>
      <c r="J281" s="340"/>
      <c r="K281" s="123">
        <f>SUM(K266:K278)</f>
        <v>19</v>
      </c>
      <c r="L281" s="124">
        <f>(SUM(K269:K274))/B266</f>
        <v>9.6774193548387094E-2</v>
      </c>
      <c r="M281" s="124">
        <f>IF(K281=0,"",K281/B266)</f>
        <v>0.30645161290322581</v>
      </c>
      <c r="N281" s="124">
        <f>M281-L281</f>
        <v>0.20967741935483872</v>
      </c>
      <c r="O281" s="1"/>
      <c r="P281" s="2"/>
      <c r="Q281" s="36"/>
      <c r="R281" s="1"/>
    </row>
    <row r="282" spans="1:18" ht="12.75" customHeight="1" x14ac:dyDescent="0.2"/>
    <row r="283" spans="1:18" ht="12.75" customHeight="1" x14ac:dyDescent="0.2"/>
    <row r="284" spans="1:18" ht="26.25" customHeight="1" x14ac:dyDescent="0.4">
      <c r="A284" s="235"/>
      <c r="B284" s="382" t="s">
        <v>101</v>
      </c>
      <c r="C284" s="367"/>
      <c r="D284" s="367"/>
      <c r="E284" s="367"/>
      <c r="F284" s="367"/>
      <c r="G284" s="367"/>
      <c r="H284" s="367"/>
      <c r="I284" s="367"/>
      <c r="J284" s="367"/>
      <c r="K284" s="225" t="s">
        <v>121</v>
      </c>
      <c r="L284" s="1"/>
      <c r="M284" s="1"/>
      <c r="N284" s="2"/>
      <c r="O284" s="1"/>
      <c r="P284" s="2"/>
      <c r="Q284" s="2"/>
      <c r="R284" s="2"/>
    </row>
    <row r="285" spans="1:18" ht="20.25" customHeight="1" x14ac:dyDescent="0.2">
      <c r="A285" s="342" t="s">
        <v>18</v>
      </c>
      <c r="B285" s="344" t="s">
        <v>102</v>
      </c>
      <c r="C285" s="345"/>
      <c r="D285" s="345"/>
      <c r="E285" s="345"/>
      <c r="F285" s="345"/>
      <c r="G285" s="345"/>
      <c r="H285" s="345"/>
      <c r="I285" s="345"/>
      <c r="J285" s="377"/>
      <c r="K285" s="348" t="s">
        <v>19</v>
      </c>
      <c r="L285" s="339" t="s">
        <v>11</v>
      </c>
      <c r="M285" s="339" t="s">
        <v>12</v>
      </c>
      <c r="N285" s="350" t="s">
        <v>13</v>
      </c>
      <c r="O285" s="339" t="s">
        <v>14</v>
      </c>
      <c r="P285" s="337" t="s">
        <v>15</v>
      </c>
      <c r="Q285" s="337" t="s">
        <v>16</v>
      </c>
      <c r="R285" s="339" t="s">
        <v>103</v>
      </c>
    </row>
    <row r="286" spans="1:18" ht="15.75" customHeight="1" x14ac:dyDescent="0.25">
      <c r="A286" s="343"/>
      <c r="B286" s="84" t="s">
        <v>104</v>
      </c>
      <c r="C286" s="84" t="s">
        <v>105</v>
      </c>
      <c r="D286" s="84" t="s">
        <v>106</v>
      </c>
      <c r="E286" s="84" t="s">
        <v>107</v>
      </c>
      <c r="F286" s="84" t="s">
        <v>108</v>
      </c>
      <c r="G286" s="84" t="s">
        <v>109</v>
      </c>
      <c r="H286" s="84" t="s">
        <v>110</v>
      </c>
      <c r="I286" s="84" t="s">
        <v>73</v>
      </c>
      <c r="J286" s="84" t="s">
        <v>74</v>
      </c>
      <c r="K286" s="349"/>
      <c r="L286" s="338"/>
      <c r="M286" s="338"/>
      <c r="N286" s="338"/>
      <c r="O286" s="338"/>
      <c r="P286" s="338"/>
      <c r="Q286" s="338"/>
      <c r="R286" s="338"/>
    </row>
    <row r="287" spans="1:18" ht="15.75" customHeight="1" x14ac:dyDescent="0.25">
      <c r="A287" s="84">
        <v>2001</v>
      </c>
      <c r="B287" s="87">
        <v>43</v>
      </c>
      <c r="C287" s="87"/>
      <c r="D287" s="87"/>
      <c r="E287" s="87"/>
      <c r="F287" s="87"/>
      <c r="G287" s="87"/>
      <c r="H287" s="87"/>
      <c r="I287" s="87"/>
      <c r="J287" s="87"/>
      <c r="K287" s="129"/>
      <c r="L287" s="262"/>
      <c r="M287" s="263"/>
      <c r="N287" s="264"/>
      <c r="O287" s="278"/>
      <c r="P287" s="182">
        <f>B287</f>
        <v>43</v>
      </c>
      <c r="Q287" s="279"/>
      <c r="R287" s="278"/>
    </row>
    <row r="288" spans="1:18" ht="15.75" customHeight="1" x14ac:dyDescent="0.25">
      <c r="A288" s="84">
        <v>2002</v>
      </c>
      <c r="B288" s="87"/>
      <c r="C288" s="87">
        <v>24</v>
      </c>
      <c r="D288" s="87"/>
      <c r="E288" s="87"/>
      <c r="F288" s="87"/>
      <c r="G288" s="87"/>
      <c r="H288" s="87"/>
      <c r="I288" s="87"/>
      <c r="J288" s="87"/>
      <c r="K288" s="129"/>
      <c r="L288" s="265"/>
      <c r="M288" s="101"/>
      <c r="N288" s="266"/>
      <c r="O288" s="96">
        <f>IF(C288=0,"",C288/B287)</f>
        <v>0.55813953488372092</v>
      </c>
      <c r="P288" s="97">
        <v>35</v>
      </c>
      <c r="Q288" s="280">
        <f t="shared" ref="Q288:Q294" si="28">IF(P288=0,"",P288/P287)</f>
        <v>0.81395348837209303</v>
      </c>
      <c r="R288" s="280">
        <f t="shared" ref="R288:R294" si="29">IF(P288=0,"",100%-Q288)</f>
        <v>0.18604651162790697</v>
      </c>
    </row>
    <row r="289" spans="1:19" ht="15.75" customHeight="1" x14ac:dyDescent="0.25">
      <c r="A289" s="84">
        <v>2101</v>
      </c>
      <c r="B289" s="87"/>
      <c r="C289" s="87"/>
      <c r="D289" s="87">
        <v>21</v>
      </c>
      <c r="E289" s="87"/>
      <c r="F289" s="87"/>
      <c r="G289" s="87"/>
      <c r="H289" s="87"/>
      <c r="I289" s="87"/>
      <c r="J289" s="87"/>
      <c r="K289" s="129"/>
      <c r="L289" s="265"/>
      <c r="M289" s="101"/>
      <c r="N289" s="266"/>
      <c r="O289" s="96">
        <f>IF(D289=0,"",D289/C288)</f>
        <v>0.875</v>
      </c>
      <c r="P289" s="97">
        <v>29</v>
      </c>
      <c r="Q289" s="280">
        <f t="shared" si="28"/>
        <v>0.82857142857142863</v>
      </c>
      <c r="R289" s="280">
        <f t="shared" si="29"/>
        <v>0.17142857142857137</v>
      </c>
      <c r="S289" s="128">
        <f>P289/P287</f>
        <v>0.67441860465116277</v>
      </c>
    </row>
    <row r="290" spans="1:19" ht="15.75" customHeight="1" x14ac:dyDescent="0.25">
      <c r="A290" s="84">
        <v>2102</v>
      </c>
      <c r="B290" s="87"/>
      <c r="C290" s="87"/>
      <c r="D290" s="87"/>
      <c r="E290" s="87">
        <v>17</v>
      </c>
      <c r="F290" s="87"/>
      <c r="G290" s="87"/>
      <c r="H290" s="87"/>
      <c r="I290" s="87"/>
      <c r="J290" s="87"/>
      <c r="K290" s="129"/>
      <c r="L290" s="265"/>
      <c r="M290" s="101"/>
      <c r="N290" s="266"/>
      <c r="O290" s="96">
        <f>IF(E290=0,"",E290/D289)</f>
        <v>0.80952380952380953</v>
      </c>
      <c r="P290" s="97">
        <v>27</v>
      </c>
      <c r="Q290" s="280">
        <f t="shared" si="28"/>
        <v>0.93103448275862066</v>
      </c>
      <c r="R290" s="280">
        <f t="shared" si="29"/>
        <v>6.8965517241379337E-2</v>
      </c>
    </row>
    <row r="291" spans="1:19" ht="15.75" customHeight="1" x14ac:dyDescent="0.25">
      <c r="A291" s="84">
        <v>2201</v>
      </c>
      <c r="B291" s="87"/>
      <c r="C291" s="87"/>
      <c r="D291" s="87"/>
      <c r="E291" s="87"/>
      <c r="F291" s="87">
        <v>17</v>
      </c>
      <c r="G291" s="87"/>
      <c r="H291" s="87"/>
      <c r="I291" s="87"/>
      <c r="J291" s="87"/>
      <c r="K291" s="129"/>
      <c r="L291" s="265"/>
      <c r="M291" s="101"/>
      <c r="N291" s="266"/>
      <c r="O291" s="96">
        <f>F291/E290</f>
        <v>1</v>
      </c>
      <c r="P291" s="97">
        <v>27</v>
      </c>
      <c r="Q291" s="280">
        <f t="shared" si="28"/>
        <v>1</v>
      </c>
      <c r="R291" s="280">
        <f t="shared" si="29"/>
        <v>0</v>
      </c>
    </row>
    <row r="292" spans="1:19" ht="15.75" customHeight="1" x14ac:dyDescent="0.25">
      <c r="A292" s="84">
        <v>2202</v>
      </c>
      <c r="B292" s="87"/>
      <c r="C292" s="87"/>
      <c r="D292" s="87"/>
      <c r="E292" s="87"/>
      <c r="F292" s="87"/>
      <c r="G292" s="87">
        <v>13</v>
      </c>
      <c r="H292" s="87"/>
      <c r="I292" s="87"/>
      <c r="J292" s="87"/>
      <c r="K292" s="129">
        <v>2</v>
      </c>
      <c r="L292" s="265"/>
      <c r="M292" s="101"/>
      <c r="N292" s="266"/>
      <c r="O292" s="96">
        <f>G292/F291</f>
        <v>0.76470588235294112</v>
      </c>
      <c r="P292" s="97">
        <v>26</v>
      </c>
      <c r="Q292" s="280">
        <f t="shared" si="28"/>
        <v>0.96296296296296291</v>
      </c>
      <c r="R292" s="280">
        <f t="shared" si="29"/>
        <v>3.703703703703709E-2</v>
      </c>
    </row>
    <row r="293" spans="1:19" ht="15.75" customHeight="1" x14ac:dyDescent="0.25">
      <c r="A293" s="84">
        <v>2301</v>
      </c>
      <c r="B293" s="87"/>
      <c r="C293" s="87"/>
      <c r="D293" s="87"/>
      <c r="E293" s="87"/>
      <c r="F293" s="87"/>
      <c r="G293" s="87"/>
      <c r="H293" s="87">
        <v>10</v>
      </c>
      <c r="I293" s="87"/>
      <c r="J293" s="87"/>
      <c r="K293" s="129"/>
      <c r="L293" s="265"/>
      <c r="M293" s="101"/>
      <c r="N293" s="266"/>
      <c r="O293" s="96">
        <f>IF(H293=0,"",H293/G292)</f>
        <v>0.76923076923076927</v>
      </c>
      <c r="P293" s="97">
        <v>19</v>
      </c>
      <c r="Q293" s="280">
        <f t="shared" si="28"/>
        <v>0.73076923076923073</v>
      </c>
      <c r="R293" s="280">
        <f t="shared" si="29"/>
        <v>0.26923076923076927</v>
      </c>
    </row>
    <row r="294" spans="1:19" ht="15.75" customHeight="1" x14ac:dyDescent="0.25">
      <c r="A294" s="84">
        <v>2302</v>
      </c>
      <c r="B294" s="87"/>
      <c r="C294" s="87"/>
      <c r="D294" s="87"/>
      <c r="E294" s="87"/>
      <c r="F294" s="87"/>
      <c r="G294" s="87"/>
      <c r="H294" s="87"/>
      <c r="I294" s="87">
        <v>7</v>
      </c>
      <c r="J294" s="87"/>
      <c r="K294" s="129">
        <v>1</v>
      </c>
      <c r="L294" s="265"/>
      <c r="M294" s="101"/>
      <c r="N294" s="266" t="s">
        <v>37</v>
      </c>
      <c r="O294" s="126">
        <f>IF(I294=0,"",I294/H293)</f>
        <v>0.7</v>
      </c>
      <c r="P294" s="97">
        <v>14</v>
      </c>
      <c r="Q294" s="126">
        <f t="shared" si="28"/>
        <v>0.73684210526315785</v>
      </c>
      <c r="R294" s="126">
        <f t="shared" si="29"/>
        <v>0.26315789473684215</v>
      </c>
    </row>
    <row r="295" spans="1:19" ht="15.75" customHeight="1" x14ac:dyDescent="0.25">
      <c r="A295" s="84">
        <v>2401</v>
      </c>
      <c r="B295" s="87"/>
      <c r="C295" s="87"/>
      <c r="D295" s="87"/>
      <c r="E295" s="87"/>
      <c r="F295" s="87"/>
      <c r="G295" s="87"/>
      <c r="H295" s="87"/>
      <c r="I295" s="87"/>
      <c r="J295" s="87">
        <v>9</v>
      </c>
      <c r="K295" s="129">
        <v>5</v>
      </c>
      <c r="L295" s="265"/>
      <c r="M295" s="101"/>
      <c r="N295" s="256"/>
      <c r="O295" s="126">
        <f>IF(J295=0,"",J295/I294)</f>
        <v>1.2857142857142858</v>
      </c>
      <c r="P295" s="97">
        <v>14</v>
      </c>
      <c r="Q295" s="126">
        <f t="shared" ref="Q295" si="30">IF(P295=0,"",P295/P294)</f>
        <v>1</v>
      </c>
      <c r="R295" s="126">
        <f t="shared" ref="R295" si="31">IF(P295=0,"",100%-Q295)</f>
        <v>0</v>
      </c>
    </row>
    <row r="296" spans="1:19" ht="15.75" customHeight="1" x14ac:dyDescent="0.25">
      <c r="A296" s="84">
        <v>2402</v>
      </c>
      <c r="B296" s="87"/>
      <c r="C296" s="87"/>
      <c r="D296" s="87"/>
      <c r="E296" s="87"/>
      <c r="F296" s="87"/>
      <c r="G296" s="87"/>
      <c r="H296" s="87"/>
      <c r="I296" s="87"/>
      <c r="J296" s="87">
        <v>1</v>
      </c>
      <c r="K296" s="129"/>
      <c r="L296" s="265"/>
      <c r="M296" s="101"/>
      <c r="N296" s="256"/>
      <c r="O296" s="215"/>
      <c r="P296" s="106">
        <v>8</v>
      </c>
      <c r="Q296" s="285"/>
      <c r="R296" s="215"/>
    </row>
    <row r="297" spans="1:19" ht="15.75" customHeight="1" x14ac:dyDescent="0.25">
      <c r="A297" s="84">
        <v>2501</v>
      </c>
      <c r="B297" s="87"/>
      <c r="C297" s="87"/>
      <c r="D297" s="87"/>
      <c r="E297" s="87"/>
      <c r="F297" s="87"/>
      <c r="G297" s="87"/>
      <c r="H297" s="87"/>
      <c r="I297" s="87"/>
      <c r="J297" s="87">
        <v>4</v>
      </c>
      <c r="K297" s="129">
        <v>2</v>
      </c>
      <c r="L297" s="265"/>
      <c r="M297" s="101"/>
      <c r="N297" s="256"/>
      <c r="O297" s="215"/>
      <c r="P297" s="106">
        <v>6</v>
      </c>
      <c r="Q297" s="285"/>
      <c r="R297" s="215"/>
    </row>
    <row r="298" spans="1:19" ht="15.75" customHeight="1" x14ac:dyDescent="0.25">
      <c r="A298" s="84">
        <v>2502</v>
      </c>
      <c r="B298" s="87"/>
      <c r="C298" s="87"/>
      <c r="D298" s="87"/>
      <c r="E298" s="87"/>
      <c r="F298" s="87"/>
      <c r="G298" s="87"/>
      <c r="H298" s="87"/>
      <c r="I298" s="87"/>
      <c r="J298" s="87">
        <v>1</v>
      </c>
      <c r="K298" s="129"/>
      <c r="L298" s="265"/>
      <c r="M298" s="101"/>
      <c r="N298" s="256"/>
      <c r="O298" s="316"/>
      <c r="P298" s="317"/>
      <c r="Q298" s="318"/>
      <c r="R298" s="319"/>
    </row>
    <row r="299" spans="1:19" ht="15.75" customHeight="1" x14ac:dyDescent="0.25">
      <c r="A299" s="84">
        <v>2601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129"/>
      <c r="L299" s="265"/>
      <c r="M299" s="101"/>
      <c r="N299" s="256"/>
      <c r="O299" s="111" t="s">
        <v>91</v>
      </c>
      <c r="P299" s="164">
        <v>6</v>
      </c>
      <c r="Q299" s="113">
        <f>IF(SUM(K292:K298)=0,"",SUM(K292:K298))</f>
        <v>10</v>
      </c>
      <c r="R299" s="114" t="s">
        <v>19</v>
      </c>
    </row>
    <row r="300" spans="1:19" ht="15.75" customHeight="1" x14ac:dyDescent="0.25">
      <c r="A300" s="84">
        <v>2602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129"/>
      <c r="L300" s="265"/>
      <c r="M300" s="101"/>
      <c r="N300" s="256"/>
      <c r="O300" s="115" t="s">
        <v>92</v>
      </c>
      <c r="P300" s="165">
        <f>IF(P299/B287=0,"",P299/B287)</f>
        <v>0.13953488372093023</v>
      </c>
      <c r="Q300" s="117">
        <f>IF(P299/Q299=0,"",P299/Q299)</f>
        <v>0.6</v>
      </c>
      <c r="R300" s="118" t="s">
        <v>93</v>
      </c>
    </row>
    <row r="301" spans="1:19" ht="15.75" customHeight="1" x14ac:dyDescent="0.25">
      <c r="A301" s="84">
        <v>2701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129"/>
      <c r="L301" s="267"/>
      <c r="M301" s="268"/>
      <c r="N301" s="269"/>
      <c r="O301" s="120"/>
      <c r="P301" s="121"/>
      <c r="Q301" s="121"/>
      <c r="R301" s="122"/>
    </row>
    <row r="302" spans="1:19" ht="18" customHeight="1" x14ac:dyDescent="0.25">
      <c r="A302" s="46"/>
      <c r="B302" s="340" t="s">
        <v>111</v>
      </c>
      <c r="C302" s="340"/>
      <c r="D302" s="340"/>
      <c r="E302" s="340"/>
      <c r="F302" s="340"/>
      <c r="G302" s="340"/>
      <c r="H302" s="340"/>
      <c r="I302" s="340"/>
      <c r="J302" s="340"/>
      <c r="K302" s="123">
        <f>SUM(K287:K298)</f>
        <v>10</v>
      </c>
      <c r="L302" s="124">
        <f>(SUM(K290:K295))/B287</f>
        <v>0.18604651162790697</v>
      </c>
      <c r="M302" s="124">
        <f>IF(K302=0,"",K302/B287)</f>
        <v>0.23255813953488372</v>
      </c>
      <c r="N302" s="124">
        <f>M302-L302</f>
        <v>4.6511627906976744E-2</v>
      </c>
      <c r="O302" s="1"/>
      <c r="P302" s="2"/>
      <c r="Q302" s="36"/>
      <c r="R302" s="1"/>
    </row>
    <row r="303" spans="1:19" ht="12.75" customHeight="1" x14ac:dyDescent="0.2"/>
    <row r="304" spans="1:19" ht="12.75" customHeight="1" x14ac:dyDescent="0.2"/>
    <row r="305" spans="1:19" ht="26.25" customHeight="1" x14ac:dyDescent="0.4">
      <c r="A305" s="235"/>
      <c r="B305" s="382" t="s">
        <v>101</v>
      </c>
      <c r="C305" s="367"/>
      <c r="D305" s="367"/>
      <c r="E305" s="367"/>
      <c r="F305" s="367"/>
      <c r="G305" s="367"/>
      <c r="H305" s="367"/>
      <c r="I305" s="367"/>
      <c r="J305" s="367"/>
      <c r="K305" s="225" t="s">
        <v>122</v>
      </c>
      <c r="L305" s="1"/>
      <c r="M305" s="1"/>
      <c r="N305" s="2"/>
      <c r="O305" s="1"/>
      <c r="P305" s="2"/>
      <c r="Q305" s="2"/>
      <c r="R305" s="2"/>
    </row>
    <row r="306" spans="1:19" ht="20.25" customHeight="1" x14ac:dyDescent="0.2">
      <c r="A306" s="342" t="s">
        <v>18</v>
      </c>
      <c r="B306" s="344" t="s">
        <v>102</v>
      </c>
      <c r="C306" s="345"/>
      <c r="D306" s="345"/>
      <c r="E306" s="345"/>
      <c r="F306" s="345"/>
      <c r="G306" s="345"/>
      <c r="H306" s="345"/>
      <c r="I306" s="345"/>
      <c r="J306" s="377"/>
      <c r="K306" s="348" t="s">
        <v>19</v>
      </c>
      <c r="L306" s="339" t="s">
        <v>11</v>
      </c>
      <c r="M306" s="339" t="s">
        <v>12</v>
      </c>
      <c r="N306" s="350" t="s">
        <v>13</v>
      </c>
      <c r="O306" s="339" t="s">
        <v>14</v>
      </c>
      <c r="P306" s="337" t="s">
        <v>15</v>
      </c>
      <c r="Q306" s="337" t="s">
        <v>16</v>
      </c>
      <c r="R306" s="339" t="s">
        <v>103</v>
      </c>
    </row>
    <row r="307" spans="1:19" ht="15.75" customHeight="1" x14ac:dyDescent="0.25">
      <c r="A307" s="343"/>
      <c r="B307" s="84" t="s">
        <v>104</v>
      </c>
      <c r="C307" s="84" t="s">
        <v>105</v>
      </c>
      <c r="D307" s="84" t="s">
        <v>106</v>
      </c>
      <c r="E307" s="84" t="s">
        <v>107</v>
      </c>
      <c r="F307" s="84" t="s">
        <v>108</v>
      </c>
      <c r="G307" s="84" t="s">
        <v>109</v>
      </c>
      <c r="H307" s="84" t="s">
        <v>110</v>
      </c>
      <c r="I307" s="84" t="s">
        <v>73</v>
      </c>
      <c r="J307" s="84" t="s">
        <v>74</v>
      </c>
      <c r="K307" s="349"/>
      <c r="L307" s="338"/>
      <c r="M307" s="338"/>
      <c r="N307" s="338"/>
      <c r="O307" s="338"/>
      <c r="P307" s="338"/>
      <c r="Q307" s="338"/>
      <c r="R307" s="338"/>
    </row>
    <row r="308" spans="1:19" ht="15.75" customHeight="1" x14ac:dyDescent="0.25">
      <c r="A308" s="84">
        <v>2002</v>
      </c>
      <c r="B308" s="87">
        <v>58</v>
      </c>
      <c r="C308" s="87"/>
      <c r="D308" s="87"/>
      <c r="E308" s="87"/>
      <c r="F308" s="87"/>
      <c r="G308" s="87"/>
      <c r="H308" s="87"/>
      <c r="I308" s="87"/>
      <c r="J308" s="87"/>
      <c r="K308" s="129"/>
      <c r="L308" s="262"/>
      <c r="M308" s="263"/>
      <c r="N308" s="264"/>
      <c r="O308" s="278"/>
      <c r="P308" s="182">
        <f>B308</f>
        <v>58</v>
      </c>
      <c r="Q308" s="279"/>
      <c r="R308" s="278"/>
    </row>
    <row r="309" spans="1:19" ht="15.75" customHeight="1" x14ac:dyDescent="0.25">
      <c r="A309" s="84">
        <v>2101</v>
      </c>
      <c r="B309" s="87"/>
      <c r="C309" s="87">
        <v>26</v>
      </c>
      <c r="D309" s="87"/>
      <c r="E309" s="87"/>
      <c r="F309" s="87"/>
      <c r="G309" s="87"/>
      <c r="H309" s="87"/>
      <c r="I309" s="87"/>
      <c r="J309" s="87"/>
      <c r="K309" s="129"/>
      <c r="L309" s="265"/>
      <c r="M309" s="101"/>
      <c r="N309" s="266"/>
      <c r="O309" s="96">
        <f>IF(C309=0,"",C309/B308)</f>
        <v>0.44827586206896552</v>
      </c>
      <c r="P309" s="97">
        <v>41</v>
      </c>
      <c r="Q309" s="280">
        <f t="shared" ref="Q309:Q315" si="32">IF(P309=0,"",P309/P308)</f>
        <v>0.7068965517241379</v>
      </c>
      <c r="R309" s="280">
        <f t="shared" ref="R309:R315" si="33">IF(P309=0,"",100%-Q309)</f>
        <v>0.2931034482758621</v>
      </c>
    </row>
    <row r="310" spans="1:19" ht="15.75" customHeight="1" x14ac:dyDescent="0.25">
      <c r="A310" s="84">
        <v>2102</v>
      </c>
      <c r="B310" s="87"/>
      <c r="C310" s="87"/>
      <c r="D310" s="87">
        <v>12</v>
      </c>
      <c r="E310" s="87"/>
      <c r="F310" s="87"/>
      <c r="G310" s="87"/>
      <c r="H310" s="87"/>
      <c r="I310" s="87"/>
      <c r="J310" s="87"/>
      <c r="K310" s="129"/>
      <c r="L310" s="265"/>
      <c r="M310" s="101"/>
      <c r="N310" s="266"/>
      <c r="O310" s="96">
        <f>IF(D310=0,"",D310/C309)</f>
        <v>0.46153846153846156</v>
      </c>
      <c r="P310" s="97">
        <v>21</v>
      </c>
      <c r="Q310" s="280">
        <f t="shared" si="32"/>
        <v>0.51219512195121952</v>
      </c>
      <c r="R310" s="280">
        <f t="shared" si="33"/>
        <v>0.48780487804878048</v>
      </c>
      <c r="S310" s="128">
        <f>P310/P308</f>
        <v>0.36206896551724138</v>
      </c>
    </row>
    <row r="311" spans="1:19" ht="15.75" customHeight="1" x14ac:dyDescent="0.25">
      <c r="A311" s="84">
        <v>2201</v>
      </c>
      <c r="B311" s="87"/>
      <c r="C311" s="87"/>
      <c r="D311" s="87"/>
      <c r="E311" s="87">
        <v>11</v>
      </c>
      <c r="F311" s="87"/>
      <c r="G311" s="87"/>
      <c r="H311" s="87"/>
      <c r="I311" s="87"/>
      <c r="J311" s="87"/>
      <c r="K311" s="129"/>
      <c r="L311" s="265"/>
      <c r="M311" s="101"/>
      <c r="N311" s="266"/>
      <c r="O311" s="96">
        <f>IF(E311=0,"",E311/D310)</f>
        <v>0.91666666666666663</v>
      </c>
      <c r="P311" s="97">
        <v>21</v>
      </c>
      <c r="Q311" s="280">
        <f t="shared" si="32"/>
        <v>1</v>
      </c>
      <c r="R311" s="280">
        <f t="shared" si="33"/>
        <v>0</v>
      </c>
    </row>
    <row r="312" spans="1:19" ht="15.75" customHeight="1" x14ac:dyDescent="0.25">
      <c r="A312" s="84">
        <v>2202</v>
      </c>
      <c r="B312" s="87"/>
      <c r="C312" s="87"/>
      <c r="D312" s="87"/>
      <c r="E312" s="87"/>
      <c r="F312" s="87">
        <v>11</v>
      </c>
      <c r="G312" s="87"/>
      <c r="H312" s="87"/>
      <c r="I312" s="87"/>
      <c r="J312" s="87"/>
      <c r="K312" s="129"/>
      <c r="L312" s="265"/>
      <c r="M312" s="101"/>
      <c r="N312" s="266"/>
      <c r="O312" s="96">
        <f>F312/E311</f>
        <v>1</v>
      </c>
      <c r="P312" s="97">
        <v>16</v>
      </c>
      <c r="Q312" s="280">
        <f t="shared" si="32"/>
        <v>0.76190476190476186</v>
      </c>
      <c r="R312" s="280">
        <f t="shared" si="33"/>
        <v>0.23809523809523814</v>
      </c>
    </row>
    <row r="313" spans="1:19" ht="15.75" customHeight="1" x14ac:dyDescent="0.25">
      <c r="A313" s="84">
        <v>2301</v>
      </c>
      <c r="B313" s="87"/>
      <c r="C313" s="87"/>
      <c r="D313" s="87"/>
      <c r="E313" s="87"/>
      <c r="F313" s="87"/>
      <c r="G313" s="87">
        <v>8</v>
      </c>
      <c r="H313" s="87"/>
      <c r="I313" s="87"/>
      <c r="J313" s="87"/>
      <c r="K313" s="129"/>
      <c r="L313" s="265"/>
      <c r="M313" s="101"/>
      <c r="N313" s="266"/>
      <c r="O313" s="96">
        <f>IF(G313=0,"",G313/F312)</f>
        <v>0.72727272727272729</v>
      </c>
      <c r="P313" s="97">
        <v>11</v>
      </c>
      <c r="Q313" s="280">
        <f t="shared" si="32"/>
        <v>0.6875</v>
      </c>
      <c r="R313" s="280">
        <f t="shared" si="33"/>
        <v>0.3125</v>
      </c>
    </row>
    <row r="314" spans="1:19" ht="15.75" customHeight="1" x14ac:dyDescent="0.25">
      <c r="A314" s="84">
        <v>2302</v>
      </c>
      <c r="B314" s="87"/>
      <c r="C314" s="87"/>
      <c r="D314" s="87"/>
      <c r="E314" s="87"/>
      <c r="F314" s="87"/>
      <c r="G314" s="87"/>
      <c r="H314" s="87">
        <v>8</v>
      </c>
      <c r="I314" s="87"/>
      <c r="J314" s="87"/>
      <c r="K314" s="129"/>
      <c r="L314" s="265"/>
      <c r="M314" s="101"/>
      <c r="N314" s="266"/>
      <c r="O314" s="96">
        <f>IF(H314=0,"",H314/G313)</f>
        <v>1</v>
      </c>
      <c r="P314" s="97">
        <v>11</v>
      </c>
      <c r="Q314" s="280">
        <f t="shared" si="32"/>
        <v>1</v>
      </c>
      <c r="R314" s="280">
        <f t="shared" si="33"/>
        <v>0</v>
      </c>
    </row>
    <row r="315" spans="1:19" ht="15.75" customHeight="1" x14ac:dyDescent="0.25">
      <c r="A315" s="84">
        <v>2401</v>
      </c>
      <c r="B315" s="87"/>
      <c r="C315" s="87"/>
      <c r="D315" s="87"/>
      <c r="E315" s="87"/>
      <c r="F315" s="87"/>
      <c r="G315" s="87"/>
      <c r="H315" s="87"/>
      <c r="I315" s="87">
        <v>7</v>
      </c>
      <c r="J315" s="87"/>
      <c r="K315" s="129">
        <v>2</v>
      </c>
      <c r="L315" s="265"/>
      <c r="M315" s="101"/>
      <c r="N315" s="266"/>
      <c r="O315" s="126">
        <f>IF(I315=0,"",I315/H314)</f>
        <v>0.875</v>
      </c>
      <c r="P315" s="97">
        <v>10</v>
      </c>
      <c r="Q315" s="126">
        <f t="shared" si="32"/>
        <v>0.90909090909090906</v>
      </c>
      <c r="R315" s="126">
        <f t="shared" si="33"/>
        <v>9.0909090909090939E-2</v>
      </c>
    </row>
    <row r="316" spans="1:19" ht="15.75" customHeight="1" x14ac:dyDescent="0.25">
      <c r="A316" s="84">
        <v>2402</v>
      </c>
      <c r="B316" s="87"/>
      <c r="C316" s="87"/>
      <c r="D316" s="87"/>
      <c r="E316" s="87"/>
      <c r="F316" s="87"/>
      <c r="G316" s="87"/>
      <c r="H316" s="87"/>
      <c r="I316" s="87"/>
      <c r="J316" s="87">
        <v>7</v>
      </c>
      <c r="K316" s="129">
        <v>1</v>
      </c>
      <c r="L316" s="265"/>
      <c r="M316" s="101"/>
      <c r="N316" s="256"/>
      <c r="O316" s="126">
        <f>IF(J316=0,"",J316/I315)</f>
        <v>1</v>
      </c>
      <c r="P316" s="97">
        <v>8</v>
      </c>
      <c r="Q316" s="126">
        <f t="shared" ref="Q316" si="34">IF(P316=0,"",P316/P315)</f>
        <v>0.8</v>
      </c>
      <c r="R316" s="126">
        <f t="shared" ref="R316" si="35">IF(P316=0,"",100%-Q316)</f>
        <v>0.19999999999999996</v>
      </c>
    </row>
    <row r="317" spans="1:19" ht="15.75" customHeight="1" x14ac:dyDescent="0.25">
      <c r="A317" s="84">
        <v>2501</v>
      </c>
      <c r="B317" s="87"/>
      <c r="C317" s="87"/>
      <c r="D317" s="87"/>
      <c r="E317" s="87"/>
      <c r="F317" s="87"/>
      <c r="G317" s="87"/>
      <c r="H317" s="87"/>
      <c r="I317" s="87"/>
      <c r="J317" s="87">
        <v>4</v>
      </c>
      <c r="K317" s="129">
        <v>2</v>
      </c>
      <c r="L317" s="265"/>
      <c r="M317" s="101"/>
      <c r="N317" s="256"/>
      <c r="O317" s="215"/>
      <c r="P317" s="106">
        <v>8</v>
      </c>
      <c r="Q317" s="285"/>
      <c r="R317" s="215"/>
    </row>
    <row r="318" spans="1:19" ht="15.75" customHeight="1" x14ac:dyDescent="0.25">
      <c r="A318" s="84">
        <v>2502</v>
      </c>
      <c r="B318" s="87"/>
      <c r="C318" s="87"/>
      <c r="D318" s="87"/>
      <c r="E318" s="87"/>
      <c r="F318" s="87"/>
      <c r="G318" s="87"/>
      <c r="H318" s="87"/>
      <c r="I318" s="87"/>
      <c r="J318" s="87">
        <v>3</v>
      </c>
      <c r="K318" s="129">
        <v>1</v>
      </c>
      <c r="L318" s="265"/>
      <c r="M318" s="101"/>
      <c r="N318" s="256"/>
      <c r="O318" s="215"/>
      <c r="P318" s="106">
        <v>4</v>
      </c>
      <c r="Q318" s="285"/>
      <c r="R318" s="215"/>
    </row>
    <row r="319" spans="1:19" ht="15.75" customHeight="1" x14ac:dyDescent="0.25">
      <c r="A319" s="84">
        <v>2601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129"/>
      <c r="L319" s="265"/>
      <c r="M319" s="101"/>
      <c r="N319" s="256"/>
      <c r="O319" s="316"/>
      <c r="P319" s="317"/>
      <c r="Q319" s="318"/>
      <c r="R319" s="319"/>
    </row>
    <row r="320" spans="1:19" ht="15.75" customHeight="1" x14ac:dyDescent="0.25">
      <c r="A320" s="84">
        <v>2602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129"/>
      <c r="L320" s="265"/>
      <c r="M320" s="101"/>
      <c r="N320" s="256"/>
      <c r="O320" s="111" t="s">
        <v>91</v>
      </c>
      <c r="P320" s="164"/>
      <c r="Q320" s="113">
        <f>IF(SUM(K313:K319)=0,"",SUM(K313:K319))</f>
        <v>6</v>
      </c>
      <c r="R320" s="114" t="s">
        <v>19</v>
      </c>
    </row>
    <row r="321" spans="1:19" ht="15.75" customHeight="1" x14ac:dyDescent="0.25">
      <c r="A321" s="84">
        <v>2701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129"/>
      <c r="L321" s="265"/>
      <c r="M321" s="101"/>
      <c r="N321" s="256"/>
      <c r="O321" s="115" t="s">
        <v>92</v>
      </c>
      <c r="P321" s="165" t="str">
        <f>IF(P320/B308=0,"",P320/B308)</f>
        <v/>
      </c>
      <c r="Q321" s="117" t="str">
        <f>IF(P320/Q320=0,"",P320/Q320)</f>
        <v/>
      </c>
      <c r="R321" s="118" t="s">
        <v>93</v>
      </c>
    </row>
    <row r="322" spans="1:19" ht="15.75" customHeight="1" x14ac:dyDescent="0.25">
      <c r="A322" s="84">
        <v>2702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129"/>
      <c r="L322" s="267"/>
      <c r="M322" s="268"/>
      <c r="N322" s="269"/>
      <c r="O322" s="120"/>
      <c r="P322" s="121"/>
      <c r="Q322" s="121"/>
      <c r="R322" s="122"/>
    </row>
    <row r="323" spans="1:19" ht="18" customHeight="1" x14ac:dyDescent="0.25">
      <c r="A323" s="46"/>
      <c r="B323" s="340" t="s">
        <v>111</v>
      </c>
      <c r="C323" s="340"/>
      <c r="D323" s="340"/>
      <c r="E323" s="340"/>
      <c r="F323" s="340"/>
      <c r="G323" s="340"/>
      <c r="H323" s="340"/>
      <c r="I323" s="340"/>
      <c r="J323" s="340"/>
      <c r="K323" s="123">
        <f>SUM(K308:K319)</f>
        <v>6</v>
      </c>
      <c r="L323" s="124">
        <f>(SUM(K313:K316))/B308</f>
        <v>5.1724137931034482E-2</v>
      </c>
      <c r="M323" s="124">
        <f>IF(K323=0,"",K323/B308)</f>
        <v>0.10344827586206896</v>
      </c>
      <c r="N323" s="124">
        <f>IF(K315=0,"",M323-L323)</f>
        <v>5.1724137931034482E-2</v>
      </c>
      <c r="O323" s="1"/>
      <c r="P323" s="2"/>
      <c r="Q323" s="36"/>
      <c r="R323" s="1"/>
    </row>
    <row r="324" spans="1:19" ht="12.75" customHeight="1" x14ac:dyDescent="0.2"/>
    <row r="325" spans="1:19" ht="12.75" customHeight="1" x14ac:dyDescent="0.2"/>
    <row r="326" spans="1:19" ht="26.25" customHeight="1" x14ac:dyDescent="0.4">
      <c r="A326" s="235"/>
      <c r="B326" s="382" t="s">
        <v>101</v>
      </c>
      <c r="C326" s="367"/>
      <c r="D326" s="367"/>
      <c r="E326" s="367"/>
      <c r="F326" s="367"/>
      <c r="G326" s="367"/>
      <c r="H326" s="367"/>
      <c r="I326" s="367"/>
      <c r="J326" s="367"/>
      <c r="K326" s="225" t="s">
        <v>123</v>
      </c>
      <c r="L326" s="1"/>
      <c r="M326" s="1"/>
      <c r="N326" s="2"/>
      <c r="O326" s="1"/>
      <c r="P326" s="2"/>
      <c r="Q326" s="2"/>
      <c r="R326" s="2"/>
    </row>
    <row r="327" spans="1:19" ht="20.25" customHeight="1" x14ac:dyDescent="0.2">
      <c r="A327" s="342" t="s">
        <v>18</v>
      </c>
      <c r="B327" s="344" t="s">
        <v>102</v>
      </c>
      <c r="C327" s="345"/>
      <c r="D327" s="345"/>
      <c r="E327" s="345"/>
      <c r="F327" s="345"/>
      <c r="G327" s="345"/>
      <c r="H327" s="345"/>
      <c r="I327" s="345"/>
      <c r="J327" s="377"/>
      <c r="K327" s="348" t="s">
        <v>19</v>
      </c>
      <c r="L327" s="339" t="s">
        <v>11</v>
      </c>
      <c r="M327" s="339" t="s">
        <v>12</v>
      </c>
      <c r="N327" s="350" t="s">
        <v>13</v>
      </c>
      <c r="O327" s="339" t="s">
        <v>14</v>
      </c>
      <c r="P327" s="337" t="s">
        <v>15</v>
      </c>
      <c r="Q327" s="337" t="s">
        <v>16</v>
      </c>
      <c r="R327" s="339" t="s">
        <v>103</v>
      </c>
    </row>
    <row r="328" spans="1:19" ht="15.75" customHeight="1" x14ac:dyDescent="0.25">
      <c r="A328" s="343"/>
      <c r="B328" s="84" t="s">
        <v>104</v>
      </c>
      <c r="C328" s="84" t="s">
        <v>105</v>
      </c>
      <c r="D328" s="84" t="s">
        <v>106</v>
      </c>
      <c r="E328" s="84" t="s">
        <v>107</v>
      </c>
      <c r="F328" s="84" t="s">
        <v>108</v>
      </c>
      <c r="G328" s="84" t="s">
        <v>109</v>
      </c>
      <c r="H328" s="84" t="s">
        <v>110</v>
      </c>
      <c r="I328" s="84" t="s">
        <v>73</v>
      </c>
      <c r="J328" s="84" t="s">
        <v>74</v>
      </c>
      <c r="K328" s="349"/>
      <c r="L328" s="338"/>
      <c r="M328" s="338"/>
      <c r="N328" s="338"/>
      <c r="O328" s="338"/>
      <c r="P328" s="338"/>
      <c r="Q328" s="338"/>
      <c r="R328" s="338"/>
    </row>
    <row r="329" spans="1:19" ht="15.75" customHeight="1" x14ac:dyDescent="0.25">
      <c r="A329" s="84">
        <v>2101</v>
      </c>
      <c r="B329" s="87">
        <v>22</v>
      </c>
      <c r="C329" s="87"/>
      <c r="D329" s="87"/>
      <c r="E329" s="87"/>
      <c r="F329" s="87"/>
      <c r="G329" s="87"/>
      <c r="H329" s="87"/>
      <c r="I329" s="87"/>
      <c r="J329" s="87"/>
      <c r="K329" s="129"/>
      <c r="L329" s="262"/>
      <c r="M329" s="263"/>
      <c r="N329" s="264"/>
      <c r="O329" s="278"/>
      <c r="P329" s="182">
        <f>B329</f>
        <v>22</v>
      </c>
      <c r="Q329" s="279"/>
      <c r="R329" s="278"/>
    </row>
    <row r="330" spans="1:19" ht="15.75" customHeight="1" x14ac:dyDescent="0.25">
      <c r="A330" s="84">
        <v>2102</v>
      </c>
      <c r="B330" s="87"/>
      <c r="C330" s="87">
        <v>11</v>
      </c>
      <c r="D330" s="87"/>
      <c r="E330" s="87"/>
      <c r="F330" s="87"/>
      <c r="G330" s="87"/>
      <c r="H330" s="87"/>
      <c r="I330" s="87"/>
      <c r="J330" s="87"/>
      <c r="K330" s="129"/>
      <c r="L330" s="265"/>
      <c r="M330" s="101"/>
      <c r="N330" s="266"/>
      <c r="O330" s="96">
        <f>IF(C330=0,"",C330/B329)</f>
        <v>0.5</v>
      </c>
      <c r="P330" s="97">
        <v>14</v>
      </c>
      <c r="Q330" s="280">
        <f t="shared" ref="Q330:Q336" si="36">IF(P330=0,"",P330/P329)</f>
        <v>0.63636363636363635</v>
      </c>
      <c r="R330" s="280">
        <f t="shared" ref="R330:R336" si="37">IF(P330=0,"",100%-Q330)</f>
        <v>0.36363636363636365</v>
      </c>
    </row>
    <row r="331" spans="1:19" ht="15.75" customHeight="1" x14ac:dyDescent="0.25">
      <c r="A331" s="84">
        <v>2201</v>
      </c>
      <c r="B331" s="87"/>
      <c r="C331" s="87"/>
      <c r="D331" s="87">
        <v>9</v>
      </c>
      <c r="E331" s="87"/>
      <c r="F331" s="87"/>
      <c r="G331" s="87"/>
      <c r="H331" s="87"/>
      <c r="I331" s="87"/>
      <c r="J331" s="87"/>
      <c r="K331" s="129"/>
      <c r="L331" s="265"/>
      <c r="M331" s="101"/>
      <c r="N331" s="266"/>
      <c r="O331" s="96">
        <f>IF(D331=0,"",D331/C330)</f>
        <v>0.81818181818181823</v>
      </c>
      <c r="P331" s="97">
        <v>14</v>
      </c>
      <c r="Q331" s="280">
        <f t="shared" si="36"/>
        <v>1</v>
      </c>
      <c r="R331" s="280">
        <f t="shared" si="37"/>
        <v>0</v>
      </c>
      <c r="S331" s="128">
        <f>P331/P329</f>
        <v>0.63636363636363635</v>
      </c>
    </row>
    <row r="332" spans="1:19" ht="15.75" customHeight="1" x14ac:dyDescent="0.25">
      <c r="A332" s="84">
        <v>2202</v>
      </c>
      <c r="B332" s="87"/>
      <c r="C332" s="87"/>
      <c r="D332" s="87"/>
      <c r="E332" s="87">
        <v>7</v>
      </c>
      <c r="F332" s="87"/>
      <c r="G332" s="87"/>
      <c r="H332" s="87"/>
      <c r="I332" s="87"/>
      <c r="J332" s="87"/>
      <c r="K332" s="129"/>
      <c r="L332" s="265"/>
      <c r="M332" s="101"/>
      <c r="N332" s="266"/>
      <c r="O332" s="96">
        <f>IF(E332=0,"",E332/D331)</f>
        <v>0.77777777777777779</v>
      </c>
      <c r="P332" s="97">
        <v>12</v>
      </c>
      <c r="Q332" s="280">
        <f t="shared" si="36"/>
        <v>0.8571428571428571</v>
      </c>
      <c r="R332" s="280">
        <f t="shared" si="37"/>
        <v>0.1428571428571429</v>
      </c>
    </row>
    <row r="333" spans="1:19" ht="15.75" customHeight="1" x14ac:dyDescent="0.25">
      <c r="A333" s="84">
        <v>2301</v>
      </c>
      <c r="B333" s="87"/>
      <c r="C333" s="87"/>
      <c r="D333" s="87"/>
      <c r="E333" s="87"/>
      <c r="F333" s="87">
        <v>7</v>
      </c>
      <c r="G333" s="87"/>
      <c r="H333" s="87"/>
      <c r="I333" s="87"/>
      <c r="J333" s="87"/>
      <c r="K333" s="129"/>
      <c r="L333" s="265"/>
      <c r="M333" s="101"/>
      <c r="N333" s="266"/>
      <c r="O333" s="96">
        <f>F333/E332</f>
        <v>1</v>
      </c>
      <c r="P333" s="97">
        <v>12</v>
      </c>
      <c r="Q333" s="280">
        <f t="shared" si="36"/>
        <v>1</v>
      </c>
      <c r="R333" s="280">
        <f t="shared" si="37"/>
        <v>0</v>
      </c>
    </row>
    <row r="334" spans="1:19" ht="15.75" customHeight="1" x14ac:dyDescent="0.25">
      <c r="A334" s="84">
        <v>2302</v>
      </c>
      <c r="B334" s="87"/>
      <c r="C334" s="87"/>
      <c r="D334" s="87"/>
      <c r="E334" s="87"/>
      <c r="F334" s="87"/>
      <c r="G334" s="87">
        <v>7</v>
      </c>
      <c r="H334" s="87"/>
      <c r="I334" s="87"/>
      <c r="J334" s="87"/>
      <c r="K334" s="129"/>
      <c r="L334" s="265"/>
      <c r="M334" s="101"/>
      <c r="N334" s="266"/>
      <c r="O334" s="96">
        <f>IF(G334=0,"",G334/F333)</f>
        <v>1</v>
      </c>
      <c r="P334" s="97">
        <v>12</v>
      </c>
      <c r="Q334" s="280">
        <f t="shared" si="36"/>
        <v>1</v>
      </c>
      <c r="R334" s="280">
        <f t="shared" si="37"/>
        <v>0</v>
      </c>
    </row>
    <row r="335" spans="1:19" ht="15.75" customHeight="1" x14ac:dyDescent="0.25">
      <c r="A335" s="84">
        <v>2401</v>
      </c>
      <c r="B335" s="87"/>
      <c r="C335" s="87"/>
      <c r="D335" s="87"/>
      <c r="E335" s="87"/>
      <c r="F335" s="87"/>
      <c r="G335" s="87"/>
      <c r="H335" s="87">
        <v>9</v>
      </c>
      <c r="I335" s="87"/>
      <c r="J335" s="87"/>
      <c r="K335" s="129">
        <v>3</v>
      </c>
      <c r="L335" s="265"/>
      <c r="M335" s="101"/>
      <c r="N335" s="266"/>
      <c r="O335" s="96">
        <f>IF(H335=0,"",H335/G334)</f>
        <v>1.2857142857142858</v>
      </c>
      <c r="P335" s="97">
        <v>12</v>
      </c>
      <c r="Q335" s="280">
        <f t="shared" si="36"/>
        <v>1</v>
      </c>
      <c r="R335" s="280">
        <f t="shared" si="37"/>
        <v>0</v>
      </c>
    </row>
    <row r="336" spans="1:19" ht="15.75" customHeight="1" x14ac:dyDescent="0.25">
      <c r="A336" s="84">
        <v>2402</v>
      </c>
      <c r="B336" s="87"/>
      <c r="C336" s="87"/>
      <c r="D336" s="87"/>
      <c r="E336" s="87"/>
      <c r="F336" s="87"/>
      <c r="G336" s="87"/>
      <c r="H336" s="87"/>
      <c r="I336" s="87">
        <v>4</v>
      </c>
      <c r="J336" s="87"/>
      <c r="K336" s="129"/>
      <c r="L336" s="265"/>
      <c r="M336" s="101"/>
      <c r="N336" s="266"/>
      <c r="O336" s="126">
        <f>IF(I336=0,"",I336/H335)</f>
        <v>0.44444444444444442</v>
      </c>
      <c r="P336" s="97">
        <v>8</v>
      </c>
      <c r="Q336" s="126">
        <f t="shared" si="36"/>
        <v>0.66666666666666663</v>
      </c>
      <c r="R336" s="126">
        <f t="shared" si="37"/>
        <v>0.33333333333333337</v>
      </c>
    </row>
    <row r="337" spans="1:22" ht="15.75" customHeight="1" x14ac:dyDescent="0.25">
      <c r="A337" s="84">
        <v>2501</v>
      </c>
      <c r="B337" s="87"/>
      <c r="C337" s="87"/>
      <c r="D337" s="87"/>
      <c r="E337" s="87"/>
      <c r="F337" s="87"/>
      <c r="G337" s="87"/>
      <c r="H337" s="87"/>
      <c r="I337" s="87"/>
      <c r="J337" s="218">
        <v>4</v>
      </c>
      <c r="K337" s="129">
        <v>1</v>
      </c>
      <c r="L337" s="265"/>
      <c r="M337" s="101"/>
      <c r="N337" s="256"/>
      <c r="O337" s="321">
        <f>IF(J337=0,"",J337/I336)</f>
        <v>1</v>
      </c>
      <c r="P337" s="97">
        <v>7</v>
      </c>
      <c r="Q337" s="126">
        <f t="shared" ref="Q337" si="38">IF(P337=0,"",P337/P336)</f>
        <v>0.875</v>
      </c>
      <c r="R337" s="126">
        <f t="shared" ref="R337" si="39">IF(P337=0,"",100%-Q337)</f>
        <v>0.125</v>
      </c>
    </row>
    <row r="338" spans="1:22" ht="15.75" customHeight="1" x14ac:dyDescent="0.25">
      <c r="A338" s="84">
        <v>2502</v>
      </c>
      <c r="B338" s="87"/>
      <c r="C338" s="87"/>
      <c r="D338" s="87"/>
      <c r="E338" s="87"/>
      <c r="F338" s="87"/>
      <c r="G338" s="87"/>
      <c r="H338" s="87"/>
      <c r="I338" s="87"/>
      <c r="J338" s="87">
        <v>1</v>
      </c>
      <c r="K338" s="129">
        <v>2</v>
      </c>
      <c r="L338" s="265"/>
      <c r="M338" s="101"/>
      <c r="N338" s="256"/>
      <c r="O338" s="215"/>
      <c r="P338" s="106">
        <v>8</v>
      </c>
      <c r="Q338" s="285"/>
      <c r="R338" s="215"/>
    </row>
    <row r="339" spans="1:22" ht="15.75" customHeight="1" x14ac:dyDescent="0.25">
      <c r="A339" s="84">
        <v>2601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129"/>
      <c r="L339" s="265"/>
      <c r="M339" s="101"/>
      <c r="N339" s="256"/>
      <c r="O339" s="215"/>
      <c r="P339" s="106"/>
      <c r="Q339" s="285"/>
      <c r="R339" s="215"/>
      <c r="T339" s="219"/>
      <c r="U339" s="219"/>
      <c r="V339" s="219"/>
    </row>
    <row r="340" spans="1:22" ht="15.75" customHeight="1" x14ac:dyDescent="0.25">
      <c r="A340" s="84">
        <v>2602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129"/>
      <c r="L340" s="265"/>
      <c r="M340" s="101"/>
      <c r="N340" s="256"/>
      <c r="O340" s="316"/>
      <c r="P340" s="317"/>
      <c r="Q340" s="318"/>
      <c r="R340" s="319"/>
    </row>
    <row r="341" spans="1:22" ht="15.75" customHeight="1" x14ac:dyDescent="0.25">
      <c r="A341" s="84">
        <v>2701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129"/>
      <c r="L341" s="265"/>
      <c r="M341" s="101"/>
      <c r="N341" s="256"/>
      <c r="O341" s="111" t="s">
        <v>91</v>
      </c>
      <c r="P341" s="164">
        <v>1</v>
      </c>
      <c r="Q341" s="113">
        <f>IF(SUM(K334:K340)=0,"",SUM(K334:K340))</f>
        <v>6</v>
      </c>
      <c r="R341" s="114" t="s">
        <v>19</v>
      </c>
    </row>
    <row r="342" spans="1:22" ht="15.75" customHeight="1" x14ac:dyDescent="0.25">
      <c r="A342" s="84">
        <v>2702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129"/>
      <c r="L342" s="265"/>
      <c r="M342" s="101"/>
      <c r="N342" s="256"/>
      <c r="O342" s="115" t="s">
        <v>92</v>
      </c>
      <c r="P342" s="165">
        <f>IF(P341/B329=0,"",P341/B329)</f>
        <v>4.5454545454545456E-2</v>
      </c>
      <c r="Q342" s="117">
        <f>IF(P341/Q341=0,"",P341/Q341)</f>
        <v>0.16666666666666666</v>
      </c>
      <c r="R342" s="118" t="s">
        <v>93</v>
      </c>
    </row>
    <row r="343" spans="1:22" ht="15.75" customHeight="1" x14ac:dyDescent="0.25">
      <c r="A343" s="84">
        <v>2801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129"/>
      <c r="L343" s="267"/>
      <c r="M343" s="268"/>
      <c r="N343" s="269"/>
      <c r="O343" s="120"/>
      <c r="P343" s="121"/>
      <c r="Q343" s="121"/>
      <c r="R343" s="122"/>
    </row>
    <row r="344" spans="1:22" ht="18" customHeight="1" x14ac:dyDescent="0.25">
      <c r="A344" s="46"/>
      <c r="B344" s="340" t="s">
        <v>111</v>
      </c>
      <c r="C344" s="340"/>
      <c r="D344" s="340"/>
      <c r="E344" s="340"/>
      <c r="F344" s="340"/>
      <c r="G344" s="340"/>
      <c r="H344" s="340"/>
      <c r="I344" s="340"/>
      <c r="J344" s="340"/>
      <c r="K344" s="123">
        <f>SUM(K329:K340)</f>
        <v>6</v>
      </c>
      <c r="L344" s="124">
        <f>(SUM(K332:K337))/B329</f>
        <v>0.18181818181818182</v>
      </c>
      <c r="M344" s="124">
        <f>IF(K344=0,"",K344/B329)</f>
        <v>0.27272727272727271</v>
      </c>
      <c r="N344" s="124">
        <f>M344-L344</f>
        <v>9.0909090909090884E-2</v>
      </c>
      <c r="O344" s="1"/>
      <c r="P344" s="2"/>
      <c r="Q344" s="36"/>
      <c r="R344" s="1"/>
    </row>
    <row r="345" spans="1:22" ht="12.75" customHeight="1" x14ac:dyDescent="0.2"/>
    <row r="346" spans="1:22" ht="12.75" customHeight="1" x14ac:dyDescent="0.2"/>
    <row r="347" spans="1:22" ht="26.25" customHeight="1" x14ac:dyDescent="0.4">
      <c r="A347" s="235"/>
      <c r="B347" s="382" t="s">
        <v>101</v>
      </c>
      <c r="C347" s="367"/>
      <c r="D347" s="367"/>
      <c r="E347" s="367"/>
      <c r="F347" s="367"/>
      <c r="G347" s="367"/>
      <c r="H347" s="367"/>
      <c r="I347" s="367"/>
      <c r="J347" s="367"/>
      <c r="K347" s="225" t="s">
        <v>129</v>
      </c>
      <c r="L347" s="1"/>
      <c r="M347" s="1"/>
      <c r="N347" s="2"/>
      <c r="O347" s="1"/>
      <c r="P347" s="2"/>
      <c r="Q347" s="2"/>
      <c r="R347" s="2"/>
    </row>
    <row r="348" spans="1:22" ht="20.25" customHeight="1" x14ac:dyDescent="0.2">
      <c r="A348" s="342" t="s">
        <v>18</v>
      </c>
      <c r="B348" s="344" t="s">
        <v>102</v>
      </c>
      <c r="C348" s="345"/>
      <c r="D348" s="345"/>
      <c r="E348" s="345"/>
      <c r="F348" s="345"/>
      <c r="G348" s="345"/>
      <c r="H348" s="345"/>
      <c r="I348" s="345"/>
      <c r="J348" s="377"/>
      <c r="K348" s="348" t="s">
        <v>19</v>
      </c>
      <c r="L348" s="339" t="s">
        <v>11</v>
      </c>
      <c r="M348" s="339" t="s">
        <v>12</v>
      </c>
      <c r="N348" s="350" t="s">
        <v>13</v>
      </c>
      <c r="O348" s="339" t="s">
        <v>14</v>
      </c>
      <c r="P348" s="337" t="s">
        <v>15</v>
      </c>
      <c r="Q348" s="337" t="s">
        <v>16</v>
      </c>
      <c r="R348" s="339" t="s">
        <v>103</v>
      </c>
    </row>
    <row r="349" spans="1:22" ht="15.75" customHeight="1" x14ac:dyDescent="0.25">
      <c r="A349" s="343"/>
      <c r="B349" s="84" t="s">
        <v>104</v>
      </c>
      <c r="C349" s="84" t="s">
        <v>105</v>
      </c>
      <c r="D349" s="84" t="s">
        <v>106</v>
      </c>
      <c r="E349" s="84" t="s">
        <v>107</v>
      </c>
      <c r="F349" s="84" t="s">
        <v>108</v>
      </c>
      <c r="G349" s="84" t="s">
        <v>109</v>
      </c>
      <c r="H349" s="84" t="s">
        <v>110</v>
      </c>
      <c r="I349" s="84" t="s">
        <v>73</v>
      </c>
      <c r="J349" s="84" t="s">
        <v>74</v>
      </c>
      <c r="K349" s="349"/>
      <c r="L349" s="338"/>
      <c r="M349" s="338"/>
      <c r="N349" s="338"/>
      <c r="O349" s="338"/>
      <c r="P349" s="338"/>
      <c r="Q349" s="338"/>
      <c r="R349" s="338"/>
    </row>
    <row r="350" spans="1:22" ht="15.75" customHeight="1" x14ac:dyDescent="0.25">
      <c r="A350" s="84">
        <v>2102</v>
      </c>
      <c r="B350" s="87">
        <v>67</v>
      </c>
      <c r="C350" s="87"/>
      <c r="D350" s="87"/>
      <c r="E350" s="87"/>
      <c r="F350" s="87"/>
      <c r="G350" s="87"/>
      <c r="H350" s="87"/>
      <c r="I350" s="87"/>
      <c r="J350" s="87"/>
      <c r="K350" s="129"/>
      <c r="L350" s="262"/>
      <c r="M350" s="263"/>
      <c r="N350" s="264"/>
      <c r="O350" s="278"/>
      <c r="P350" s="182">
        <f>B350</f>
        <v>67</v>
      </c>
      <c r="Q350" s="279"/>
      <c r="R350" s="278"/>
    </row>
    <row r="351" spans="1:22" ht="15.75" customHeight="1" x14ac:dyDescent="0.25">
      <c r="A351" s="84">
        <v>2201</v>
      </c>
      <c r="B351" s="87"/>
      <c r="C351" s="87">
        <v>37</v>
      </c>
      <c r="D351" s="87"/>
      <c r="E351" s="87"/>
      <c r="F351" s="87"/>
      <c r="G351" s="87"/>
      <c r="H351" s="87"/>
      <c r="I351" s="87"/>
      <c r="J351" s="87"/>
      <c r="K351" s="129"/>
      <c r="L351" s="265"/>
      <c r="M351" s="101"/>
      <c r="N351" s="266"/>
      <c r="O351" s="96">
        <f>IF(C351=0,"",C351/B350)</f>
        <v>0.55223880597014929</v>
      </c>
      <c r="P351" s="97">
        <v>50</v>
      </c>
      <c r="Q351" s="280">
        <f t="shared" ref="Q351:Q357" si="40">IF(P351=0,"",P351/P350)</f>
        <v>0.74626865671641796</v>
      </c>
      <c r="R351" s="280">
        <f t="shared" ref="R351:R357" si="41">IF(P351=0,"",100%-Q351)</f>
        <v>0.25373134328358204</v>
      </c>
    </row>
    <row r="352" spans="1:22" ht="15.75" customHeight="1" x14ac:dyDescent="0.25">
      <c r="A352" s="84">
        <v>2202</v>
      </c>
      <c r="B352" s="87"/>
      <c r="C352" s="87"/>
      <c r="D352" s="87">
        <v>17</v>
      </c>
      <c r="E352" s="87"/>
      <c r="F352" s="87"/>
      <c r="G352" s="87"/>
      <c r="H352" s="87"/>
      <c r="I352" s="87"/>
      <c r="J352" s="87"/>
      <c r="K352" s="129"/>
      <c r="L352" s="265"/>
      <c r="M352" s="101"/>
      <c r="N352" s="266"/>
      <c r="O352" s="96">
        <f>IF(D352=0,"",D352/C351)</f>
        <v>0.45945945945945948</v>
      </c>
      <c r="P352" s="97">
        <v>34</v>
      </c>
      <c r="Q352" s="280">
        <f t="shared" si="40"/>
        <v>0.68</v>
      </c>
      <c r="R352" s="280">
        <f t="shared" si="41"/>
        <v>0.31999999999999995</v>
      </c>
      <c r="S352" s="128">
        <f>P352/P350</f>
        <v>0.5074626865671642</v>
      </c>
    </row>
    <row r="353" spans="1:23" ht="15.75" customHeight="1" x14ac:dyDescent="0.25">
      <c r="A353" s="84">
        <v>2301</v>
      </c>
      <c r="B353" s="87"/>
      <c r="C353" s="87"/>
      <c r="D353" s="87"/>
      <c r="E353" s="87">
        <v>14</v>
      </c>
      <c r="F353" s="87"/>
      <c r="G353" s="87"/>
      <c r="H353" s="87"/>
      <c r="I353" s="87"/>
      <c r="J353" s="87"/>
      <c r="K353" s="129"/>
      <c r="L353" s="265"/>
      <c r="M353" s="101"/>
      <c r="N353" s="266"/>
      <c r="O353" s="96">
        <f>IF(E353=0,"",E353/D352)</f>
        <v>0.82352941176470584</v>
      </c>
      <c r="P353" s="97">
        <v>27</v>
      </c>
      <c r="Q353" s="280">
        <f t="shared" si="40"/>
        <v>0.79411764705882348</v>
      </c>
      <c r="R353" s="280">
        <f t="shared" si="41"/>
        <v>0.20588235294117652</v>
      </c>
    </row>
    <row r="354" spans="1:23" ht="15.75" customHeight="1" x14ac:dyDescent="0.25">
      <c r="A354" s="84">
        <v>2302</v>
      </c>
      <c r="B354" s="87"/>
      <c r="C354" s="87"/>
      <c r="D354" s="87"/>
      <c r="E354" s="87"/>
      <c r="F354" s="87">
        <v>10</v>
      </c>
      <c r="G354" s="87"/>
      <c r="H354" s="87"/>
      <c r="I354" s="87"/>
      <c r="J354" s="87"/>
      <c r="K354" s="129"/>
      <c r="L354" s="265"/>
      <c r="M354" s="101"/>
      <c r="N354" s="266"/>
      <c r="O354" s="96">
        <f>IF(F354=0,"",F354/E353)</f>
        <v>0.7142857142857143</v>
      </c>
      <c r="P354" s="97">
        <v>26</v>
      </c>
      <c r="Q354" s="280">
        <f t="shared" si="40"/>
        <v>0.96296296296296291</v>
      </c>
      <c r="R354" s="280">
        <f t="shared" si="41"/>
        <v>3.703703703703709E-2</v>
      </c>
    </row>
    <row r="355" spans="1:23" ht="15.75" customHeight="1" x14ac:dyDescent="0.25">
      <c r="A355" s="84">
        <v>2401</v>
      </c>
      <c r="B355" s="87"/>
      <c r="C355" s="87"/>
      <c r="D355" s="87"/>
      <c r="E355" s="87"/>
      <c r="F355" s="87"/>
      <c r="G355" s="87">
        <v>17</v>
      </c>
      <c r="H355" s="87"/>
      <c r="I355" s="87"/>
      <c r="J355" s="87"/>
      <c r="K355" s="129">
        <v>1</v>
      </c>
      <c r="L355" s="265"/>
      <c r="M355" s="101"/>
      <c r="N355" s="266"/>
      <c r="O355" s="96">
        <f>IF(G355=0,"",G355/F354)</f>
        <v>1.7</v>
      </c>
      <c r="P355" s="97">
        <v>24</v>
      </c>
      <c r="Q355" s="280">
        <f t="shared" si="40"/>
        <v>0.92307692307692313</v>
      </c>
      <c r="R355" s="280">
        <f t="shared" si="41"/>
        <v>7.6923076923076872E-2</v>
      </c>
    </row>
    <row r="356" spans="1:23" ht="15.75" customHeight="1" x14ac:dyDescent="0.25">
      <c r="A356" s="84">
        <v>2402</v>
      </c>
      <c r="B356" s="87"/>
      <c r="C356" s="87"/>
      <c r="D356" s="87"/>
      <c r="E356" s="87"/>
      <c r="F356" s="87"/>
      <c r="G356" s="87"/>
      <c r="H356" s="87">
        <v>19</v>
      </c>
      <c r="I356" s="87"/>
      <c r="J356" s="87"/>
      <c r="K356" s="129"/>
      <c r="L356" s="265"/>
      <c r="M356" s="101"/>
      <c r="N356" s="266"/>
      <c r="O356" s="96">
        <f>IF(H356=0,"",H356/G355)</f>
        <v>1.1176470588235294</v>
      </c>
      <c r="P356" s="97">
        <v>21</v>
      </c>
      <c r="Q356" s="280">
        <f t="shared" si="40"/>
        <v>0.875</v>
      </c>
      <c r="R356" s="280">
        <f t="shared" si="41"/>
        <v>0.125</v>
      </c>
    </row>
    <row r="357" spans="1:23" ht="15.75" customHeight="1" x14ac:dyDescent="0.25">
      <c r="A357" s="84">
        <v>2501</v>
      </c>
      <c r="B357" s="87"/>
      <c r="C357" s="87"/>
      <c r="D357" s="87"/>
      <c r="E357" s="87"/>
      <c r="F357" s="87"/>
      <c r="G357" s="87"/>
      <c r="H357" s="87"/>
      <c r="I357" s="87">
        <v>4</v>
      </c>
      <c r="J357" s="87"/>
      <c r="K357" s="129">
        <v>3</v>
      </c>
      <c r="L357" s="265"/>
      <c r="M357" s="101"/>
      <c r="N357" s="266"/>
      <c r="O357" s="126">
        <f>IF(I357=0,"",I357/H356)</f>
        <v>0.21052631578947367</v>
      </c>
      <c r="P357" s="97">
        <v>21</v>
      </c>
      <c r="Q357" s="321">
        <f t="shared" si="40"/>
        <v>1</v>
      </c>
      <c r="R357" s="321">
        <f t="shared" si="41"/>
        <v>0</v>
      </c>
    </row>
    <row r="358" spans="1:23" ht="15.75" customHeight="1" x14ac:dyDescent="0.25">
      <c r="A358" s="84">
        <v>2502</v>
      </c>
      <c r="B358" s="87"/>
      <c r="C358" s="87"/>
      <c r="D358" s="87"/>
      <c r="E358" s="87"/>
      <c r="F358" s="87"/>
      <c r="G358" s="87"/>
      <c r="H358" s="87"/>
      <c r="I358" s="87"/>
      <c r="J358" s="87">
        <v>2</v>
      </c>
      <c r="K358" s="129">
        <v>5</v>
      </c>
      <c r="L358" s="265"/>
      <c r="M358" s="101"/>
      <c r="N358" s="256"/>
      <c r="O358" s="126">
        <f>J358/I357</f>
        <v>0.5</v>
      </c>
      <c r="P358" s="97">
        <v>18</v>
      </c>
      <c r="Q358" s="321">
        <f t="shared" ref="Q358" si="42">IF(P358=0,"",P358/P357)</f>
        <v>0.8571428571428571</v>
      </c>
      <c r="R358" s="321">
        <f t="shared" ref="R358" si="43">IF(P358=0,"",100%-Q358)</f>
        <v>0.1428571428571429</v>
      </c>
      <c r="T358" s="219"/>
      <c r="U358" s="219"/>
      <c r="V358" s="219"/>
      <c r="W358" s="219"/>
    </row>
    <row r="359" spans="1:23" ht="15.75" customHeight="1" x14ac:dyDescent="0.25">
      <c r="A359" s="84">
        <v>2601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129"/>
      <c r="L359" s="265"/>
      <c r="M359" s="101"/>
      <c r="N359" s="256"/>
      <c r="O359" s="215"/>
      <c r="P359" s="106"/>
      <c r="Q359" s="285"/>
      <c r="R359" s="215"/>
    </row>
    <row r="360" spans="1:23" ht="15.75" customHeight="1" x14ac:dyDescent="0.25">
      <c r="A360" s="84">
        <v>2602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129"/>
      <c r="L360" s="265"/>
      <c r="M360" s="101"/>
      <c r="N360" s="256"/>
      <c r="O360" s="215"/>
      <c r="P360" s="106"/>
      <c r="Q360" s="285"/>
      <c r="R360" s="215"/>
    </row>
    <row r="361" spans="1:23" ht="15.75" customHeight="1" x14ac:dyDescent="0.25">
      <c r="A361" s="84">
        <v>2701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129"/>
      <c r="L361" s="265"/>
      <c r="M361" s="101"/>
      <c r="N361" s="256"/>
      <c r="O361" s="316"/>
      <c r="P361" s="317"/>
      <c r="Q361" s="318"/>
      <c r="R361" s="319"/>
    </row>
    <row r="362" spans="1:23" ht="15.75" customHeight="1" x14ac:dyDescent="0.25">
      <c r="A362" s="84">
        <v>2702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129"/>
      <c r="L362" s="265"/>
      <c r="M362" s="101"/>
      <c r="N362" s="256"/>
      <c r="O362" s="111" t="s">
        <v>91</v>
      </c>
      <c r="P362" s="164">
        <v>1</v>
      </c>
      <c r="Q362" s="113">
        <f>IF(SUM(K355:K361)=0,"",SUM(K355:K361))</f>
        <v>9</v>
      </c>
      <c r="R362" s="114" t="s">
        <v>19</v>
      </c>
    </row>
    <row r="363" spans="1:23" ht="15.75" customHeight="1" x14ac:dyDescent="0.25">
      <c r="A363" s="84">
        <v>2801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129"/>
      <c r="L363" s="265"/>
      <c r="M363" s="101"/>
      <c r="N363" s="256"/>
      <c r="O363" s="115" t="s">
        <v>92</v>
      </c>
      <c r="P363" s="165">
        <f>IF(P362/B350=0,"",P362/B350)</f>
        <v>1.4925373134328358E-2</v>
      </c>
      <c r="Q363" s="117">
        <f>IF(P362/Q362=0,"",P362/Q362)</f>
        <v>0.1111111111111111</v>
      </c>
      <c r="R363" s="118" t="s">
        <v>93</v>
      </c>
    </row>
    <row r="364" spans="1:23" ht="15.75" customHeight="1" x14ac:dyDescent="0.25">
      <c r="A364" s="84">
        <v>2802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129"/>
      <c r="L364" s="267"/>
      <c r="M364" s="268"/>
      <c r="N364" s="269"/>
      <c r="O364" s="120"/>
      <c r="P364" s="121"/>
      <c r="Q364" s="121"/>
      <c r="R364" s="122"/>
    </row>
    <row r="365" spans="1:23" ht="18" customHeight="1" x14ac:dyDescent="0.25">
      <c r="A365" s="46"/>
      <c r="B365" s="340" t="s">
        <v>111</v>
      </c>
      <c r="C365" s="340"/>
      <c r="D365" s="340"/>
      <c r="E365" s="340"/>
      <c r="F365" s="340"/>
      <c r="G365" s="340"/>
      <c r="H365" s="340"/>
      <c r="I365" s="340"/>
      <c r="J365" s="340"/>
      <c r="K365" s="123">
        <f>SUM(K350:K361)</f>
        <v>9</v>
      </c>
      <c r="L365" s="124">
        <f>(SUM(K353:K358))/B350</f>
        <v>0.13432835820895522</v>
      </c>
      <c r="M365" s="124">
        <f>IF(K365=0,"",K365/B350)</f>
        <v>0.13432835820895522</v>
      </c>
      <c r="N365" s="124">
        <f>M365-L365</f>
        <v>0</v>
      </c>
      <c r="O365" s="1"/>
      <c r="P365" s="2"/>
      <c r="Q365" s="36"/>
      <c r="R365" s="1"/>
    </row>
    <row r="366" spans="1:23" ht="12.75" customHeight="1" x14ac:dyDescent="0.2"/>
    <row r="367" spans="1:23" ht="12.75" customHeight="1" x14ac:dyDescent="0.2"/>
    <row r="368" spans="1:23" ht="26.25" customHeight="1" x14ac:dyDescent="0.4">
      <c r="A368" s="235"/>
      <c r="B368" s="382" t="s">
        <v>101</v>
      </c>
      <c r="C368" s="367"/>
      <c r="D368" s="367"/>
      <c r="E368" s="367"/>
      <c r="F368" s="367"/>
      <c r="G368" s="367"/>
      <c r="H368" s="367"/>
      <c r="I368" s="367"/>
      <c r="J368" s="367"/>
      <c r="K368" s="225" t="s">
        <v>124</v>
      </c>
      <c r="L368" s="1"/>
      <c r="M368" s="1"/>
      <c r="N368" s="2"/>
      <c r="O368" s="1"/>
      <c r="P368" s="2"/>
      <c r="Q368" s="2"/>
      <c r="R368" s="2"/>
    </row>
    <row r="369" spans="1:19" ht="20.25" customHeight="1" x14ac:dyDescent="0.2">
      <c r="A369" s="342" t="s">
        <v>18</v>
      </c>
      <c r="B369" s="344" t="s">
        <v>102</v>
      </c>
      <c r="C369" s="345"/>
      <c r="D369" s="345"/>
      <c r="E369" s="345"/>
      <c r="F369" s="345"/>
      <c r="G369" s="345"/>
      <c r="H369" s="345"/>
      <c r="I369" s="345"/>
      <c r="J369" s="377"/>
      <c r="K369" s="348" t="s">
        <v>19</v>
      </c>
      <c r="L369" s="339" t="s">
        <v>11</v>
      </c>
      <c r="M369" s="339" t="s">
        <v>12</v>
      </c>
      <c r="N369" s="350" t="s">
        <v>13</v>
      </c>
      <c r="O369" s="339" t="s">
        <v>14</v>
      </c>
      <c r="P369" s="337" t="s">
        <v>15</v>
      </c>
      <c r="Q369" s="337" t="s">
        <v>16</v>
      </c>
      <c r="R369" s="339" t="s">
        <v>103</v>
      </c>
    </row>
    <row r="370" spans="1:19" ht="15.75" customHeight="1" x14ac:dyDescent="0.25">
      <c r="A370" s="343"/>
      <c r="B370" s="84" t="s">
        <v>104</v>
      </c>
      <c r="C370" s="84" t="s">
        <v>105</v>
      </c>
      <c r="D370" s="84" t="s">
        <v>106</v>
      </c>
      <c r="E370" s="84" t="s">
        <v>107</v>
      </c>
      <c r="F370" s="84" t="s">
        <v>108</v>
      </c>
      <c r="G370" s="84" t="s">
        <v>109</v>
      </c>
      <c r="H370" s="84" t="s">
        <v>110</v>
      </c>
      <c r="I370" s="84" t="s">
        <v>73</v>
      </c>
      <c r="J370" s="84" t="s">
        <v>74</v>
      </c>
      <c r="K370" s="349"/>
      <c r="L370" s="338"/>
      <c r="M370" s="338"/>
      <c r="N370" s="338"/>
      <c r="O370" s="338"/>
      <c r="P370" s="338"/>
      <c r="Q370" s="338"/>
      <c r="R370" s="338"/>
    </row>
    <row r="371" spans="1:19" ht="15.75" customHeight="1" x14ac:dyDescent="0.25">
      <c r="A371" s="84">
        <v>2201</v>
      </c>
      <c r="B371" s="87">
        <v>39</v>
      </c>
      <c r="C371" s="87"/>
      <c r="D371" s="87"/>
      <c r="E371" s="87"/>
      <c r="F371" s="87"/>
      <c r="G371" s="87"/>
      <c r="H371" s="87"/>
      <c r="I371" s="87"/>
      <c r="J371" s="87"/>
      <c r="K371" s="129"/>
      <c r="L371" s="262"/>
      <c r="M371" s="263"/>
      <c r="N371" s="264"/>
      <c r="O371" s="278"/>
      <c r="P371" s="182">
        <f>B371</f>
        <v>39</v>
      </c>
      <c r="Q371" s="279"/>
      <c r="R371" s="278"/>
    </row>
    <row r="372" spans="1:19" ht="15.75" customHeight="1" x14ac:dyDescent="0.25">
      <c r="A372" s="84">
        <v>2202</v>
      </c>
      <c r="B372" s="87"/>
      <c r="C372" s="87">
        <v>19</v>
      </c>
      <c r="D372" s="87"/>
      <c r="E372" s="87"/>
      <c r="F372" s="87"/>
      <c r="G372" s="87"/>
      <c r="H372" s="87"/>
      <c r="I372" s="87"/>
      <c r="J372" s="87"/>
      <c r="K372" s="129"/>
      <c r="L372" s="265"/>
      <c r="M372" s="101"/>
      <c r="N372" s="266"/>
      <c r="O372" s="96">
        <f>IF(C372=0,"",C372/B371)</f>
        <v>0.48717948717948717</v>
      </c>
      <c r="P372" s="97">
        <v>24</v>
      </c>
      <c r="Q372" s="280">
        <f t="shared" ref="Q372:Q378" si="44">IF(P372=0,"",P372/P371)</f>
        <v>0.61538461538461542</v>
      </c>
      <c r="R372" s="280">
        <f t="shared" ref="R372:R378" si="45">IF(P372=0,"",100%-Q372)</f>
        <v>0.38461538461538458</v>
      </c>
    </row>
    <row r="373" spans="1:19" ht="15.75" customHeight="1" x14ac:dyDescent="0.25">
      <c r="A373" s="84">
        <v>2301</v>
      </c>
      <c r="B373" s="87"/>
      <c r="C373" s="87"/>
      <c r="D373" s="87">
        <v>16</v>
      </c>
      <c r="E373" s="87"/>
      <c r="F373" s="87"/>
      <c r="G373" s="87"/>
      <c r="H373" s="87"/>
      <c r="I373" s="87"/>
      <c r="J373" s="87"/>
      <c r="K373" s="129"/>
      <c r="L373" s="265"/>
      <c r="M373" s="101"/>
      <c r="N373" s="266"/>
      <c r="O373" s="96">
        <f>IF(D373=0,"",D373/C372)</f>
        <v>0.84210526315789469</v>
      </c>
      <c r="P373" s="97">
        <v>21</v>
      </c>
      <c r="Q373" s="280">
        <f t="shared" si="44"/>
        <v>0.875</v>
      </c>
      <c r="R373" s="280">
        <f t="shared" si="45"/>
        <v>0.125</v>
      </c>
      <c r="S373" s="128">
        <f>P373/P371</f>
        <v>0.53846153846153844</v>
      </c>
    </row>
    <row r="374" spans="1:19" ht="15.75" customHeight="1" x14ac:dyDescent="0.25">
      <c r="A374" s="84">
        <v>2302</v>
      </c>
      <c r="B374" s="87"/>
      <c r="C374" s="87"/>
      <c r="D374" s="87"/>
      <c r="E374" s="87">
        <v>11</v>
      </c>
      <c r="F374" s="87"/>
      <c r="G374" s="87"/>
      <c r="H374" s="87"/>
      <c r="I374" s="87"/>
      <c r="J374" s="87"/>
      <c r="K374" s="129"/>
      <c r="L374" s="265"/>
      <c r="M374" s="101"/>
      <c r="N374" s="266"/>
      <c r="O374" s="96">
        <f>IF(E374=0,"",E374/D373)</f>
        <v>0.6875</v>
      </c>
      <c r="P374" s="97">
        <v>18</v>
      </c>
      <c r="Q374" s="280">
        <f t="shared" si="44"/>
        <v>0.8571428571428571</v>
      </c>
      <c r="R374" s="280">
        <f t="shared" si="45"/>
        <v>0.1428571428571429</v>
      </c>
    </row>
    <row r="375" spans="1:19" ht="15.75" customHeight="1" x14ac:dyDescent="0.25">
      <c r="A375" s="84">
        <v>2401</v>
      </c>
      <c r="B375" s="87"/>
      <c r="C375" s="87"/>
      <c r="D375" s="87"/>
      <c r="E375" s="87"/>
      <c r="F375" s="87">
        <v>9</v>
      </c>
      <c r="G375" s="87"/>
      <c r="H375" s="87"/>
      <c r="I375" s="87"/>
      <c r="J375" s="87"/>
      <c r="K375" s="129"/>
      <c r="L375" s="265"/>
      <c r="M375" s="101"/>
      <c r="N375" s="266"/>
      <c r="O375" s="96">
        <f>IF(F375=0,"",F375/E374)</f>
        <v>0.81818181818181823</v>
      </c>
      <c r="P375" s="97">
        <v>18</v>
      </c>
      <c r="Q375" s="280">
        <f t="shared" si="44"/>
        <v>1</v>
      </c>
      <c r="R375" s="280">
        <f t="shared" si="45"/>
        <v>0</v>
      </c>
    </row>
    <row r="376" spans="1:19" ht="15.75" customHeight="1" x14ac:dyDescent="0.25">
      <c r="A376" s="84">
        <v>2402</v>
      </c>
      <c r="B376" s="87"/>
      <c r="C376" s="87"/>
      <c r="D376" s="87"/>
      <c r="E376" s="87"/>
      <c r="F376" s="87"/>
      <c r="G376" s="87">
        <v>5</v>
      </c>
      <c r="H376" s="87"/>
      <c r="I376" s="87"/>
      <c r="J376" s="87"/>
      <c r="K376" s="129"/>
      <c r="L376" s="265"/>
      <c r="M376" s="101"/>
      <c r="N376" s="266"/>
      <c r="O376" s="96">
        <f>IF(G376=0,"",G376/F375)</f>
        <v>0.55555555555555558</v>
      </c>
      <c r="P376" s="97">
        <v>16</v>
      </c>
      <c r="Q376" s="280">
        <f t="shared" si="44"/>
        <v>0.88888888888888884</v>
      </c>
      <c r="R376" s="280">
        <f t="shared" si="45"/>
        <v>0.11111111111111116</v>
      </c>
    </row>
    <row r="377" spans="1:19" ht="15.75" customHeight="1" x14ac:dyDescent="0.25">
      <c r="A377" s="84">
        <v>2501</v>
      </c>
      <c r="B377" s="87"/>
      <c r="C377" s="87"/>
      <c r="D377" s="87"/>
      <c r="E377" s="87"/>
      <c r="F377" s="87"/>
      <c r="G377" s="87"/>
      <c r="H377" s="218">
        <v>3</v>
      </c>
      <c r="I377" s="87"/>
      <c r="J377" s="87"/>
      <c r="K377" s="129"/>
      <c r="L377" s="265"/>
      <c r="M377" s="101"/>
      <c r="N377" s="266"/>
      <c r="O377" s="220">
        <f>IF(H377=0,"",H377/G376)</f>
        <v>0.6</v>
      </c>
      <c r="P377" s="97">
        <v>16</v>
      </c>
      <c r="Q377" s="280">
        <f t="shared" si="44"/>
        <v>1</v>
      </c>
      <c r="R377" s="280">
        <f t="shared" si="45"/>
        <v>0</v>
      </c>
    </row>
    <row r="378" spans="1:19" ht="15.75" customHeight="1" x14ac:dyDescent="0.25">
      <c r="A378" s="84">
        <v>2502</v>
      </c>
      <c r="B378" s="87"/>
      <c r="C378" s="87"/>
      <c r="D378" s="87"/>
      <c r="E378" s="87"/>
      <c r="F378" s="87"/>
      <c r="G378" s="87"/>
      <c r="H378" s="87"/>
      <c r="I378" s="87">
        <v>3</v>
      </c>
      <c r="J378" s="87"/>
      <c r="K378" s="129">
        <v>3</v>
      </c>
      <c r="L378" s="265"/>
      <c r="M378" s="101"/>
      <c r="N378" s="266"/>
      <c r="O378" s="126">
        <f>I378/H377</f>
        <v>1</v>
      </c>
      <c r="P378" s="97">
        <v>16</v>
      </c>
      <c r="Q378" s="126">
        <f t="shared" si="44"/>
        <v>1</v>
      </c>
      <c r="R378" s="126">
        <f t="shared" si="45"/>
        <v>0</v>
      </c>
    </row>
    <row r="379" spans="1:19" ht="15.75" customHeight="1" x14ac:dyDescent="0.25">
      <c r="A379" s="84">
        <v>2601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129"/>
      <c r="L379" s="265"/>
      <c r="M379" s="101"/>
      <c r="N379" s="256"/>
      <c r="O379" s="126" t="str">
        <f>IF(J379=0,"",J379/I378)</f>
        <v/>
      </c>
      <c r="P379" s="97"/>
      <c r="Q379" s="126" t="str">
        <f t="shared" ref="Q379" si="46">IF(P379=0,"",P379/P378)</f>
        <v/>
      </c>
      <c r="R379" s="126" t="str">
        <f t="shared" ref="R379" si="47">IF(P379=0,"",100%-Q379)</f>
        <v/>
      </c>
    </row>
    <row r="380" spans="1:19" ht="15.75" customHeight="1" x14ac:dyDescent="0.25">
      <c r="A380" s="84">
        <v>2602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129"/>
      <c r="L380" s="265"/>
      <c r="M380" s="101"/>
      <c r="N380" s="256"/>
      <c r="O380" s="215"/>
      <c r="P380" s="106"/>
      <c r="Q380" s="285"/>
      <c r="R380" s="215"/>
    </row>
    <row r="381" spans="1:19" ht="15.75" customHeight="1" x14ac:dyDescent="0.25">
      <c r="A381" s="84">
        <v>2701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129"/>
      <c r="L381" s="265"/>
      <c r="M381" s="101"/>
      <c r="N381" s="256"/>
      <c r="O381" s="215"/>
      <c r="P381" s="106"/>
      <c r="Q381" s="285"/>
      <c r="R381" s="215"/>
    </row>
    <row r="382" spans="1:19" ht="15.75" customHeight="1" x14ac:dyDescent="0.25">
      <c r="A382" s="84">
        <v>2702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129"/>
      <c r="L382" s="265"/>
      <c r="M382" s="101"/>
      <c r="N382" s="256"/>
      <c r="O382" s="316"/>
      <c r="P382" s="317"/>
      <c r="Q382" s="318"/>
      <c r="R382" s="319"/>
    </row>
    <row r="383" spans="1:19" ht="15.75" customHeight="1" x14ac:dyDescent="0.25">
      <c r="A383" s="84">
        <v>2801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129"/>
      <c r="L383" s="265"/>
      <c r="M383" s="101"/>
      <c r="N383" s="256"/>
      <c r="O383" s="111" t="s">
        <v>91</v>
      </c>
      <c r="P383" s="164"/>
      <c r="Q383" s="113">
        <f>IF(SUM(K376:K382)=0,"",SUM(K376:K382))</f>
        <v>3</v>
      </c>
      <c r="R383" s="114" t="s">
        <v>19</v>
      </c>
    </row>
    <row r="384" spans="1:19" ht="15.75" customHeight="1" x14ac:dyDescent="0.25">
      <c r="A384" s="84">
        <v>2802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129"/>
      <c r="L384" s="265"/>
      <c r="M384" s="101"/>
      <c r="N384" s="256"/>
      <c r="O384" s="115" t="s">
        <v>92</v>
      </c>
      <c r="P384" s="165" t="str">
        <f>IF(P383/B371=0,"",P383/B371)</f>
        <v/>
      </c>
      <c r="Q384" s="117" t="str">
        <f>IF(P383/Q383=0,"",P383/Q383)</f>
        <v/>
      </c>
      <c r="R384" s="118" t="s">
        <v>93</v>
      </c>
    </row>
    <row r="385" spans="1:19" ht="15.75" customHeight="1" x14ac:dyDescent="0.25">
      <c r="A385" s="84">
        <v>2901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129"/>
      <c r="L385" s="267"/>
      <c r="M385" s="268"/>
      <c r="N385" s="269"/>
      <c r="O385" s="120"/>
      <c r="P385" s="121"/>
      <c r="Q385" s="121"/>
      <c r="R385" s="122"/>
    </row>
    <row r="386" spans="1:19" ht="18" customHeight="1" x14ac:dyDescent="0.25">
      <c r="A386" s="46"/>
      <c r="B386" s="340" t="s">
        <v>111</v>
      </c>
      <c r="C386" s="340"/>
      <c r="D386" s="340"/>
      <c r="E386" s="340"/>
      <c r="F386" s="340"/>
      <c r="G386" s="340"/>
      <c r="H386" s="340"/>
      <c r="I386" s="340"/>
      <c r="J386" s="340"/>
      <c r="K386" s="123">
        <f>SUM(K371:K382)</f>
        <v>3</v>
      </c>
      <c r="L386" s="124">
        <f>(SUM(K374:K379))/B371</f>
        <v>7.6923076923076927E-2</v>
      </c>
      <c r="M386" s="124">
        <f>IF(K386=0,"",K386/B371)</f>
        <v>7.6923076923076927E-2</v>
      </c>
      <c r="N386" s="124">
        <f>M386-L386</f>
        <v>0</v>
      </c>
      <c r="O386" s="1"/>
      <c r="P386" s="2"/>
      <c r="Q386" s="36"/>
      <c r="R386" s="1"/>
    </row>
    <row r="387" spans="1:19" ht="12.75" customHeight="1" x14ac:dyDescent="0.2"/>
    <row r="388" spans="1:19" ht="12.75" customHeight="1" x14ac:dyDescent="0.2"/>
    <row r="389" spans="1:19" ht="26.25" x14ac:dyDescent="0.4">
      <c r="A389" s="235"/>
      <c r="B389" s="382" t="s">
        <v>101</v>
      </c>
      <c r="C389" s="367"/>
      <c r="D389" s="367"/>
      <c r="E389" s="367"/>
      <c r="F389" s="367"/>
      <c r="G389" s="367"/>
      <c r="H389" s="367"/>
      <c r="I389" s="367"/>
      <c r="J389" s="367"/>
      <c r="K389" s="225" t="s">
        <v>130</v>
      </c>
      <c r="L389" s="1"/>
      <c r="M389" s="1"/>
      <c r="N389" s="2"/>
      <c r="O389" s="1"/>
      <c r="P389" s="2"/>
      <c r="Q389" s="2"/>
      <c r="R389" s="2"/>
    </row>
    <row r="390" spans="1:19" ht="20.25" x14ac:dyDescent="0.2">
      <c r="A390" s="342" t="s">
        <v>18</v>
      </c>
      <c r="B390" s="344" t="s">
        <v>102</v>
      </c>
      <c r="C390" s="345"/>
      <c r="D390" s="345"/>
      <c r="E390" s="345"/>
      <c r="F390" s="345"/>
      <c r="G390" s="345"/>
      <c r="H390" s="345"/>
      <c r="I390" s="345"/>
      <c r="J390" s="377"/>
      <c r="K390" s="348" t="s">
        <v>19</v>
      </c>
      <c r="L390" s="339" t="s">
        <v>11</v>
      </c>
      <c r="M390" s="339" t="s">
        <v>12</v>
      </c>
      <c r="N390" s="350" t="s">
        <v>13</v>
      </c>
      <c r="O390" s="339" t="s">
        <v>14</v>
      </c>
      <c r="P390" s="337" t="s">
        <v>15</v>
      </c>
      <c r="Q390" s="337" t="s">
        <v>16</v>
      </c>
      <c r="R390" s="339" t="s">
        <v>103</v>
      </c>
    </row>
    <row r="391" spans="1:19" ht="15.75" x14ac:dyDescent="0.25">
      <c r="A391" s="343"/>
      <c r="B391" s="84" t="s">
        <v>104</v>
      </c>
      <c r="C391" s="84" t="s">
        <v>105</v>
      </c>
      <c r="D391" s="84" t="s">
        <v>106</v>
      </c>
      <c r="E391" s="84" t="s">
        <v>107</v>
      </c>
      <c r="F391" s="84" t="s">
        <v>108</v>
      </c>
      <c r="G391" s="84" t="s">
        <v>109</v>
      </c>
      <c r="H391" s="84" t="s">
        <v>110</v>
      </c>
      <c r="I391" s="84" t="s">
        <v>73</v>
      </c>
      <c r="J391" s="84" t="s">
        <v>74</v>
      </c>
      <c r="K391" s="349"/>
      <c r="L391" s="338"/>
      <c r="M391" s="338"/>
      <c r="N391" s="338"/>
      <c r="O391" s="338"/>
      <c r="P391" s="338"/>
      <c r="Q391" s="338"/>
      <c r="R391" s="338"/>
    </row>
    <row r="392" spans="1:19" ht="15.75" x14ac:dyDescent="0.25">
      <c r="A392" s="84">
        <v>2202</v>
      </c>
      <c r="B392" s="87">
        <v>40</v>
      </c>
      <c r="C392" s="87"/>
      <c r="D392" s="87"/>
      <c r="E392" s="87"/>
      <c r="F392" s="87"/>
      <c r="G392" s="87"/>
      <c r="H392" s="87"/>
      <c r="I392" s="87"/>
      <c r="J392" s="87"/>
      <c r="K392" s="129"/>
      <c r="L392" s="262"/>
      <c r="M392" s="263"/>
      <c r="N392" s="264"/>
      <c r="O392" s="278"/>
      <c r="P392" s="182">
        <f>B392</f>
        <v>40</v>
      </c>
      <c r="Q392" s="279"/>
      <c r="R392" s="278"/>
    </row>
    <row r="393" spans="1:19" ht="15.75" x14ac:dyDescent="0.25">
      <c r="A393" s="84">
        <v>2301</v>
      </c>
      <c r="B393" s="87"/>
      <c r="C393" s="87">
        <v>25</v>
      </c>
      <c r="D393" s="87"/>
      <c r="E393" s="87"/>
      <c r="F393" s="87"/>
      <c r="G393" s="87"/>
      <c r="H393" s="87"/>
      <c r="I393" s="87"/>
      <c r="J393" s="87"/>
      <c r="K393" s="129"/>
      <c r="L393" s="265"/>
      <c r="M393" s="101"/>
      <c r="N393" s="266"/>
      <c r="O393" s="96">
        <f>IF(C393=0,"",C393/B392)</f>
        <v>0.625</v>
      </c>
      <c r="P393" s="97">
        <v>40</v>
      </c>
      <c r="Q393" s="280">
        <f t="shared" ref="Q393:Q399" si="48">IF(P393=0,"",P393/P392)</f>
        <v>1</v>
      </c>
      <c r="R393" s="280">
        <f t="shared" ref="R393:R399" si="49">IF(P393=0,"",100%-Q393)</f>
        <v>0</v>
      </c>
    </row>
    <row r="394" spans="1:19" ht="15.75" x14ac:dyDescent="0.25">
      <c r="A394" s="84">
        <v>2302</v>
      </c>
      <c r="B394" s="87"/>
      <c r="C394" s="87"/>
      <c r="D394" s="87">
        <v>13</v>
      </c>
      <c r="E394" s="87"/>
      <c r="F394" s="87"/>
      <c r="G394" s="87"/>
      <c r="H394" s="87"/>
      <c r="I394" s="87"/>
      <c r="J394" s="87"/>
      <c r="K394" s="129"/>
      <c r="L394" s="265"/>
      <c r="M394" s="101"/>
      <c r="N394" s="266"/>
      <c r="O394" s="96">
        <f>IF(D394=0,"",D394/C393)</f>
        <v>0.52</v>
      </c>
      <c r="P394" s="97">
        <v>22</v>
      </c>
      <c r="Q394" s="280">
        <f t="shared" si="48"/>
        <v>0.55000000000000004</v>
      </c>
      <c r="R394" s="280">
        <f t="shared" si="49"/>
        <v>0.44999999999999996</v>
      </c>
      <c r="S394" s="128">
        <f>P394/P392</f>
        <v>0.55000000000000004</v>
      </c>
    </row>
    <row r="395" spans="1:19" ht="15.75" x14ac:dyDescent="0.25">
      <c r="A395" s="84">
        <v>2401</v>
      </c>
      <c r="B395" s="87"/>
      <c r="C395" s="87"/>
      <c r="D395" s="87"/>
      <c r="E395" s="87">
        <v>14</v>
      </c>
      <c r="F395" s="87"/>
      <c r="G395" s="87"/>
      <c r="H395" s="87"/>
      <c r="I395" s="87"/>
      <c r="J395" s="87"/>
      <c r="K395" s="129"/>
      <c r="L395" s="265"/>
      <c r="M395" s="101"/>
      <c r="N395" s="266"/>
      <c r="O395" s="96">
        <f>IF(E395=0,"",E395/D394)</f>
        <v>1.0769230769230769</v>
      </c>
      <c r="P395" s="97">
        <v>18</v>
      </c>
      <c r="Q395" s="280">
        <f t="shared" si="48"/>
        <v>0.81818181818181823</v>
      </c>
      <c r="R395" s="280">
        <f t="shared" si="49"/>
        <v>0.18181818181818177</v>
      </c>
    </row>
    <row r="396" spans="1:19" ht="15.75" x14ac:dyDescent="0.25">
      <c r="A396" s="84">
        <v>2402</v>
      </c>
      <c r="B396" s="87"/>
      <c r="C396" s="87"/>
      <c r="D396" s="87"/>
      <c r="E396" s="87"/>
      <c r="F396" s="87">
        <v>11</v>
      </c>
      <c r="G396" s="87"/>
      <c r="H396" s="87"/>
      <c r="I396" s="87"/>
      <c r="J396" s="87"/>
      <c r="K396" s="129"/>
      <c r="L396" s="265"/>
      <c r="M396" s="101"/>
      <c r="N396" s="266"/>
      <c r="O396" s="96">
        <f>IF(F396=0,"",F396/E395)</f>
        <v>0.7857142857142857</v>
      </c>
      <c r="P396" s="97">
        <v>17</v>
      </c>
      <c r="Q396" s="280">
        <f t="shared" si="48"/>
        <v>0.94444444444444442</v>
      </c>
      <c r="R396" s="280">
        <f t="shared" si="49"/>
        <v>5.555555555555558E-2</v>
      </c>
    </row>
    <row r="397" spans="1:19" ht="15.75" x14ac:dyDescent="0.25">
      <c r="A397" s="84">
        <v>2501</v>
      </c>
      <c r="B397" s="87"/>
      <c r="C397" s="87"/>
      <c r="D397" s="87"/>
      <c r="E397" s="87"/>
      <c r="F397" s="87"/>
      <c r="G397" s="87">
        <v>6</v>
      </c>
      <c r="H397" s="87"/>
      <c r="I397" s="87"/>
      <c r="J397" s="87"/>
      <c r="K397" s="129"/>
      <c r="L397" s="265"/>
      <c r="M397" s="101"/>
      <c r="N397" s="266"/>
      <c r="O397" s="96">
        <f>IF(G397=0,"",G397/F396)</f>
        <v>0.54545454545454541</v>
      </c>
      <c r="P397" s="97">
        <v>17</v>
      </c>
      <c r="Q397" s="322">
        <f t="shared" si="48"/>
        <v>1</v>
      </c>
      <c r="R397" s="322">
        <f t="shared" si="49"/>
        <v>0</v>
      </c>
    </row>
    <row r="398" spans="1:19" ht="15.75" x14ac:dyDescent="0.25">
      <c r="A398" s="84">
        <v>2502</v>
      </c>
      <c r="B398" s="87"/>
      <c r="C398" s="87"/>
      <c r="D398" s="87"/>
      <c r="E398" s="87"/>
      <c r="F398" s="87"/>
      <c r="G398" s="87"/>
      <c r="H398" s="87">
        <v>6</v>
      </c>
      <c r="I398" s="87"/>
      <c r="J398" s="87"/>
      <c r="K398" s="129">
        <v>2</v>
      </c>
      <c r="L398" s="265"/>
      <c r="M398" s="101"/>
      <c r="N398" s="266"/>
      <c r="O398" s="96">
        <f>H398/G397</f>
        <v>1</v>
      </c>
      <c r="P398" s="97">
        <v>17</v>
      </c>
      <c r="Q398" s="280">
        <f t="shared" si="48"/>
        <v>1</v>
      </c>
      <c r="R398" s="280">
        <f t="shared" si="49"/>
        <v>0</v>
      </c>
    </row>
    <row r="399" spans="1:19" ht="15.75" x14ac:dyDescent="0.25">
      <c r="A399" s="84">
        <v>2601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129"/>
      <c r="L399" s="265"/>
      <c r="M399" s="101"/>
      <c r="N399" s="266"/>
      <c r="O399" s="126" t="str">
        <f>IF(J399=0,"",J399/I398)</f>
        <v/>
      </c>
      <c r="P399" s="97"/>
      <c r="Q399" s="126" t="str">
        <f t="shared" si="48"/>
        <v/>
      </c>
      <c r="R399" s="126" t="str">
        <f t="shared" si="49"/>
        <v/>
      </c>
    </row>
    <row r="400" spans="1:19" ht="15.75" x14ac:dyDescent="0.25">
      <c r="A400" s="84">
        <v>2602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129"/>
      <c r="L400" s="265"/>
      <c r="M400" s="101"/>
      <c r="N400" s="256"/>
      <c r="O400" s="126" t="str">
        <f>IF(J400=0,"",J400/I399)</f>
        <v/>
      </c>
      <c r="P400" s="97"/>
      <c r="Q400" s="126" t="str">
        <f t="shared" ref="Q400" si="50">IF(P400=0,"",P400/P399)</f>
        <v/>
      </c>
      <c r="R400" s="126" t="str">
        <f t="shared" ref="R400" si="51">IF(P400=0,"",100%-Q400)</f>
        <v/>
      </c>
    </row>
    <row r="401" spans="1:19" ht="15.75" x14ac:dyDescent="0.25">
      <c r="A401" s="84">
        <v>2701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129"/>
      <c r="L401" s="265"/>
      <c r="M401" s="101"/>
      <c r="N401" s="256"/>
      <c r="O401" s="215"/>
      <c r="P401" s="106"/>
      <c r="Q401" s="285"/>
      <c r="R401" s="215"/>
    </row>
    <row r="402" spans="1:19" ht="15.75" x14ac:dyDescent="0.25">
      <c r="A402" s="84">
        <v>2702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129"/>
      <c r="L402" s="265"/>
      <c r="M402" s="101"/>
      <c r="N402" s="256"/>
      <c r="O402" s="215"/>
      <c r="P402" s="106"/>
      <c r="Q402" s="285"/>
      <c r="R402" s="215"/>
    </row>
    <row r="403" spans="1:19" ht="15.75" x14ac:dyDescent="0.25">
      <c r="A403" s="84">
        <v>2801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129"/>
      <c r="L403" s="265"/>
      <c r="M403" s="101"/>
      <c r="N403" s="256"/>
      <c r="O403" s="316"/>
      <c r="P403" s="317"/>
      <c r="Q403" s="318"/>
      <c r="R403" s="319"/>
    </row>
    <row r="404" spans="1:19" ht="15.75" x14ac:dyDescent="0.25">
      <c r="A404" s="84">
        <v>2802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129"/>
      <c r="L404" s="265"/>
      <c r="M404" s="101"/>
      <c r="N404" s="256"/>
      <c r="O404" s="111" t="s">
        <v>91</v>
      </c>
      <c r="P404" s="164"/>
      <c r="Q404" s="113">
        <f>IF(SUM(K397:K403)=0,"",SUM(K397:K403))</f>
        <v>2</v>
      </c>
      <c r="R404" s="114" t="s">
        <v>19</v>
      </c>
    </row>
    <row r="405" spans="1:19" ht="15.75" x14ac:dyDescent="0.25">
      <c r="A405" s="84">
        <v>2901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129"/>
      <c r="L405" s="265"/>
      <c r="M405" s="101"/>
      <c r="N405" s="256"/>
      <c r="O405" s="115" t="s">
        <v>92</v>
      </c>
      <c r="P405" s="165" t="str">
        <f>IF(P404/B392=0,"",P404/B392)</f>
        <v/>
      </c>
      <c r="Q405" s="117" t="str">
        <f>IF(P404/Q404=0,"",P404/Q404)</f>
        <v/>
      </c>
      <c r="R405" s="118" t="s">
        <v>93</v>
      </c>
    </row>
    <row r="406" spans="1:19" ht="15.75" x14ac:dyDescent="0.25">
      <c r="A406" s="84">
        <v>2902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129"/>
      <c r="L406" s="267"/>
      <c r="M406" s="268"/>
      <c r="N406" s="269"/>
      <c r="O406" s="120"/>
      <c r="P406" s="121"/>
      <c r="Q406" s="121"/>
      <c r="R406" s="122"/>
    </row>
    <row r="407" spans="1:19" ht="18" customHeight="1" x14ac:dyDescent="0.25">
      <c r="A407" s="46"/>
      <c r="B407" s="340" t="s">
        <v>111</v>
      </c>
      <c r="C407" s="340"/>
      <c r="D407" s="340"/>
      <c r="E407" s="340"/>
      <c r="F407" s="340"/>
      <c r="G407" s="340"/>
      <c r="H407" s="340"/>
      <c r="I407" s="340"/>
      <c r="J407" s="340"/>
      <c r="K407" s="123">
        <f>SUM(K392:K403)</f>
        <v>2</v>
      </c>
      <c r="L407" s="124">
        <f>(SUM(K395:K400))/B392</f>
        <v>0.05</v>
      </c>
      <c r="M407" s="124">
        <f>IF(K407=0,"",K407/B392)</f>
        <v>0.05</v>
      </c>
      <c r="N407" s="124">
        <f>M407-L407</f>
        <v>0</v>
      </c>
      <c r="O407" s="1"/>
      <c r="P407" s="2"/>
      <c r="Q407" s="36"/>
      <c r="R407" s="1"/>
    </row>
    <row r="408" spans="1:19" ht="12.75" customHeight="1" x14ac:dyDescent="0.2"/>
    <row r="409" spans="1:19" ht="12.75" customHeight="1" x14ac:dyDescent="0.2"/>
    <row r="410" spans="1:19" ht="26.25" x14ac:dyDescent="0.4">
      <c r="A410" s="235"/>
      <c r="B410" s="341" t="s">
        <v>101</v>
      </c>
      <c r="C410" s="385"/>
      <c r="D410" s="385"/>
      <c r="E410" s="385"/>
      <c r="F410" s="385"/>
      <c r="G410" s="385"/>
      <c r="H410" s="385"/>
      <c r="I410" s="385"/>
      <c r="J410" s="385"/>
      <c r="K410" s="320" t="s">
        <v>153</v>
      </c>
      <c r="L410" s="192" t="s">
        <v>139</v>
      </c>
      <c r="M410" s="1"/>
      <c r="N410" s="2"/>
      <c r="O410" s="1"/>
      <c r="P410" s="2"/>
      <c r="Q410" s="2"/>
      <c r="R410" s="2"/>
      <c r="S410" s="190"/>
    </row>
    <row r="411" spans="1:19" ht="12.75" customHeight="1" x14ac:dyDescent="0.2"/>
    <row r="412" spans="1:19" ht="12.75" customHeight="1" x14ac:dyDescent="0.2"/>
    <row r="413" spans="1:19" ht="26.25" x14ac:dyDescent="0.4">
      <c r="A413" s="235"/>
      <c r="B413" s="382" t="s">
        <v>101</v>
      </c>
      <c r="C413" s="367"/>
      <c r="D413" s="367"/>
      <c r="E413" s="367"/>
      <c r="F413" s="367"/>
      <c r="G413" s="367"/>
      <c r="H413" s="367"/>
      <c r="I413" s="367"/>
      <c r="J413" s="367"/>
      <c r="K413" s="225" t="s">
        <v>155</v>
      </c>
      <c r="L413" s="1"/>
      <c r="M413" s="1"/>
      <c r="N413" s="2"/>
      <c r="O413" s="1"/>
      <c r="P413" s="2"/>
      <c r="Q413" s="2"/>
      <c r="R413" s="2"/>
      <c r="S413" s="195"/>
    </row>
    <row r="414" spans="1:19" ht="20.25" x14ac:dyDescent="0.2">
      <c r="A414" s="342" t="s">
        <v>18</v>
      </c>
      <c r="B414" s="344" t="s">
        <v>102</v>
      </c>
      <c r="C414" s="345"/>
      <c r="D414" s="345"/>
      <c r="E414" s="345"/>
      <c r="F414" s="345"/>
      <c r="G414" s="345"/>
      <c r="H414" s="345"/>
      <c r="I414" s="345"/>
      <c r="J414" s="377"/>
      <c r="K414" s="348" t="s">
        <v>19</v>
      </c>
      <c r="L414" s="339" t="s">
        <v>11</v>
      </c>
      <c r="M414" s="339" t="s">
        <v>12</v>
      </c>
      <c r="N414" s="350" t="s">
        <v>13</v>
      </c>
      <c r="O414" s="339" t="s">
        <v>14</v>
      </c>
      <c r="P414" s="337" t="s">
        <v>15</v>
      </c>
      <c r="Q414" s="337" t="s">
        <v>16</v>
      </c>
      <c r="R414" s="339" t="s">
        <v>103</v>
      </c>
      <c r="S414" s="195"/>
    </row>
    <row r="415" spans="1:19" ht="15.75" x14ac:dyDescent="0.25">
      <c r="A415" s="343"/>
      <c r="B415" s="84" t="s">
        <v>104</v>
      </c>
      <c r="C415" s="84" t="s">
        <v>105</v>
      </c>
      <c r="D415" s="84" t="s">
        <v>106</v>
      </c>
      <c r="E415" s="84" t="s">
        <v>107</v>
      </c>
      <c r="F415" s="84" t="s">
        <v>108</v>
      </c>
      <c r="G415" s="84" t="s">
        <v>109</v>
      </c>
      <c r="H415" s="84" t="s">
        <v>110</v>
      </c>
      <c r="I415" s="84" t="s">
        <v>73</v>
      </c>
      <c r="J415" s="84" t="s">
        <v>74</v>
      </c>
      <c r="K415" s="349"/>
      <c r="L415" s="338"/>
      <c r="M415" s="338"/>
      <c r="N415" s="338"/>
      <c r="O415" s="338"/>
      <c r="P415" s="338"/>
      <c r="Q415" s="338"/>
      <c r="R415" s="338"/>
      <c r="S415" s="195"/>
    </row>
    <row r="416" spans="1:19" ht="15.75" x14ac:dyDescent="0.25">
      <c r="A416" s="84">
        <v>2302</v>
      </c>
      <c r="B416" s="87">
        <v>33</v>
      </c>
      <c r="C416" s="87"/>
      <c r="D416" s="87"/>
      <c r="E416" s="87"/>
      <c r="F416" s="87"/>
      <c r="G416" s="87"/>
      <c r="H416" s="87"/>
      <c r="I416" s="87"/>
      <c r="J416" s="87"/>
      <c r="K416" s="129"/>
      <c r="L416" s="262"/>
      <c r="M416" s="263"/>
      <c r="N416" s="264"/>
      <c r="O416" s="278"/>
      <c r="P416" s="182">
        <f>B416</f>
        <v>33</v>
      </c>
      <c r="Q416" s="279"/>
      <c r="R416" s="278"/>
      <c r="S416" s="195"/>
    </row>
    <row r="417" spans="1:19" ht="15.75" x14ac:dyDescent="0.25">
      <c r="A417" s="84">
        <v>2401</v>
      </c>
      <c r="B417" s="87"/>
      <c r="C417" s="87">
        <v>21</v>
      </c>
      <c r="D417" s="87"/>
      <c r="E417" s="87"/>
      <c r="F417" s="87"/>
      <c r="G417" s="87"/>
      <c r="H417" s="87"/>
      <c r="I417" s="87"/>
      <c r="J417" s="87"/>
      <c r="K417" s="129"/>
      <c r="L417" s="265"/>
      <c r="M417" s="101"/>
      <c r="N417" s="266"/>
      <c r="O417" s="96">
        <f>IF(C417=0,"",C417/B416)</f>
        <v>0.63636363636363635</v>
      </c>
      <c r="P417" s="97">
        <v>31</v>
      </c>
      <c r="Q417" s="280">
        <f t="shared" ref="Q417:Q423" si="52">IF(P417=0,"",P417/P416)</f>
        <v>0.93939393939393945</v>
      </c>
      <c r="R417" s="280">
        <f t="shared" ref="R417:R423" si="53">IF(P417=0,"",100%-Q417)</f>
        <v>6.0606060606060552E-2</v>
      </c>
      <c r="S417" s="195"/>
    </row>
    <row r="418" spans="1:19" ht="15.75" x14ac:dyDescent="0.25">
      <c r="A418" s="84">
        <v>2402</v>
      </c>
      <c r="B418" s="87"/>
      <c r="C418" s="87"/>
      <c r="D418" s="87">
        <v>13</v>
      </c>
      <c r="E418" s="87"/>
      <c r="F418" s="87"/>
      <c r="G418" s="87"/>
      <c r="H418" s="87"/>
      <c r="I418" s="87"/>
      <c r="J418" s="87"/>
      <c r="K418" s="129"/>
      <c r="L418" s="265"/>
      <c r="M418" s="101"/>
      <c r="N418" s="266"/>
      <c r="O418" s="96">
        <f>IF(D418=0,"",D418/C417)</f>
        <v>0.61904761904761907</v>
      </c>
      <c r="P418" s="97">
        <v>20</v>
      </c>
      <c r="Q418" s="280">
        <f t="shared" si="52"/>
        <v>0.64516129032258063</v>
      </c>
      <c r="R418" s="280">
        <f t="shared" si="53"/>
        <v>0.35483870967741937</v>
      </c>
      <c r="S418" s="128">
        <f>P418/P416</f>
        <v>0.60606060606060608</v>
      </c>
    </row>
    <row r="419" spans="1:19" ht="15.75" x14ac:dyDescent="0.25">
      <c r="A419" s="84">
        <v>2501</v>
      </c>
      <c r="B419" s="87"/>
      <c r="C419" s="87"/>
      <c r="D419" s="87"/>
      <c r="E419" s="87">
        <v>8</v>
      </c>
      <c r="F419" s="87"/>
      <c r="G419" s="87"/>
      <c r="H419" s="87"/>
      <c r="I419" s="87"/>
      <c r="J419" s="87"/>
      <c r="K419" s="129"/>
      <c r="L419" s="265"/>
      <c r="M419" s="101"/>
      <c r="N419" s="266"/>
      <c r="O419" s="96">
        <f>IF(E419=0,"",E419/D418)</f>
        <v>0.61538461538461542</v>
      </c>
      <c r="P419" s="97">
        <v>17</v>
      </c>
      <c r="Q419" s="280">
        <f t="shared" si="52"/>
        <v>0.85</v>
      </c>
      <c r="R419" s="280">
        <f t="shared" si="53"/>
        <v>0.15000000000000002</v>
      </c>
      <c r="S419" s="195"/>
    </row>
    <row r="420" spans="1:19" ht="15.75" x14ac:dyDescent="0.25">
      <c r="A420" s="84">
        <v>2502</v>
      </c>
      <c r="B420" s="87"/>
      <c r="C420" s="87"/>
      <c r="D420" s="87"/>
      <c r="E420" s="87"/>
      <c r="F420" s="87">
        <v>8</v>
      </c>
      <c r="G420" s="87"/>
      <c r="H420" s="87"/>
      <c r="I420" s="87"/>
      <c r="J420" s="87"/>
      <c r="K420" s="129"/>
      <c r="L420" s="265"/>
      <c r="M420" s="101"/>
      <c r="N420" s="266"/>
      <c r="O420" s="96">
        <f>F420/E419</f>
        <v>1</v>
      </c>
      <c r="P420" s="97">
        <v>13</v>
      </c>
      <c r="Q420" s="280">
        <f t="shared" si="52"/>
        <v>0.76470588235294112</v>
      </c>
      <c r="R420" s="280">
        <f t="shared" si="53"/>
        <v>0.23529411764705888</v>
      </c>
      <c r="S420" s="195"/>
    </row>
    <row r="421" spans="1:19" ht="15.75" x14ac:dyDescent="0.25">
      <c r="A421" s="84">
        <v>2601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129"/>
      <c r="L421" s="265"/>
      <c r="M421" s="101"/>
      <c r="N421" s="266"/>
      <c r="O421" s="96" t="str">
        <f>IF(H421=0,"",H421/G420)</f>
        <v/>
      </c>
      <c r="P421" s="97"/>
      <c r="Q421" s="280" t="str">
        <f t="shared" si="52"/>
        <v/>
      </c>
      <c r="R421" s="280" t="str">
        <f t="shared" si="53"/>
        <v/>
      </c>
      <c r="S421" s="195"/>
    </row>
    <row r="422" spans="1:19" ht="15.75" x14ac:dyDescent="0.25">
      <c r="A422" s="84">
        <v>2602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129"/>
      <c r="L422" s="265"/>
      <c r="M422" s="101"/>
      <c r="N422" s="266"/>
      <c r="O422" s="96" t="str">
        <f>IF(I422=0,"",I422/H421)</f>
        <v/>
      </c>
      <c r="P422" s="97"/>
      <c r="Q422" s="280" t="str">
        <f t="shared" si="52"/>
        <v/>
      </c>
      <c r="R422" s="280" t="str">
        <f t="shared" si="53"/>
        <v/>
      </c>
      <c r="S422" s="195"/>
    </row>
    <row r="423" spans="1:19" ht="15.75" x14ac:dyDescent="0.25">
      <c r="A423" s="84">
        <v>2701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129"/>
      <c r="L423" s="265"/>
      <c r="M423" s="101"/>
      <c r="N423" s="266"/>
      <c r="O423" s="126" t="str">
        <f>IF(J423=0,"",J423/I422)</f>
        <v/>
      </c>
      <c r="P423" s="97"/>
      <c r="Q423" s="126" t="str">
        <f t="shared" si="52"/>
        <v/>
      </c>
      <c r="R423" s="126" t="str">
        <f t="shared" si="53"/>
        <v/>
      </c>
      <c r="S423" s="195"/>
    </row>
    <row r="424" spans="1:19" ht="15.75" x14ac:dyDescent="0.25">
      <c r="A424" s="84">
        <v>2702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129"/>
      <c r="L424" s="265"/>
      <c r="M424" s="101"/>
      <c r="N424" s="256"/>
      <c r="O424" s="126" t="str">
        <f>IF(J424=0,"",J424/I423)</f>
        <v/>
      </c>
      <c r="P424" s="97"/>
      <c r="Q424" s="126" t="str">
        <f t="shared" ref="Q424" si="54">IF(P424=0,"",P424/P423)</f>
        <v/>
      </c>
      <c r="R424" s="126" t="str">
        <f t="shared" ref="R424" si="55">IF(P424=0,"",100%-Q424)</f>
        <v/>
      </c>
      <c r="S424" s="195"/>
    </row>
    <row r="425" spans="1:19" ht="15.75" x14ac:dyDescent="0.25">
      <c r="A425" s="84">
        <v>2801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129"/>
      <c r="L425" s="265"/>
      <c r="M425" s="101"/>
      <c r="N425" s="256"/>
      <c r="O425" s="215"/>
      <c r="P425" s="106"/>
      <c r="Q425" s="285"/>
      <c r="R425" s="215"/>
      <c r="S425" s="195"/>
    </row>
    <row r="426" spans="1:19" ht="15.75" x14ac:dyDescent="0.25">
      <c r="A426" s="84">
        <v>2802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129"/>
      <c r="L426" s="265"/>
      <c r="M426" s="101"/>
      <c r="N426" s="256"/>
      <c r="O426" s="215"/>
      <c r="P426" s="106"/>
      <c r="Q426" s="285"/>
      <c r="R426" s="215"/>
      <c r="S426" s="195"/>
    </row>
    <row r="427" spans="1:19" ht="15.75" x14ac:dyDescent="0.25">
      <c r="A427" s="84">
        <v>2901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129"/>
      <c r="L427" s="265"/>
      <c r="M427" s="101"/>
      <c r="N427" s="256"/>
      <c r="O427" s="316"/>
      <c r="P427" s="317"/>
      <c r="Q427" s="318"/>
      <c r="R427" s="319"/>
      <c r="S427" s="195"/>
    </row>
    <row r="428" spans="1:19" ht="15.75" x14ac:dyDescent="0.25">
      <c r="A428" s="84">
        <v>2902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129"/>
      <c r="L428" s="265"/>
      <c r="M428" s="101"/>
      <c r="N428" s="256"/>
      <c r="O428" s="111" t="s">
        <v>91</v>
      </c>
      <c r="P428" s="164"/>
      <c r="Q428" s="113" t="str">
        <f>IF(SUM(K421:K427)=0,"",SUM(K421:K427))</f>
        <v/>
      </c>
      <c r="R428" s="114" t="s">
        <v>19</v>
      </c>
      <c r="S428" s="195"/>
    </row>
    <row r="429" spans="1:19" ht="15.75" x14ac:dyDescent="0.25">
      <c r="A429" s="84">
        <v>3001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129"/>
      <c r="L429" s="265"/>
      <c r="M429" s="101"/>
      <c r="N429" s="256"/>
      <c r="O429" s="115" t="s">
        <v>92</v>
      </c>
      <c r="P429" s="165" t="str">
        <f>IF(P428/B416=0,"",P428/B416)</f>
        <v/>
      </c>
      <c r="Q429" s="117" t="e">
        <f>IF(P428/Q428=0,"",P428/Q428)</f>
        <v>#VALUE!</v>
      </c>
      <c r="R429" s="118" t="s">
        <v>93</v>
      </c>
      <c r="S429" s="195"/>
    </row>
    <row r="430" spans="1:19" ht="15.75" x14ac:dyDescent="0.25">
      <c r="A430" s="84">
        <v>3002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129"/>
      <c r="L430" s="267"/>
      <c r="M430" s="268"/>
      <c r="N430" s="269"/>
      <c r="O430" s="120"/>
      <c r="P430" s="121"/>
      <c r="Q430" s="121"/>
      <c r="R430" s="122"/>
      <c r="S430" s="195"/>
    </row>
    <row r="431" spans="1:19" ht="18" customHeight="1" x14ac:dyDescent="0.25">
      <c r="A431" s="46"/>
      <c r="B431" s="340" t="s">
        <v>111</v>
      </c>
      <c r="C431" s="340"/>
      <c r="D431" s="340"/>
      <c r="E431" s="340"/>
      <c r="F431" s="340"/>
      <c r="G431" s="340"/>
      <c r="H431" s="340"/>
      <c r="I431" s="340"/>
      <c r="J431" s="340"/>
      <c r="K431" s="123">
        <f>SUM(K416:K427)</f>
        <v>0</v>
      </c>
      <c r="L431" s="124">
        <f>(SUM(K419:K422))/B416</f>
        <v>0</v>
      </c>
      <c r="M431" s="124" t="str">
        <f>IF(K431=0,"",K431/B416)</f>
        <v/>
      </c>
      <c r="N431" s="124" t="str">
        <f>IF(K423=0,"",M431-L431)</f>
        <v/>
      </c>
      <c r="O431" s="1"/>
      <c r="P431" s="2"/>
      <c r="Q431" s="36"/>
      <c r="R431" s="1"/>
      <c r="S431" s="195"/>
    </row>
    <row r="432" spans="1:19" ht="12.75" customHeight="1" x14ac:dyDescent="0.2">
      <c r="B432" s="195"/>
      <c r="C432" s="195"/>
      <c r="D432" s="195"/>
      <c r="E432" s="195"/>
      <c r="F432" s="195"/>
      <c r="G432" s="195"/>
      <c r="H432" s="195"/>
      <c r="I432" s="195"/>
      <c r="J432" s="195"/>
      <c r="L432" s="195"/>
      <c r="M432" s="195"/>
      <c r="N432" s="195"/>
      <c r="O432" s="195"/>
      <c r="P432" s="195"/>
      <c r="Q432" s="195"/>
      <c r="R432" s="195"/>
      <c r="S432" s="195"/>
    </row>
    <row r="433" spans="1:19" ht="12.75" customHeight="1" x14ac:dyDescent="0.2"/>
    <row r="434" spans="1:19" ht="26.25" x14ac:dyDescent="0.4">
      <c r="A434" s="235"/>
      <c r="B434" s="382" t="s">
        <v>101</v>
      </c>
      <c r="C434" s="367"/>
      <c r="D434" s="367"/>
      <c r="E434" s="367"/>
      <c r="F434" s="367"/>
      <c r="G434" s="367"/>
      <c r="H434" s="367"/>
      <c r="I434" s="367"/>
      <c r="J434" s="367"/>
      <c r="K434" s="225" t="s">
        <v>156</v>
      </c>
      <c r="L434" s="1"/>
      <c r="M434" s="1"/>
      <c r="N434" s="2"/>
      <c r="O434" s="1"/>
      <c r="P434" s="2"/>
      <c r="Q434" s="2"/>
      <c r="R434" s="2"/>
      <c r="S434" s="199"/>
    </row>
    <row r="435" spans="1:19" ht="20.25" x14ac:dyDescent="0.2">
      <c r="A435" s="342" t="s">
        <v>18</v>
      </c>
      <c r="B435" s="344" t="s">
        <v>102</v>
      </c>
      <c r="C435" s="345"/>
      <c r="D435" s="345"/>
      <c r="E435" s="345"/>
      <c r="F435" s="345"/>
      <c r="G435" s="345"/>
      <c r="H435" s="345"/>
      <c r="I435" s="345"/>
      <c r="J435" s="377"/>
      <c r="K435" s="348" t="s">
        <v>19</v>
      </c>
      <c r="L435" s="339" t="s">
        <v>11</v>
      </c>
      <c r="M435" s="339" t="s">
        <v>12</v>
      </c>
      <c r="N435" s="350" t="s">
        <v>13</v>
      </c>
      <c r="O435" s="339" t="s">
        <v>14</v>
      </c>
      <c r="P435" s="337" t="s">
        <v>15</v>
      </c>
      <c r="Q435" s="337" t="s">
        <v>16</v>
      </c>
      <c r="R435" s="339" t="s">
        <v>103</v>
      </c>
      <c r="S435" s="199"/>
    </row>
    <row r="436" spans="1:19" ht="15.75" x14ac:dyDescent="0.25">
      <c r="A436" s="343"/>
      <c r="B436" s="84" t="s">
        <v>104</v>
      </c>
      <c r="C436" s="84" t="s">
        <v>105</v>
      </c>
      <c r="D436" s="84" t="s">
        <v>106</v>
      </c>
      <c r="E436" s="84" t="s">
        <v>107</v>
      </c>
      <c r="F436" s="84" t="s">
        <v>108</v>
      </c>
      <c r="G436" s="84" t="s">
        <v>109</v>
      </c>
      <c r="H436" s="84" t="s">
        <v>110</v>
      </c>
      <c r="I436" s="84" t="s">
        <v>73</v>
      </c>
      <c r="J436" s="84" t="s">
        <v>74</v>
      </c>
      <c r="K436" s="349"/>
      <c r="L436" s="338"/>
      <c r="M436" s="338"/>
      <c r="N436" s="338"/>
      <c r="O436" s="338"/>
      <c r="P436" s="338"/>
      <c r="Q436" s="338"/>
      <c r="R436" s="338"/>
      <c r="S436" s="199"/>
    </row>
    <row r="437" spans="1:19" ht="15.75" x14ac:dyDescent="0.25">
      <c r="A437" s="84">
        <v>2401</v>
      </c>
      <c r="B437" s="87">
        <v>54</v>
      </c>
      <c r="C437" s="87"/>
      <c r="D437" s="87"/>
      <c r="E437" s="87"/>
      <c r="F437" s="87"/>
      <c r="G437" s="87"/>
      <c r="H437" s="87"/>
      <c r="I437" s="87"/>
      <c r="J437" s="87"/>
      <c r="K437" s="129"/>
      <c r="L437" s="262"/>
      <c r="M437" s="263"/>
      <c r="N437" s="264"/>
      <c r="O437" s="278"/>
      <c r="P437" s="182">
        <f>B437</f>
        <v>54</v>
      </c>
      <c r="Q437" s="279"/>
      <c r="R437" s="278"/>
      <c r="S437" s="199"/>
    </row>
    <row r="438" spans="1:19" ht="15.75" x14ac:dyDescent="0.25">
      <c r="A438" s="84">
        <v>2402</v>
      </c>
      <c r="B438" s="87"/>
      <c r="C438" s="87">
        <v>20</v>
      </c>
      <c r="D438" s="87"/>
      <c r="E438" s="87"/>
      <c r="F438" s="87"/>
      <c r="G438" s="87"/>
      <c r="H438" s="87"/>
      <c r="I438" s="87"/>
      <c r="J438" s="87"/>
      <c r="K438" s="129"/>
      <c r="L438" s="265"/>
      <c r="M438" s="101"/>
      <c r="N438" s="266"/>
      <c r="O438" s="96">
        <f>IF(C438=0,"",C438/B437)</f>
        <v>0.37037037037037035</v>
      </c>
      <c r="P438" s="97">
        <v>28</v>
      </c>
      <c r="Q438" s="280">
        <f t="shared" ref="Q438:Q444" si="56">IF(P438=0,"",P438/P437)</f>
        <v>0.51851851851851849</v>
      </c>
      <c r="R438" s="280">
        <f t="shared" ref="R438:R444" si="57">IF(P438=0,"",100%-Q438)</f>
        <v>0.48148148148148151</v>
      </c>
      <c r="S438" s="199"/>
    </row>
    <row r="439" spans="1:19" ht="15.75" x14ac:dyDescent="0.25">
      <c r="A439" s="84">
        <v>2501</v>
      </c>
      <c r="B439" s="87"/>
      <c r="C439" s="87"/>
      <c r="D439" s="87">
        <v>15</v>
      </c>
      <c r="E439" s="87"/>
      <c r="F439" s="87"/>
      <c r="G439" s="87"/>
      <c r="H439" s="87"/>
      <c r="I439" s="87"/>
      <c r="J439" s="87"/>
      <c r="K439" s="129"/>
      <c r="L439" s="265"/>
      <c r="M439" s="101"/>
      <c r="N439" s="266"/>
      <c r="O439" s="96">
        <f>IF(D439=0,"",D439/C438)</f>
        <v>0.75</v>
      </c>
      <c r="P439" s="97">
        <v>24</v>
      </c>
      <c r="Q439" s="280">
        <f t="shared" si="56"/>
        <v>0.8571428571428571</v>
      </c>
      <c r="R439" s="280">
        <f t="shared" si="57"/>
        <v>0.1428571428571429</v>
      </c>
      <c r="S439" s="128">
        <f>P439/P437</f>
        <v>0.44444444444444442</v>
      </c>
    </row>
    <row r="440" spans="1:19" ht="15.75" x14ac:dyDescent="0.25">
      <c r="A440" s="84">
        <v>2502</v>
      </c>
      <c r="B440" s="87"/>
      <c r="C440" s="87"/>
      <c r="D440" s="87"/>
      <c r="E440" s="87">
        <v>14</v>
      </c>
      <c r="F440" s="87"/>
      <c r="G440" s="87"/>
      <c r="H440" s="87"/>
      <c r="I440" s="87"/>
      <c r="J440" s="87"/>
      <c r="K440" s="129"/>
      <c r="L440" s="265"/>
      <c r="M440" s="101"/>
      <c r="N440" s="266"/>
      <c r="O440" s="96">
        <f>IF(E440=0,"",E440/D439)</f>
        <v>0.93333333333333335</v>
      </c>
      <c r="P440" s="97">
        <v>20</v>
      </c>
      <c r="Q440" s="280">
        <f t="shared" si="56"/>
        <v>0.83333333333333337</v>
      </c>
      <c r="R440" s="280">
        <f t="shared" si="57"/>
        <v>0.16666666666666663</v>
      </c>
      <c r="S440" s="199"/>
    </row>
    <row r="441" spans="1:19" ht="15.75" x14ac:dyDescent="0.25">
      <c r="A441" s="84">
        <v>2601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129"/>
      <c r="L441" s="265"/>
      <c r="M441" s="101"/>
      <c r="N441" s="266"/>
      <c r="O441" s="96" t="str">
        <f>IF(G441=0,"",G441/#REF!)</f>
        <v/>
      </c>
      <c r="P441" s="97"/>
      <c r="Q441" s="280" t="str">
        <f t="shared" si="56"/>
        <v/>
      </c>
      <c r="R441" s="280" t="str">
        <f t="shared" si="57"/>
        <v/>
      </c>
      <c r="S441" s="199"/>
    </row>
    <row r="442" spans="1:19" ht="15.75" x14ac:dyDescent="0.25">
      <c r="A442" s="84">
        <v>2602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129"/>
      <c r="L442" s="265"/>
      <c r="M442" s="101"/>
      <c r="N442" s="266"/>
      <c r="O442" s="96" t="str">
        <f>IF(H442=0,"",H442/G441)</f>
        <v/>
      </c>
      <c r="P442" s="97"/>
      <c r="Q442" s="280" t="str">
        <f t="shared" si="56"/>
        <v/>
      </c>
      <c r="R442" s="280" t="str">
        <f t="shared" si="57"/>
        <v/>
      </c>
      <c r="S442" s="199"/>
    </row>
    <row r="443" spans="1:19" ht="15.75" x14ac:dyDescent="0.25">
      <c r="A443" s="84">
        <v>2701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129"/>
      <c r="L443" s="265"/>
      <c r="M443" s="101"/>
      <c r="N443" s="266"/>
      <c r="O443" s="96" t="str">
        <f>IF(I443=0,"",I443/H442)</f>
        <v/>
      </c>
      <c r="P443" s="97"/>
      <c r="Q443" s="280" t="str">
        <f t="shared" si="56"/>
        <v/>
      </c>
      <c r="R443" s="280" t="str">
        <f t="shared" si="57"/>
        <v/>
      </c>
      <c r="S443" s="199"/>
    </row>
    <row r="444" spans="1:19" ht="15.75" x14ac:dyDescent="0.25">
      <c r="A444" s="84">
        <v>2702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129"/>
      <c r="L444" s="265"/>
      <c r="M444" s="101"/>
      <c r="N444" s="266"/>
      <c r="O444" s="126" t="str">
        <f>IF(J444=0,"",J444/I443)</f>
        <v/>
      </c>
      <c r="P444" s="97"/>
      <c r="Q444" s="126" t="str">
        <f t="shared" si="56"/>
        <v/>
      </c>
      <c r="R444" s="126" t="str">
        <f t="shared" si="57"/>
        <v/>
      </c>
      <c r="S444" s="199"/>
    </row>
    <row r="445" spans="1:19" ht="15.75" x14ac:dyDescent="0.25">
      <c r="A445" s="84">
        <v>2801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129"/>
      <c r="L445" s="265"/>
      <c r="M445" s="101"/>
      <c r="N445" s="256"/>
      <c r="O445" s="126" t="str">
        <f>IF(J445=0,"",J445/I444)</f>
        <v/>
      </c>
      <c r="P445" s="97"/>
      <c r="Q445" s="126" t="str">
        <f t="shared" ref="Q445" si="58">IF(P445=0,"",P445/P444)</f>
        <v/>
      </c>
      <c r="R445" s="126" t="str">
        <f t="shared" ref="R445" si="59">IF(P445=0,"",100%-Q445)</f>
        <v/>
      </c>
      <c r="S445" s="199"/>
    </row>
    <row r="446" spans="1:19" ht="15.75" x14ac:dyDescent="0.25">
      <c r="A446" s="84">
        <v>2802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129"/>
      <c r="L446" s="265"/>
      <c r="M446" s="101"/>
      <c r="N446" s="256"/>
      <c r="O446" s="215"/>
      <c r="P446" s="106"/>
      <c r="Q446" s="285"/>
      <c r="R446" s="215"/>
      <c r="S446" s="199"/>
    </row>
    <row r="447" spans="1:19" ht="15.75" x14ac:dyDescent="0.25">
      <c r="A447" s="84">
        <v>2901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129"/>
      <c r="L447" s="265"/>
      <c r="M447" s="101"/>
      <c r="N447" s="256"/>
      <c r="O447" s="215"/>
      <c r="P447" s="106"/>
      <c r="Q447" s="285"/>
      <c r="R447" s="215"/>
      <c r="S447" s="199"/>
    </row>
    <row r="448" spans="1:19" ht="15.75" x14ac:dyDescent="0.25">
      <c r="A448" s="84">
        <v>2902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129"/>
      <c r="L448" s="265"/>
      <c r="M448" s="101"/>
      <c r="N448" s="256"/>
      <c r="O448" s="316"/>
      <c r="P448" s="317"/>
      <c r="Q448" s="318"/>
      <c r="R448" s="319"/>
      <c r="S448" s="199"/>
    </row>
    <row r="449" spans="1:19" ht="15.75" x14ac:dyDescent="0.25">
      <c r="A449" s="84">
        <v>3001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129"/>
      <c r="L449" s="265"/>
      <c r="M449" s="101"/>
      <c r="N449" s="256"/>
      <c r="O449" s="111" t="s">
        <v>91</v>
      </c>
      <c r="P449" s="164"/>
      <c r="Q449" s="113" t="str">
        <f>IF(SUM(K442:K448)=0,"",SUM(K442:K448))</f>
        <v/>
      </c>
      <c r="R449" s="114" t="s">
        <v>19</v>
      </c>
      <c r="S449" s="199"/>
    </row>
    <row r="450" spans="1:19" ht="15.75" x14ac:dyDescent="0.25">
      <c r="A450" s="84">
        <v>3002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129"/>
      <c r="L450" s="265"/>
      <c r="M450" s="101"/>
      <c r="N450" s="256"/>
      <c r="O450" s="115" t="s">
        <v>92</v>
      </c>
      <c r="P450" s="165" t="str">
        <f>IF(P449/B437=0,"",P449/B437)</f>
        <v/>
      </c>
      <c r="Q450" s="117" t="e">
        <f>IF(P449/Q449=0,"",P449/Q449)</f>
        <v>#VALUE!</v>
      </c>
      <c r="R450" s="118" t="s">
        <v>93</v>
      </c>
      <c r="S450" s="199"/>
    </row>
    <row r="451" spans="1:19" ht="15.75" x14ac:dyDescent="0.25">
      <c r="A451" s="84">
        <v>3101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129"/>
      <c r="L451" s="267"/>
      <c r="M451" s="268"/>
      <c r="N451" s="269"/>
      <c r="O451" s="120"/>
      <c r="P451" s="121"/>
      <c r="Q451" s="121"/>
      <c r="R451" s="122"/>
      <c r="S451" s="199"/>
    </row>
    <row r="452" spans="1:19" ht="18" customHeight="1" x14ac:dyDescent="0.25">
      <c r="A452" s="46"/>
      <c r="B452" s="340" t="s">
        <v>111</v>
      </c>
      <c r="C452" s="340"/>
      <c r="D452" s="340"/>
      <c r="E452" s="340"/>
      <c r="F452" s="340"/>
      <c r="G452" s="340"/>
      <c r="H452" s="340"/>
      <c r="I452" s="340"/>
      <c r="J452" s="340"/>
      <c r="K452" s="123">
        <f>SUM(K437:K448)</f>
        <v>0</v>
      </c>
      <c r="L452" s="124">
        <f>(SUM(K440:K443))/B437</f>
        <v>0</v>
      </c>
      <c r="M452" s="124" t="str">
        <f>IF(K452=0,"",K452/B437)</f>
        <v/>
      </c>
      <c r="N452" s="124" t="str">
        <f>IF(K444=0,"",M452-L452)</f>
        <v/>
      </c>
      <c r="O452" s="1"/>
      <c r="P452" s="2"/>
      <c r="Q452" s="36"/>
      <c r="R452" s="1"/>
      <c r="S452" s="199"/>
    </row>
    <row r="453" spans="1:19" ht="12.75" customHeight="1" x14ac:dyDescent="0.2"/>
    <row r="454" spans="1:19" ht="12.75" customHeight="1" x14ac:dyDescent="0.2"/>
    <row r="455" spans="1:19" ht="26.25" x14ac:dyDescent="0.4">
      <c r="A455" s="235"/>
      <c r="B455" s="382" t="s">
        <v>101</v>
      </c>
      <c r="C455" s="367"/>
      <c r="D455" s="367"/>
      <c r="E455" s="367"/>
      <c r="F455" s="367"/>
      <c r="G455" s="367"/>
      <c r="H455" s="367"/>
      <c r="I455" s="367"/>
      <c r="J455" s="367"/>
      <c r="K455" s="225" t="s">
        <v>157</v>
      </c>
      <c r="L455" s="1"/>
      <c r="M455" s="1"/>
      <c r="N455" s="2"/>
      <c r="O455" s="1"/>
      <c r="P455" s="2"/>
      <c r="Q455" s="2"/>
      <c r="R455" s="2"/>
      <c r="S455" s="203"/>
    </row>
    <row r="456" spans="1:19" ht="20.25" x14ac:dyDescent="0.2">
      <c r="A456" s="342" t="s">
        <v>18</v>
      </c>
      <c r="B456" s="344" t="s">
        <v>102</v>
      </c>
      <c r="C456" s="345"/>
      <c r="D456" s="345"/>
      <c r="E456" s="345"/>
      <c r="F456" s="345"/>
      <c r="G456" s="345"/>
      <c r="H456" s="345"/>
      <c r="I456" s="345"/>
      <c r="J456" s="377"/>
      <c r="K456" s="348" t="s">
        <v>19</v>
      </c>
      <c r="L456" s="339" t="s">
        <v>11</v>
      </c>
      <c r="M456" s="339" t="s">
        <v>12</v>
      </c>
      <c r="N456" s="350" t="s">
        <v>13</v>
      </c>
      <c r="O456" s="339" t="s">
        <v>14</v>
      </c>
      <c r="P456" s="337" t="s">
        <v>15</v>
      </c>
      <c r="Q456" s="337" t="s">
        <v>16</v>
      </c>
      <c r="R456" s="339" t="s">
        <v>103</v>
      </c>
      <c r="S456" s="203"/>
    </row>
    <row r="457" spans="1:19" ht="15.75" x14ac:dyDescent="0.25">
      <c r="A457" s="343"/>
      <c r="B457" s="84" t="s">
        <v>104</v>
      </c>
      <c r="C457" s="84" t="s">
        <v>105</v>
      </c>
      <c r="D457" s="84" t="s">
        <v>106</v>
      </c>
      <c r="E457" s="84" t="s">
        <v>107</v>
      </c>
      <c r="F457" s="84" t="s">
        <v>108</v>
      </c>
      <c r="G457" s="84" t="s">
        <v>109</v>
      </c>
      <c r="H457" s="84" t="s">
        <v>110</v>
      </c>
      <c r="I457" s="84" t="s">
        <v>73</v>
      </c>
      <c r="J457" s="84" t="s">
        <v>74</v>
      </c>
      <c r="K457" s="349"/>
      <c r="L457" s="338"/>
      <c r="M457" s="338"/>
      <c r="N457" s="338"/>
      <c r="O457" s="338"/>
      <c r="P457" s="338"/>
      <c r="Q457" s="338"/>
      <c r="R457" s="338"/>
      <c r="S457" s="203"/>
    </row>
    <row r="458" spans="1:19" ht="15.75" x14ac:dyDescent="0.25">
      <c r="A458" s="84">
        <v>2402</v>
      </c>
      <c r="B458" s="87">
        <v>23</v>
      </c>
      <c r="C458" s="87"/>
      <c r="D458" s="87"/>
      <c r="E458" s="87"/>
      <c r="F458" s="87"/>
      <c r="G458" s="87"/>
      <c r="H458" s="87"/>
      <c r="I458" s="87"/>
      <c r="J458" s="87"/>
      <c r="K458" s="129"/>
      <c r="L458" s="262"/>
      <c r="M458" s="263"/>
      <c r="N458" s="264"/>
      <c r="O458" s="278"/>
      <c r="P458" s="182">
        <f>B458</f>
        <v>23</v>
      </c>
      <c r="Q458" s="279"/>
      <c r="R458" s="278"/>
      <c r="S458" s="203"/>
    </row>
    <row r="459" spans="1:19" ht="15.75" x14ac:dyDescent="0.25">
      <c r="A459" s="84">
        <v>2501</v>
      </c>
      <c r="B459" s="87"/>
      <c r="C459" s="87">
        <v>8</v>
      </c>
      <c r="D459" s="87"/>
      <c r="E459" s="87"/>
      <c r="F459" s="87"/>
      <c r="G459" s="87"/>
      <c r="H459" s="87"/>
      <c r="I459" s="87"/>
      <c r="J459" s="87"/>
      <c r="K459" s="129"/>
      <c r="L459" s="265"/>
      <c r="M459" s="101"/>
      <c r="N459" s="266"/>
      <c r="O459" s="96">
        <f>IF(C459=0,"",C459/B458)</f>
        <v>0.34782608695652173</v>
      </c>
      <c r="P459" s="97">
        <v>12</v>
      </c>
      <c r="Q459" s="280">
        <f t="shared" ref="Q459:Q465" si="60">IF(P459=0,"",P459/P458)</f>
        <v>0.52173913043478259</v>
      </c>
      <c r="R459" s="280">
        <f t="shared" ref="R459:R465" si="61">IF(P459=0,"",100%-Q459)</f>
        <v>0.47826086956521741</v>
      </c>
      <c r="S459" s="203"/>
    </row>
    <row r="460" spans="1:19" ht="15.75" x14ac:dyDescent="0.25">
      <c r="A460" s="84">
        <v>2502</v>
      </c>
      <c r="B460" s="87"/>
      <c r="C460" s="87"/>
      <c r="D460" s="87">
        <v>5</v>
      </c>
      <c r="E460" s="87"/>
      <c r="F460" s="87"/>
      <c r="G460" s="87"/>
      <c r="H460" s="87"/>
      <c r="I460" s="87"/>
      <c r="J460" s="87"/>
      <c r="K460" s="129"/>
      <c r="L460" s="265"/>
      <c r="M460" s="101"/>
      <c r="N460" s="266"/>
      <c r="O460" s="96">
        <f>IF(D460=0,"",D460/C459)</f>
        <v>0.625</v>
      </c>
      <c r="P460" s="97">
        <v>8</v>
      </c>
      <c r="Q460" s="280">
        <f t="shared" si="60"/>
        <v>0.66666666666666663</v>
      </c>
      <c r="R460" s="280">
        <f t="shared" si="61"/>
        <v>0.33333333333333337</v>
      </c>
      <c r="S460" s="128">
        <f>P460/P458</f>
        <v>0.34782608695652173</v>
      </c>
    </row>
    <row r="461" spans="1:19" ht="15.75" x14ac:dyDescent="0.25">
      <c r="A461" s="84">
        <v>2601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129"/>
      <c r="L461" s="265"/>
      <c r="M461" s="101"/>
      <c r="N461" s="266"/>
      <c r="O461" s="96" t="str">
        <f>IF(E461=0,"",E461/D460)</f>
        <v/>
      </c>
      <c r="P461" s="97"/>
      <c r="Q461" s="280" t="str">
        <f t="shared" si="60"/>
        <v/>
      </c>
      <c r="R461" s="280" t="str">
        <f t="shared" si="61"/>
        <v/>
      </c>
      <c r="S461" s="203"/>
    </row>
    <row r="462" spans="1:19" ht="15.75" x14ac:dyDescent="0.25">
      <c r="A462" s="84">
        <v>2602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129"/>
      <c r="L462" s="265"/>
      <c r="M462" s="101"/>
      <c r="N462" s="266"/>
      <c r="O462" s="96" t="str">
        <f>IF(G462=0,"",G462/#REF!)</f>
        <v/>
      </c>
      <c r="P462" s="97"/>
      <c r="Q462" s="280" t="str">
        <f t="shared" si="60"/>
        <v/>
      </c>
      <c r="R462" s="280" t="str">
        <f t="shared" si="61"/>
        <v/>
      </c>
      <c r="S462" s="203"/>
    </row>
    <row r="463" spans="1:19" ht="15.75" x14ac:dyDescent="0.25">
      <c r="A463" s="84">
        <v>2701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129"/>
      <c r="L463" s="265"/>
      <c r="M463" s="101"/>
      <c r="N463" s="266"/>
      <c r="O463" s="96" t="str">
        <f>IF(H463=0,"",H463/G462)</f>
        <v/>
      </c>
      <c r="P463" s="97"/>
      <c r="Q463" s="280" t="str">
        <f t="shared" si="60"/>
        <v/>
      </c>
      <c r="R463" s="280" t="str">
        <f t="shared" si="61"/>
        <v/>
      </c>
      <c r="S463" s="203"/>
    </row>
    <row r="464" spans="1:19" ht="15.75" x14ac:dyDescent="0.25">
      <c r="A464" s="84">
        <v>2702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129"/>
      <c r="L464" s="265"/>
      <c r="M464" s="101"/>
      <c r="N464" s="266"/>
      <c r="O464" s="96" t="str">
        <f>IF(I464=0,"",I464/H463)</f>
        <v/>
      </c>
      <c r="P464" s="97"/>
      <c r="Q464" s="280" t="str">
        <f t="shared" si="60"/>
        <v/>
      </c>
      <c r="R464" s="280" t="str">
        <f t="shared" si="61"/>
        <v/>
      </c>
      <c r="S464" s="203"/>
    </row>
    <row r="465" spans="1:19" ht="15.75" x14ac:dyDescent="0.25">
      <c r="A465" s="84">
        <v>2801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129"/>
      <c r="L465" s="265"/>
      <c r="M465" s="101"/>
      <c r="N465" s="266"/>
      <c r="O465" s="126" t="str">
        <f>IF(J465=0,"",J465/I464)</f>
        <v/>
      </c>
      <c r="P465" s="97"/>
      <c r="Q465" s="126" t="str">
        <f t="shared" si="60"/>
        <v/>
      </c>
      <c r="R465" s="126" t="str">
        <f t="shared" si="61"/>
        <v/>
      </c>
      <c r="S465" s="203"/>
    </row>
    <row r="466" spans="1:19" ht="15.75" x14ac:dyDescent="0.25">
      <c r="A466" s="84">
        <v>2802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9"/>
      <c r="L466" s="265"/>
      <c r="M466" s="101"/>
      <c r="N466" s="256"/>
      <c r="O466" s="126" t="str">
        <f>IF(J466=0,"",J466/I465)</f>
        <v/>
      </c>
      <c r="P466" s="97"/>
      <c r="Q466" s="126" t="str">
        <f t="shared" ref="Q466" si="62">IF(P466=0,"",P466/P465)</f>
        <v/>
      </c>
      <c r="R466" s="126" t="str">
        <f t="shared" ref="R466" si="63">IF(P466=0,"",100%-Q466)</f>
        <v/>
      </c>
      <c r="S466" s="203"/>
    </row>
    <row r="467" spans="1:19" ht="15.75" x14ac:dyDescent="0.25">
      <c r="A467" s="84">
        <v>2901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9"/>
      <c r="L467" s="265"/>
      <c r="M467" s="101"/>
      <c r="N467" s="256"/>
      <c r="O467" s="215"/>
      <c r="P467" s="106"/>
      <c r="Q467" s="285"/>
      <c r="R467" s="215"/>
      <c r="S467" s="203"/>
    </row>
    <row r="468" spans="1:19" ht="15.75" x14ac:dyDescent="0.25">
      <c r="A468" s="84">
        <v>2902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9"/>
      <c r="L468" s="265"/>
      <c r="M468" s="101"/>
      <c r="N468" s="256"/>
      <c r="O468" s="215"/>
      <c r="P468" s="106"/>
      <c r="Q468" s="285"/>
      <c r="R468" s="215"/>
      <c r="S468" s="203"/>
    </row>
    <row r="469" spans="1:19" ht="15.75" x14ac:dyDescent="0.25">
      <c r="A469" s="84">
        <v>3001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9"/>
      <c r="L469" s="265"/>
      <c r="M469" s="101"/>
      <c r="N469" s="256"/>
      <c r="O469" s="316"/>
      <c r="P469" s="317"/>
      <c r="Q469" s="318"/>
      <c r="R469" s="319"/>
      <c r="S469" s="203"/>
    </row>
    <row r="470" spans="1:19" ht="15.75" x14ac:dyDescent="0.25">
      <c r="A470" s="84">
        <v>3002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9"/>
      <c r="L470" s="265"/>
      <c r="M470" s="101"/>
      <c r="N470" s="256"/>
      <c r="O470" s="111" t="s">
        <v>91</v>
      </c>
      <c r="P470" s="164"/>
      <c r="Q470" s="113" t="str">
        <f>IF(SUM(K463:K469)=0,"",SUM(K463:K469))</f>
        <v/>
      </c>
      <c r="R470" s="114" t="s">
        <v>19</v>
      </c>
      <c r="S470" s="203"/>
    </row>
    <row r="471" spans="1:19" ht="15.75" x14ac:dyDescent="0.25">
      <c r="A471" s="84">
        <v>3101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129"/>
      <c r="L471" s="265"/>
      <c r="M471" s="101"/>
      <c r="N471" s="256"/>
      <c r="O471" s="115" t="s">
        <v>92</v>
      </c>
      <c r="P471" s="165" t="str">
        <f>IF(P470/B458=0,"",P470/B458)</f>
        <v/>
      </c>
      <c r="Q471" s="117" t="e">
        <f>IF(P470/Q470=0,"",P470/Q470)</f>
        <v>#VALUE!</v>
      </c>
      <c r="R471" s="118" t="s">
        <v>93</v>
      </c>
      <c r="S471" s="203"/>
    </row>
    <row r="472" spans="1:19" ht="15.75" x14ac:dyDescent="0.25">
      <c r="A472" s="84">
        <v>3102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129"/>
      <c r="L472" s="267"/>
      <c r="M472" s="268"/>
      <c r="N472" s="269"/>
      <c r="O472" s="120"/>
      <c r="P472" s="121"/>
      <c r="Q472" s="121"/>
      <c r="R472" s="122"/>
      <c r="S472" s="203"/>
    </row>
    <row r="473" spans="1:19" ht="18" customHeight="1" x14ac:dyDescent="0.25">
      <c r="A473" s="46"/>
      <c r="B473" s="340" t="s">
        <v>111</v>
      </c>
      <c r="C473" s="340"/>
      <c r="D473" s="340"/>
      <c r="E473" s="340"/>
      <c r="F473" s="340"/>
      <c r="G473" s="340"/>
      <c r="H473" s="340"/>
      <c r="I473" s="340"/>
      <c r="J473" s="340"/>
      <c r="K473" s="123">
        <f>SUM(K458:K469)</f>
        <v>0</v>
      </c>
      <c r="L473" s="124">
        <f>(SUM(K461:K464))/B458</f>
        <v>0</v>
      </c>
      <c r="M473" s="124" t="str">
        <f>IF(K473=0,"",K473/B458)</f>
        <v/>
      </c>
      <c r="N473" s="124" t="str">
        <f>IF(K465=0,"",M473-L473)</f>
        <v/>
      </c>
      <c r="O473" s="1"/>
      <c r="P473" s="2"/>
      <c r="Q473" s="36"/>
      <c r="R473" s="1"/>
      <c r="S473" s="203"/>
    </row>
    <row r="474" spans="1:19" ht="12.75" customHeight="1" x14ac:dyDescent="0.2">
      <c r="B474" s="203"/>
      <c r="C474" s="203"/>
      <c r="D474" s="203"/>
      <c r="E474" s="203"/>
      <c r="F474" s="203"/>
      <c r="G474" s="203"/>
      <c r="H474" s="203"/>
      <c r="I474" s="203"/>
      <c r="J474" s="203"/>
      <c r="L474" s="203"/>
      <c r="M474" s="203"/>
      <c r="N474" s="203"/>
      <c r="O474" s="203"/>
      <c r="P474" s="203"/>
      <c r="Q474" s="203"/>
      <c r="R474" s="203"/>
      <c r="S474" s="203"/>
    </row>
    <row r="475" spans="1:19" ht="12.75" customHeight="1" x14ac:dyDescent="0.2"/>
    <row r="476" spans="1:19" ht="21.75" customHeight="1" x14ac:dyDescent="0.4">
      <c r="A476" s="235"/>
      <c r="B476" s="382" t="s">
        <v>101</v>
      </c>
      <c r="C476" s="367"/>
      <c r="D476" s="367"/>
      <c r="E476" s="367"/>
      <c r="F476" s="367"/>
      <c r="G476" s="367"/>
      <c r="H476" s="367"/>
      <c r="I476" s="367"/>
      <c r="J476" s="367"/>
      <c r="K476" s="225" t="s">
        <v>158</v>
      </c>
      <c r="L476" s="1"/>
      <c r="M476" s="1"/>
      <c r="N476" s="2"/>
      <c r="O476" s="1"/>
      <c r="P476" s="2"/>
      <c r="Q476" s="2"/>
      <c r="R476" s="2"/>
      <c r="S476" s="209"/>
    </row>
    <row r="477" spans="1:19" ht="20.25" x14ac:dyDescent="0.2">
      <c r="A477" s="342" t="s">
        <v>18</v>
      </c>
      <c r="B477" s="344" t="s">
        <v>102</v>
      </c>
      <c r="C477" s="345"/>
      <c r="D477" s="345"/>
      <c r="E477" s="345"/>
      <c r="F477" s="345"/>
      <c r="G477" s="345"/>
      <c r="H477" s="345"/>
      <c r="I477" s="345"/>
      <c r="J477" s="377"/>
      <c r="K477" s="348" t="s">
        <v>19</v>
      </c>
      <c r="L477" s="339" t="s">
        <v>11</v>
      </c>
      <c r="M477" s="339" t="s">
        <v>12</v>
      </c>
      <c r="N477" s="350" t="s">
        <v>13</v>
      </c>
      <c r="O477" s="339" t="s">
        <v>14</v>
      </c>
      <c r="P477" s="337" t="s">
        <v>15</v>
      </c>
      <c r="Q477" s="337" t="s">
        <v>16</v>
      </c>
      <c r="R477" s="339" t="s">
        <v>103</v>
      </c>
      <c r="S477" s="209"/>
    </row>
    <row r="478" spans="1:19" ht="15.75" x14ac:dyDescent="0.25">
      <c r="A478" s="343"/>
      <c r="B478" s="84" t="s">
        <v>104</v>
      </c>
      <c r="C478" s="84" t="s">
        <v>105</v>
      </c>
      <c r="D478" s="84" t="s">
        <v>106</v>
      </c>
      <c r="E478" s="84" t="s">
        <v>107</v>
      </c>
      <c r="F478" s="84" t="s">
        <v>108</v>
      </c>
      <c r="G478" s="84" t="s">
        <v>109</v>
      </c>
      <c r="H478" s="84" t="s">
        <v>110</v>
      </c>
      <c r="I478" s="84" t="s">
        <v>73</v>
      </c>
      <c r="J478" s="84" t="s">
        <v>74</v>
      </c>
      <c r="K478" s="349"/>
      <c r="L478" s="338"/>
      <c r="M478" s="338"/>
      <c r="N478" s="338"/>
      <c r="O478" s="338"/>
      <c r="P478" s="338"/>
      <c r="Q478" s="338"/>
      <c r="R478" s="338"/>
      <c r="S478" s="209"/>
    </row>
    <row r="479" spans="1:19" ht="15.75" x14ac:dyDescent="0.25">
      <c r="A479" s="84">
        <v>2501</v>
      </c>
      <c r="B479" s="87">
        <v>10</v>
      </c>
      <c r="C479" s="87"/>
      <c r="D479" s="87"/>
      <c r="E479" s="87"/>
      <c r="F479" s="87"/>
      <c r="G479" s="87"/>
      <c r="H479" s="87"/>
      <c r="I479" s="87"/>
      <c r="J479" s="87"/>
      <c r="K479" s="129"/>
      <c r="L479" s="262"/>
      <c r="M479" s="263"/>
      <c r="N479" s="264"/>
      <c r="O479" s="278"/>
      <c r="P479" s="182">
        <f>B479</f>
        <v>10</v>
      </c>
      <c r="Q479" s="279"/>
      <c r="R479" s="278"/>
      <c r="S479" s="209"/>
    </row>
    <row r="480" spans="1:19" ht="15.75" x14ac:dyDescent="0.25">
      <c r="A480" s="84">
        <v>2502</v>
      </c>
      <c r="B480" s="87"/>
      <c r="C480" s="87">
        <v>26</v>
      </c>
      <c r="D480" s="87"/>
      <c r="E480" s="87"/>
      <c r="F480" s="87"/>
      <c r="G480" s="87"/>
      <c r="H480" s="87"/>
      <c r="I480" s="87"/>
      <c r="J480" s="87"/>
      <c r="K480" s="129"/>
      <c r="L480" s="265"/>
      <c r="M480" s="101"/>
      <c r="N480" s="266"/>
      <c r="O480" s="96">
        <f>IF(C480=0,"",C480/B479)</f>
        <v>2.6</v>
      </c>
      <c r="P480" s="97">
        <v>44</v>
      </c>
      <c r="Q480" s="280">
        <f t="shared" ref="Q480:Q486" si="64">IF(P480=0,"",P480/P479)</f>
        <v>4.4000000000000004</v>
      </c>
      <c r="R480" s="280">
        <f t="shared" ref="R480:R486" si="65">IF(P480=0,"",100%-Q480)</f>
        <v>-3.4000000000000004</v>
      </c>
      <c r="S480" s="209"/>
    </row>
    <row r="481" spans="1:19" ht="15.75" x14ac:dyDescent="0.25">
      <c r="A481" s="84">
        <v>2601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129"/>
      <c r="L481" s="265"/>
      <c r="M481" s="101"/>
      <c r="N481" s="266"/>
      <c r="O481" s="96" t="str">
        <f>IF(D481=0,"",D481/C480)</f>
        <v/>
      </c>
      <c r="P481" s="97"/>
      <c r="Q481" s="280" t="str">
        <f t="shared" si="64"/>
        <v/>
      </c>
      <c r="R481" s="280" t="str">
        <f t="shared" si="65"/>
        <v/>
      </c>
      <c r="S481" s="128">
        <f>P481/P479</f>
        <v>0</v>
      </c>
    </row>
    <row r="482" spans="1:19" ht="15.75" x14ac:dyDescent="0.25">
      <c r="A482" s="84">
        <v>2602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129"/>
      <c r="L482" s="265"/>
      <c r="M482" s="101"/>
      <c r="N482" s="266"/>
      <c r="O482" s="96" t="str">
        <f>IF(E482=0,"",E482/D481)</f>
        <v/>
      </c>
      <c r="P482" s="97"/>
      <c r="Q482" s="280" t="str">
        <f t="shared" si="64"/>
        <v/>
      </c>
      <c r="R482" s="280" t="str">
        <f t="shared" si="65"/>
        <v/>
      </c>
      <c r="S482" s="209"/>
    </row>
    <row r="483" spans="1:19" ht="15.75" x14ac:dyDescent="0.25">
      <c r="A483" s="84">
        <v>2701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129"/>
      <c r="L483" s="265"/>
      <c r="M483" s="101"/>
      <c r="N483" s="266"/>
      <c r="O483" s="96" t="str">
        <f>IF(F483=0,"",F483/E482)</f>
        <v/>
      </c>
      <c r="P483" s="97"/>
      <c r="Q483" s="280" t="str">
        <f t="shared" si="64"/>
        <v/>
      </c>
      <c r="R483" s="280" t="str">
        <f t="shared" si="65"/>
        <v/>
      </c>
      <c r="S483" s="209"/>
    </row>
    <row r="484" spans="1:19" ht="15.75" x14ac:dyDescent="0.25">
      <c r="A484" s="84">
        <v>2702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129"/>
      <c r="L484" s="265"/>
      <c r="M484" s="101"/>
      <c r="N484" s="266"/>
      <c r="O484" s="96" t="str">
        <f>IF(G484=0,"",G484/F483)</f>
        <v/>
      </c>
      <c r="P484" s="97"/>
      <c r="Q484" s="280" t="str">
        <f t="shared" si="64"/>
        <v/>
      </c>
      <c r="R484" s="280" t="str">
        <f t="shared" si="65"/>
        <v/>
      </c>
      <c r="S484" s="209"/>
    </row>
    <row r="485" spans="1:19" ht="15.75" x14ac:dyDescent="0.25">
      <c r="A485" s="84">
        <v>2801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129"/>
      <c r="L485" s="265"/>
      <c r="M485" s="101"/>
      <c r="N485" s="266"/>
      <c r="O485" s="96" t="str">
        <f>IF(H485=0,"",H485/G484)</f>
        <v/>
      </c>
      <c r="P485" s="97"/>
      <c r="Q485" s="280" t="str">
        <f t="shared" si="64"/>
        <v/>
      </c>
      <c r="R485" s="280" t="str">
        <f t="shared" si="65"/>
        <v/>
      </c>
      <c r="S485" s="209"/>
    </row>
    <row r="486" spans="1:19" ht="15.75" x14ac:dyDescent="0.25">
      <c r="A486" s="84">
        <v>2802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129"/>
      <c r="L486" s="265"/>
      <c r="M486" s="101"/>
      <c r="N486" s="266"/>
      <c r="O486" s="126" t="str">
        <f>IF(I486=0,"",I486/H485)</f>
        <v/>
      </c>
      <c r="P486" s="97"/>
      <c r="Q486" s="280" t="str">
        <f t="shared" si="64"/>
        <v/>
      </c>
      <c r="R486" s="126" t="str">
        <f t="shared" si="65"/>
        <v/>
      </c>
      <c r="S486" s="209"/>
    </row>
    <row r="487" spans="1:19" ht="15.75" x14ac:dyDescent="0.25">
      <c r="A487" s="84">
        <v>2901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129"/>
      <c r="L487" s="265"/>
      <c r="M487" s="101"/>
      <c r="N487" s="256"/>
      <c r="O487" s="126" t="str">
        <f>IF(I487=0,"",I487/H486)</f>
        <v/>
      </c>
      <c r="P487" s="97"/>
      <c r="Q487" s="280" t="str">
        <f t="shared" ref="Q487" si="66">IF(P487=0,"",P487/P486)</f>
        <v/>
      </c>
      <c r="R487" s="126" t="str">
        <f t="shared" ref="R487" si="67">IF(P487=0,"",100%-Q487)</f>
        <v/>
      </c>
      <c r="S487" s="209"/>
    </row>
    <row r="488" spans="1:19" ht="15.75" x14ac:dyDescent="0.25">
      <c r="A488" s="84">
        <v>2902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129"/>
      <c r="L488" s="265"/>
      <c r="M488" s="101"/>
      <c r="N488" s="256"/>
      <c r="O488" s="215"/>
      <c r="P488" s="106"/>
      <c r="Q488" s="285"/>
      <c r="R488" s="215"/>
      <c r="S488" s="209"/>
    </row>
    <row r="489" spans="1:19" ht="15.75" x14ac:dyDescent="0.25">
      <c r="A489" s="84">
        <v>3001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129"/>
      <c r="L489" s="265"/>
      <c r="M489" s="101"/>
      <c r="N489" s="256"/>
      <c r="O489" s="215"/>
      <c r="P489" s="106"/>
      <c r="Q489" s="285"/>
      <c r="R489" s="215"/>
      <c r="S489" s="209"/>
    </row>
    <row r="490" spans="1:19" ht="15.75" x14ac:dyDescent="0.25">
      <c r="A490" s="84">
        <v>3002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129"/>
      <c r="L490" s="265"/>
      <c r="M490" s="101"/>
      <c r="N490" s="256"/>
      <c r="O490" s="316"/>
      <c r="P490" s="317"/>
      <c r="Q490" s="318"/>
      <c r="R490" s="319"/>
      <c r="S490" s="209"/>
    </row>
    <row r="491" spans="1:19" ht="15.75" x14ac:dyDescent="0.25">
      <c r="A491" s="84">
        <v>3101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129"/>
      <c r="L491" s="265"/>
      <c r="M491" s="101"/>
      <c r="N491" s="256"/>
      <c r="O491" s="111" t="s">
        <v>91</v>
      </c>
      <c r="P491" s="164"/>
      <c r="Q491" s="200">
        <f>K494</f>
        <v>0</v>
      </c>
      <c r="R491" s="114" t="s">
        <v>19</v>
      </c>
      <c r="S491" s="209"/>
    </row>
    <row r="492" spans="1:19" ht="15.75" x14ac:dyDescent="0.25">
      <c r="A492" s="84">
        <v>3102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129"/>
      <c r="L492" s="265"/>
      <c r="M492" s="101"/>
      <c r="N492" s="256"/>
      <c r="O492" s="115" t="s">
        <v>92</v>
      </c>
      <c r="P492" s="165" t="str">
        <f>IF(P491/B479=0,"",P491/B479)</f>
        <v/>
      </c>
      <c r="Q492" s="201" t="e">
        <f>IF(P491/Q491=0,"",P491/Q491)</f>
        <v>#DIV/0!</v>
      </c>
      <c r="R492" s="118" t="s">
        <v>93</v>
      </c>
      <c r="S492" s="209"/>
    </row>
    <row r="493" spans="1:19" ht="15.75" x14ac:dyDescent="0.25">
      <c r="A493" s="84">
        <v>3201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129"/>
      <c r="L493" s="267"/>
      <c r="M493" s="268"/>
      <c r="N493" s="269"/>
      <c r="O493" s="120"/>
      <c r="P493" s="121"/>
      <c r="Q493" s="121"/>
      <c r="R493" s="122"/>
      <c r="S493" s="209"/>
    </row>
    <row r="494" spans="1:19" ht="18" customHeight="1" x14ac:dyDescent="0.25">
      <c r="A494" s="46"/>
      <c r="B494" s="340" t="s">
        <v>111</v>
      </c>
      <c r="C494" s="340"/>
      <c r="D494" s="340"/>
      <c r="E494" s="340"/>
      <c r="F494" s="340"/>
      <c r="G494" s="340"/>
      <c r="H494" s="340"/>
      <c r="I494" s="340"/>
      <c r="J494" s="340"/>
      <c r="K494" s="123">
        <f>SUM(K479:K493)</f>
        <v>0</v>
      </c>
      <c r="L494" s="124">
        <f>(SUM(K482:K487))/B479</f>
        <v>0</v>
      </c>
      <c r="M494" s="124" t="str">
        <f>IF(K494=0,"",K494/B479)</f>
        <v/>
      </c>
      <c r="N494" s="124" t="e">
        <f>M494-L494</f>
        <v>#VALUE!</v>
      </c>
      <c r="O494" s="1"/>
      <c r="P494" s="2"/>
      <c r="Q494" s="36"/>
      <c r="R494" s="1"/>
      <c r="S494" s="209"/>
    </row>
    <row r="495" spans="1:19" ht="12.75" customHeight="1" x14ac:dyDescent="0.2"/>
    <row r="496" spans="1:19" ht="12.75" customHeight="1" x14ac:dyDescent="0.2"/>
    <row r="497" spans="1:19" s="326" customFormat="1" ht="26.25" customHeight="1" x14ac:dyDescent="0.4">
      <c r="A497" s="235"/>
      <c r="B497" s="382" t="s">
        <v>101</v>
      </c>
      <c r="C497" s="367"/>
      <c r="D497" s="367"/>
      <c r="E497" s="367"/>
      <c r="F497" s="367"/>
      <c r="G497" s="367"/>
      <c r="H497" s="367"/>
      <c r="I497" s="367"/>
      <c r="J497" s="367"/>
      <c r="K497" s="225" t="s">
        <v>159</v>
      </c>
      <c r="L497" s="1"/>
      <c r="M497" s="1"/>
      <c r="N497" s="2"/>
      <c r="O497" s="1"/>
      <c r="P497" s="2"/>
      <c r="Q497" s="2"/>
      <c r="R497" s="2"/>
    </row>
    <row r="498" spans="1:19" s="326" customFormat="1" ht="20.25" customHeight="1" x14ac:dyDescent="0.2">
      <c r="A498" s="342" t="s">
        <v>18</v>
      </c>
      <c r="B498" s="344" t="s">
        <v>102</v>
      </c>
      <c r="C498" s="345"/>
      <c r="D498" s="345"/>
      <c r="E498" s="345"/>
      <c r="F498" s="345"/>
      <c r="G498" s="345"/>
      <c r="H498" s="345"/>
      <c r="I498" s="345"/>
      <c r="J498" s="377"/>
      <c r="K498" s="348" t="s">
        <v>19</v>
      </c>
      <c r="L498" s="339" t="s">
        <v>11</v>
      </c>
      <c r="M498" s="339" t="s">
        <v>12</v>
      </c>
      <c r="N498" s="350" t="s">
        <v>13</v>
      </c>
      <c r="O498" s="339" t="s">
        <v>14</v>
      </c>
      <c r="P498" s="337" t="s">
        <v>15</v>
      </c>
      <c r="Q498" s="337" t="s">
        <v>16</v>
      </c>
      <c r="R498" s="339" t="s">
        <v>103</v>
      </c>
    </row>
    <row r="499" spans="1:19" s="326" customFormat="1" ht="15.75" customHeight="1" x14ac:dyDescent="0.25">
      <c r="A499" s="343"/>
      <c r="B499" s="84" t="s">
        <v>104</v>
      </c>
      <c r="C499" s="84" t="s">
        <v>105</v>
      </c>
      <c r="D499" s="84" t="s">
        <v>106</v>
      </c>
      <c r="E499" s="84" t="s">
        <v>107</v>
      </c>
      <c r="F499" s="84" t="s">
        <v>108</v>
      </c>
      <c r="G499" s="84" t="s">
        <v>109</v>
      </c>
      <c r="H499" s="84" t="s">
        <v>110</v>
      </c>
      <c r="I499" s="84" t="s">
        <v>73</v>
      </c>
      <c r="J499" s="84" t="s">
        <v>74</v>
      </c>
      <c r="K499" s="349"/>
      <c r="L499" s="338"/>
      <c r="M499" s="338"/>
      <c r="N499" s="338"/>
      <c r="O499" s="338"/>
      <c r="P499" s="338"/>
      <c r="Q499" s="338"/>
      <c r="R499" s="338"/>
    </row>
    <row r="500" spans="1:19" s="326" customFormat="1" ht="15.75" customHeight="1" x14ac:dyDescent="0.25">
      <c r="A500" s="84">
        <v>2502</v>
      </c>
      <c r="B500" s="87">
        <v>35</v>
      </c>
      <c r="C500" s="87"/>
      <c r="D500" s="87"/>
      <c r="E500" s="87"/>
      <c r="F500" s="87"/>
      <c r="G500" s="87"/>
      <c r="H500" s="87"/>
      <c r="I500" s="87"/>
      <c r="J500" s="87"/>
      <c r="K500" s="129"/>
      <c r="L500" s="262"/>
      <c r="M500" s="263"/>
      <c r="N500" s="264"/>
      <c r="O500" s="278"/>
      <c r="P500" s="182">
        <f>B500</f>
        <v>35</v>
      </c>
      <c r="Q500" s="279"/>
      <c r="R500" s="278"/>
    </row>
    <row r="501" spans="1:19" s="326" customFormat="1" ht="15.75" customHeight="1" x14ac:dyDescent="0.25">
      <c r="A501" s="84">
        <v>2601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129"/>
      <c r="L501" s="265"/>
      <c r="M501" s="101"/>
      <c r="N501" s="266"/>
      <c r="O501" s="96" t="str">
        <f>IF(C501=0,"",C501/B500)</f>
        <v/>
      </c>
      <c r="P501" s="97"/>
      <c r="Q501" s="280" t="str">
        <f t="shared" ref="Q501:Q508" si="68">IF(P501=0,"",P501/P500)</f>
        <v/>
      </c>
      <c r="R501" s="280" t="str">
        <f t="shared" ref="R501:R508" si="69">IF(P501=0,"",100%-Q501)</f>
        <v/>
      </c>
    </row>
    <row r="502" spans="1:19" s="326" customFormat="1" ht="15.75" customHeight="1" x14ac:dyDescent="0.25">
      <c r="A502" s="84">
        <v>2602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129"/>
      <c r="L502" s="265"/>
      <c r="M502" s="101"/>
      <c r="N502" s="266"/>
      <c r="O502" s="96" t="str">
        <f>IF(D502=0,"",D502/C501)</f>
        <v/>
      </c>
      <c r="P502" s="97"/>
      <c r="Q502" s="280" t="str">
        <f t="shared" si="68"/>
        <v/>
      </c>
      <c r="R502" s="280" t="str">
        <f t="shared" si="69"/>
        <v/>
      </c>
      <c r="S502" s="128">
        <f>P502/P500</f>
        <v>0</v>
      </c>
    </row>
    <row r="503" spans="1:19" s="326" customFormat="1" ht="15.75" customHeight="1" x14ac:dyDescent="0.25">
      <c r="A503" s="84">
        <v>2701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129"/>
      <c r="L503" s="265"/>
      <c r="M503" s="101"/>
      <c r="N503" s="266"/>
      <c r="O503" s="96" t="str">
        <f>IF(E503=0,"",E503/D502)</f>
        <v/>
      </c>
      <c r="P503" s="97"/>
      <c r="Q503" s="280" t="str">
        <f t="shared" si="68"/>
        <v/>
      </c>
      <c r="R503" s="280" t="str">
        <f t="shared" si="69"/>
        <v/>
      </c>
    </row>
    <row r="504" spans="1:19" s="326" customFormat="1" ht="15.75" customHeight="1" x14ac:dyDescent="0.25">
      <c r="A504" s="84">
        <v>2702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129"/>
      <c r="L504" s="265"/>
      <c r="M504" s="101"/>
      <c r="N504" s="266"/>
      <c r="O504" s="96" t="e">
        <f>F504/E503</f>
        <v>#DIV/0!</v>
      </c>
      <c r="P504" s="97"/>
      <c r="Q504" s="280" t="str">
        <f t="shared" si="68"/>
        <v/>
      </c>
      <c r="R504" s="280" t="str">
        <f t="shared" si="69"/>
        <v/>
      </c>
    </row>
    <row r="505" spans="1:19" s="326" customFormat="1" ht="15.75" customHeight="1" x14ac:dyDescent="0.25">
      <c r="A505" s="84">
        <v>2801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29"/>
      <c r="L505" s="265"/>
      <c r="M505" s="101"/>
      <c r="N505" s="266"/>
      <c r="O505" s="96" t="str">
        <f>IF(G505=0,"",G505/F504)</f>
        <v/>
      </c>
      <c r="P505" s="97"/>
      <c r="Q505" s="280" t="str">
        <f t="shared" si="68"/>
        <v/>
      </c>
      <c r="R505" s="280" t="str">
        <f t="shared" si="69"/>
        <v/>
      </c>
    </row>
    <row r="506" spans="1:19" s="326" customFormat="1" ht="15.75" customHeight="1" x14ac:dyDescent="0.25">
      <c r="A506" s="84">
        <v>2802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29"/>
      <c r="L506" s="265"/>
      <c r="M506" s="101"/>
      <c r="N506" s="266"/>
      <c r="O506" s="96" t="e">
        <f>H506/G505</f>
        <v>#DIV/0!</v>
      </c>
      <c r="P506" s="97"/>
      <c r="Q506" s="280" t="str">
        <f t="shared" si="68"/>
        <v/>
      </c>
      <c r="R506" s="280" t="str">
        <f t="shared" si="69"/>
        <v/>
      </c>
    </row>
    <row r="507" spans="1:19" s="326" customFormat="1" ht="15.75" customHeight="1" x14ac:dyDescent="0.25">
      <c r="A507" s="84">
        <v>2901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29"/>
      <c r="L507" s="265"/>
      <c r="M507" s="101"/>
      <c r="N507" s="266"/>
      <c r="O507" s="126" t="str">
        <f>IF(I507=0,"",I507/H506)</f>
        <v/>
      </c>
      <c r="P507" s="97"/>
      <c r="Q507" s="126" t="str">
        <f t="shared" si="68"/>
        <v/>
      </c>
      <c r="R507" s="126" t="str">
        <f t="shared" si="69"/>
        <v/>
      </c>
    </row>
    <row r="508" spans="1:19" s="326" customFormat="1" ht="15.75" customHeight="1" x14ac:dyDescent="0.25">
      <c r="A508" s="84">
        <v>2902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29"/>
      <c r="L508" s="265"/>
      <c r="M508" s="101"/>
      <c r="N508" s="256"/>
      <c r="O508" s="126" t="str">
        <f>IF(J508=0,"",J508/I507)</f>
        <v/>
      </c>
      <c r="P508" s="97"/>
      <c r="Q508" s="126" t="str">
        <f t="shared" si="68"/>
        <v/>
      </c>
      <c r="R508" s="126" t="str">
        <f t="shared" si="69"/>
        <v/>
      </c>
    </row>
    <row r="509" spans="1:19" s="326" customFormat="1" ht="15.75" customHeight="1" x14ac:dyDescent="0.25">
      <c r="A509" s="84">
        <v>3001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129"/>
      <c r="L509" s="265"/>
      <c r="M509" s="101"/>
      <c r="N509" s="256"/>
      <c r="O509" s="215"/>
      <c r="P509" s="106"/>
      <c r="Q509" s="285"/>
      <c r="R509" s="215"/>
    </row>
    <row r="510" spans="1:19" s="326" customFormat="1" ht="15.75" customHeight="1" x14ac:dyDescent="0.25">
      <c r="A510" s="84">
        <v>3002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29"/>
      <c r="L510" s="265"/>
      <c r="M510" s="101"/>
      <c r="N510" s="256"/>
      <c r="O510" s="215"/>
      <c r="P510" s="252"/>
      <c r="Q510" s="285"/>
      <c r="R510" s="215"/>
    </row>
    <row r="511" spans="1:19" s="326" customFormat="1" ht="15.75" customHeight="1" x14ac:dyDescent="0.25">
      <c r="A511" s="84">
        <v>3101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29"/>
      <c r="L511" s="265"/>
      <c r="M511" s="101"/>
      <c r="N511" s="256"/>
      <c r="O511" s="316"/>
      <c r="P511" s="254"/>
      <c r="Q511" s="318"/>
      <c r="R511" s="319"/>
    </row>
    <row r="512" spans="1:19" s="326" customFormat="1" ht="15.75" customHeight="1" x14ac:dyDescent="0.25">
      <c r="A512" s="84">
        <v>3102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129"/>
      <c r="L512" s="265"/>
      <c r="M512" s="101"/>
      <c r="N512" s="256"/>
      <c r="O512" s="111" t="s">
        <v>91</v>
      </c>
      <c r="P512" s="303"/>
      <c r="Q512" s="113">
        <f>K515</f>
        <v>0</v>
      </c>
      <c r="R512" s="114" t="s">
        <v>19</v>
      </c>
    </row>
    <row r="513" spans="1:18" s="326" customFormat="1" ht="15.75" customHeight="1" x14ac:dyDescent="0.25">
      <c r="A513" s="84">
        <v>3201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129"/>
      <c r="L513" s="265"/>
      <c r="M513" s="101"/>
      <c r="N513" s="256"/>
      <c r="O513" s="115" t="s">
        <v>92</v>
      </c>
      <c r="P513" s="165" t="str">
        <f>IF(P512/B500=0,"",P512/B500)</f>
        <v/>
      </c>
      <c r="Q513" s="117" t="e">
        <f>IF(P512/Q512=0,"",P512/Q512)</f>
        <v>#DIV/0!</v>
      </c>
      <c r="R513" s="118" t="s">
        <v>93</v>
      </c>
    </row>
    <row r="514" spans="1:18" s="326" customFormat="1" ht="15.75" customHeight="1" x14ac:dyDescent="0.25">
      <c r="A514" s="84">
        <v>3202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129"/>
      <c r="L514" s="267"/>
      <c r="M514" s="268"/>
      <c r="N514" s="269"/>
      <c r="O514" s="120"/>
      <c r="P514" s="121"/>
      <c r="Q514" s="121"/>
      <c r="R514" s="122"/>
    </row>
    <row r="515" spans="1:18" s="326" customFormat="1" ht="18" customHeight="1" x14ac:dyDescent="0.25">
      <c r="A515" s="46"/>
      <c r="B515" s="340" t="s">
        <v>111</v>
      </c>
      <c r="C515" s="340"/>
      <c r="D515" s="340"/>
      <c r="E515" s="340"/>
      <c r="F515" s="340"/>
      <c r="G515" s="340"/>
      <c r="H515" s="340"/>
      <c r="I515" s="340"/>
      <c r="J515" s="340"/>
      <c r="K515" s="123">
        <f>SUM(K500:K511)</f>
        <v>0</v>
      </c>
      <c r="L515" s="124">
        <f>(SUM(K503:K508))/B500</f>
        <v>0</v>
      </c>
      <c r="M515" s="124" t="str">
        <f>IF(K515=0,"",K515/B500)</f>
        <v/>
      </c>
      <c r="N515" s="124" t="e">
        <f>M515-L515</f>
        <v>#VALUE!</v>
      </c>
      <c r="O515" s="1"/>
      <c r="P515" s="2"/>
      <c r="Q515" s="36"/>
      <c r="R515" s="1"/>
    </row>
    <row r="516" spans="1:18" ht="12.75" customHeight="1" x14ac:dyDescent="0.2"/>
    <row r="517" spans="1:18" ht="12.75" customHeight="1" x14ac:dyDescent="0.2"/>
    <row r="518" spans="1:18" ht="12.75" customHeight="1" x14ac:dyDescent="0.2"/>
    <row r="519" spans="1:18" ht="12.75" customHeight="1" x14ac:dyDescent="0.2"/>
    <row r="520" spans="1:18" ht="12.75" customHeight="1" x14ac:dyDescent="0.2"/>
    <row r="521" spans="1:18" ht="12.75" customHeight="1" x14ac:dyDescent="0.2"/>
    <row r="522" spans="1:18" ht="12.75" customHeight="1" x14ac:dyDescent="0.2"/>
    <row r="523" spans="1:18" ht="12.75" customHeight="1" x14ac:dyDescent="0.2"/>
    <row r="524" spans="1:18" ht="12.75" customHeight="1" x14ac:dyDescent="0.2"/>
    <row r="525" spans="1:18" ht="12.75" customHeight="1" x14ac:dyDescent="0.2"/>
    <row r="526" spans="1:18" ht="12.75" customHeight="1" x14ac:dyDescent="0.2"/>
    <row r="527" spans="1:18" ht="12.75" customHeight="1" x14ac:dyDescent="0.2"/>
    <row r="528" spans="1:1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</sheetData>
  <mergeCells count="277">
    <mergeCell ref="B407:J407"/>
    <mergeCell ref="B431:J431"/>
    <mergeCell ref="B452:J452"/>
    <mergeCell ref="B473:J473"/>
    <mergeCell ref="B494:J494"/>
    <mergeCell ref="B153:J153"/>
    <mergeCell ref="B35:J35"/>
    <mergeCell ref="B58:J58"/>
    <mergeCell ref="B81:J81"/>
    <mergeCell ref="B104:J104"/>
    <mergeCell ref="B127:J127"/>
    <mergeCell ref="B150:J150"/>
    <mergeCell ref="B173:J173"/>
    <mergeCell ref="B196:J196"/>
    <mergeCell ref="B218:J218"/>
    <mergeCell ref="B410:J410"/>
    <mergeCell ref="B61:J61"/>
    <mergeCell ref="B368:J368"/>
    <mergeCell ref="B344:J344"/>
    <mergeCell ref="B323:J323"/>
    <mergeCell ref="B302:J302"/>
    <mergeCell ref="B281:J281"/>
    <mergeCell ref="B260:J260"/>
    <mergeCell ref="B239:J239"/>
    <mergeCell ref="N222:N223"/>
    <mergeCell ref="O222:O223"/>
    <mergeCell ref="P222:P223"/>
    <mergeCell ref="Q222:Q223"/>
    <mergeCell ref="R222:R223"/>
    <mergeCell ref="B221:J221"/>
    <mergeCell ref="A222:A223"/>
    <mergeCell ref="B222:J222"/>
    <mergeCell ref="K222:K223"/>
    <mergeCell ref="L222:L223"/>
    <mergeCell ref="M222:M223"/>
    <mergeCell ref="Q390:Q391"/>
    <mergeCell ref="R390:R391"/>
    <mergeCell ref="B389:J389"/>
    <mergeCell ref="A390:A391"/>
    <mergeCell ref="B390:J390"/>
    <mergeCell ref="K390:K391"/>
    <mergeCell ref="L390:L391"/>
    <mergeCell ref="M390:M391"/>
    <mergeCell ref="Q369:Q370"/>
    <mergeCell ref="R369:R370"/>
    <mergeCell ref="N390:N391"/>
    <mergeCell ref="O390:O391"/>
    <mergeCell ref="P390:P391"/>
    <mergeCell ref="N369:N370"/>
    <mergeCell ref="O369:O370"/>
    <mergeCell ref="P369:P370"/>
    <mergeCell ref="A369:A370"/>
    <mergeCell ref="B369:J369"/>
    <mergeCell ref="K369:K370"/>
    <mergeCell ref="L369:L370"/>
    <mergeCell ref="M369:M370"/>
    <mergeCell ref="B386:J386"/>
    <mergeCell ref="N200:N201"/>
    <mergeCell ref="O200:O201"/>
    <mergeCell ref="P200:P201"/>
    <mergeCell ref="Q200:Q201"/>
    <mergeCell ref="R200:R201"/>
    <mergeCell ref="B199:J199"/>
    <mergeCell ref="A200:A201"/>
    <mergeCell ref="B200:J200"/>
    <mergeCell ref="K200:K201"/>
    <mergeCell ref="L200:L201"/>
    <mergeCell ref="M200:M201"/>
    <mergeCell ref="N177:N178"/>
    <mergeCell ref="O177:O178"/>
    <mergeCell ref="P177:P178"/>
    <mergeCell ref="Q177:Q178"/>
    <mergeCell ref="R177:R178"/>
    <mergeCell ref="B176:J176"/>
    <mergeCell ref="A177:A178"/>
    <mergeCell ref="B177:J177"/>
    <mergeCell ref="K177:K178"/>
    <mergeCell ref="L177:L178"/>
    <mergeCell ref="M177:M178"/>
    <mergeCell ref="Q131:Q132"/>
    <mergeCell ref="R131:R132"/>
    <mergeCell ref="B130:J130"/>
    <mergeCell ref="Q108:Q109"/>
    <mergeCell ref="R108:R109"/>
    <mergeCell ref="A154:A155"/>
    <mergeCell ref="B154:J154"/>
    <mergeCell ref="K154:K155"/>
    <mergeCell ref="L154:L155"/>
    <mergeCell ref="M154:M155"/>
    <mergeCell ref="N154:N155"/>
    <mergeCell ref="O154:O155"/>
    <mergeCell ref="P154:P155"/>
    <mergeCell ref="Q154:Q155"/>
    <mergeCell ref="R154:R155"/>
    <mergeCell ref="A131:A132"/>
    <mergeCell ref="B131:J131"/>
    <mergeCell ref="K131:K132"/>
    <mergeCell ref="L131:L132"/>
    <mergeCell ref="M131:M132"/>
    <mergeCell ref="N131:N132"/>
    <mergeCell ref="O131:O132"/>
    <mergeCell ref="P131:P132"/>
    <mergeCell ref="N108:N109"/>
    <mergeCell ref="O108:O109"/>
    <mergeCell ref="P108:P109"/>
    <mergeCell ref="B107:J107"/>
    <mergeCell ref="A108:A109"/>
    <mergeCell ref="B108:J108"/>
    <mergeCell ref="K108:K109"/>
    <mergeCell ref="L108:L109"/>
    <mergeCell ref="M108:M109"/>
    <mergeCell ref="Q85:Q86"/>
    <mergeCell ref="R85:R86"/>
    <mergeCell ref="B84:J84"/>
    <mergeCell ref="A85:A86"/>
    <mergeCell ref="B85:J85"/>
    <mergeCell ref="K85:K86"/>
    <mergeCell ref="L85:L86"/>
    <mergeCell ref="M85:M86"/>
    <mergeCell ref="N62:N63"/>
    <mergeCell ref="O62:O63"/>
    <mergeCell ref="P62:P63"/>
    <mergeCell ref="Q62:Q63"/>
    <mergeCell ref="R62:R63"/>
    <mergeCell ref="A62:A63"/>
    <mergeCell ref="B62:J62"/>
    <mergeCell ref="K62:K63"/>
    <mergeCell ref="L62:L63"/>
    <mergeCell ref="M62:M63"/>
    <mergeCell ref="N85:N86"/>
    <mergeCell ref="O85:O86"/>
    <mergeCell ref="P85:P86"/>
    <mergeCell ref="N39:N40"/>
    <mergeCell ref="O39:O40"/>
    <mergeCell ref="P39:P40"/>
    <mergeCell ref="Q39:Q40"/>
    <mergeCell ref="R39:R40"/>
    <mergeCell ref="B38:J38"/>
    <mergeCell ref="A39:A40"/>
    <mergeCell ref="B39:J39"/>
    <mergeCell ref="K39:K40"/>
    <mergeCell ref="L39:L40"/>
    <mergeCell ref="M39:M40"/>
    <mergeCell ref="O16:O17"/>
    <mergeCell ref="P16:P17"/>
    <mergeCell ref="Q16:Q17"/>
    <mergeCell ref="R16:R17"/>
    <mergeCell ref="B15:J15"/>
    <mergeCell ref="A16:A17"/>
    <mergeCell ref="B16:J16"/>
    <mergeCell ref="K16:K17"/>
    <mergeCell ref="L16:L17"/>
    <mergeCell ref="M16:M17"/>
    <mergeCell ref="N16:N17"/>
    <mergeCell ref="N348:N349"/>
    <mergeCell ref="O348:O349"/>
    <mergeCell ref="B365:J365"/>
    <mergeCell ref="P348:P349"/>
    <mergeCell ref="Q348:Q349"/>
    <mergeCell ref="R348:R349"/>
    <mergeCell ref="B347:J347"/>
    <mergeCell ref="A348:A349"/>
    <mergeCell ref="B348:J348"/>
    <mergeCell ref="K348:K349"/>
    <mergeCell ref="L348:L349"/>
    <mergeCell ref="M348:M349"/>
    <mergeCell ref="N327:N328"/>
    <mergeCell ref="O327:O328"/>
    <mergeCell ref="P327:P328"/>
    <mergeCell ref="Q327:Q328"/>
    <mergeCell ref="R327:R328"/>
    <mergeCell ref="B326:J326"/>
    <mergeCell ref="A327:A328"/>
    <mergeCell ref="B327:J327"/>
    <mergeCell ref="K327:K328"/>
    <mergeCell ref="L327:L328"/>
    <mergeCell ref="M327:M328"/>
    <mergeCell ref="N306:N307"/>
    <mergeCell ref="O306:O307"/>
    <mergeCell ref="P306:P307"/>
    <mergeCell ref="Q306:Q307"/>
    <mergeCell ref="R306:R307"/>
    <mergeCell ref="B305:J305"/>
    <mergeCell ref="A306:A307"/>
    <mergeCell ref="B306:J306"/>
    <mergeCell ref="K306:K307"/>
    <mergeCell ref="L306:L307"/>
    <mergeCell ref="M306:M307"/>
    <mergeCell ref="N285:N286"/>
    <mergeCell ref="O285:O286"/>
    <mergeCell ref="P285:P286"/>
    <mergeCell ref="Q285:Q286"/>
    <mergeCell ref="R285:R286"/>
    <mergeCell ref="B284:J284"/>
    <mergeCell ref="A285:A286"/>
    <mergeCell ref="B285:J285"/>
    <mergeCell ref="K285:K286"/>
    <mergeCell ref="L285:L286"/>
    <mergeCell ref="M285:M286"/>
    <mergeCell ref="O264:O265"/>
    <mergeCell ref="P264:P265"/>
    <mergeCell ref="Q264:Q265"/>
    <mergeCell ref="R264:R265"/>
    <mergeCell ref="B263:J263"/>
    <mergeCell ref="A264:A265"/>
    <mergeCell ref="B264:J264"/>
    <mergeCell ref="K264:K265"/>
    <mergeCell ref="L264:L265"/>
    <mergeCell ref="M264:M265"/>
    <mergeCell ref="N264:N265"/>
    <mergeCell ref="Q414:Q415"/>
    <mergeCell ref="R414:R415"/>
    <mergeCell ref="B413:J413"/>
    <mergeCell ref="A414:A415"/>
    <mergeCell ref="B414:J414"/>
    <mergeCell ref="K414:K415"/>
    <mergeCell ref="L414:L415"/>
    <mergeCell ref="M414:M415"/>
    <mergeCell ref="N414:N415"/>
    <mergeCell ref="O414:O415"/>
    <mergeCell ref="P414:P415"/>
    <mergeCell ref="N243:N244"/>
    <mergeCell ref="O243:O244"/>
    <mergeCell ref="P243:P244"/>
    <mergeCell ref="Q243:Q244"/>
    <mergeCell ref="R243:R244"/>
    <mergeCell ref="B242:J242"/>
    <mergeCell ref="A243:A244"/>
    <mergeCell ref="B243:J243"/>
    <mergeCell ref="K243:K244"/>
    <mergeCell ref="L243:L244"/>
    <mergeCell ref="M243:M244"/>
    <mergeCell ref="Q435:Q436"/>
    <mergeCell ref="R435:R436"/>
    <mergeCell ref="B434:J434"/>
    <mergeCell ref="A435:A436"/>
    <mergeCell ref="B435:J435"/>
    <mergeCell ref="K435:K436"/>
    <mergeCell ref="L435:L436"/>
    <mergeCell ref="M435:M436"/>
    <mergeCell ref="N435:N436"/>
    <mergeCell ref="O435:O436"/>
    <mergeCell ref="P435:P436"/>
    <mergeCell ref="Q456:Q457"/>
    <mergeCell ref="R456:R457"/>
    <mergeCell ref="B455:J455"/>
    <mergeCell ref="A456:A457"/>
    <mergeCell ref="B456:J456"/>
    <mergeCell ref="K456:K457"/>
    <mergeCell ref="L456:L457"/>
    <mergeCell ref="M456:M457"/>
    <mergeCell ref="N456:N457"/>
    <mergeCell ref="O456:O457"/>
    <mergeCell ref="P456:P457"/>
    <mergeCell ref="Q477:Q478"/>
    <mergeCell ref="R477:R478"/>
    <mergeCell ref="B476:J476"/>
    <mergeCell ref="A477:A478"/>
    <mergeCell ref="B477:J477"/>
    <mergeCell ref="K477:K478"/>
    <mergeCell ref="L477:L478"/>
    <mergeCell ref="M477:M478"/>
    <mergeCell ref="N477:N478"/>
    <mergeCell ref="O477:O478"/>
    <mergeCell ref="P477:P478"/>
    <mergeCell ref="Q498:Q499"/>
    <mergeCell ref="R498:R499"/>
    <mergeCell ref="B515:J515"/>
    <mergeCell ref="B497:J497"/>
    <mergeCell ref="A498:A499"/>
    <mergeCell ref="B498:J498"/>
    <mergeCell ref="K498:K499"/>
    <mergeCell ref="L498:L499"/>
    <mergeCell ref="M498:M499"/>
    <mergeCell ref="N498:N499"/>
    <mergeCell ref="O498:O499"/>
    <mergeCell ref="P498:P499"/>
  </mergeCells>
  <pageMargins left="0.7" right="0.7" top="0.75" bottom="0.75" header="0" footer="0"/>
  <pageSetup orientation="landscape" r:id="rId1"/>
  <ignoredErrors>
    <ignoredError sqref="A6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8080"/>
  </sheetPr>
  <dimension ref="A1:AB1013"/>
  <sheetViews>
    <sheetView topLeftCell="A652" zoomScaleNormal="100" workbookViewId="0">
      <selection activeCell="K666" sqref="K666"/>
    </sheetView>
  </sheetViews>
  <sheetFormatPr baseColWidth="10" defaultColWidth="12.5703125" defaultRowHeight="15" customHeight="1" x14ac:dyDescent="0.2"/>
  <cols>
    <col min="1" max="1" width="8.5703125" style="224" customWidth="1"/>
    <col min="2" max="10" width="7.140625" customWidth="1"/>
    <col min="11" max="11" width="15.7109375" style="236" customWidth="1"/>
    <col min="12" max="18" width="12.85546875" customWidth="1"/>
    <col min="19" max="28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s="324" customFormat="1" ht="15" customHeight="1" x14ac:dyDescent="0.2">
      <c r="Y14" s="236"/>
    </row>
    <row r="15" spans="1:25" ht="12.75" customHeight="1" x14ac:dyDescent="0.3">
      <c r="A15" s="233" t="s">
        <v>81</v>
      </c>
      <c r="L15" s="1"/>
      <c r="M15" s="1"/>
      <c r="O15" s="1"/>
    </row>
    <row r="16" spans="1:25" ht="25.5" customHeight="1" x14ac:dyDescent="0.2">
      <c r="B16" s="358" t="s">
        <v>3</v>
      </c>
      <c r="C16" s="359"/>
      <c r="D16" s="359"/>
      <c r="E16" s="359"/>
      <c r="F16" s="359"/>
      <c r="G16" s="359"/>
      <c r="H16" s="359"/>
      <c r="I16" s="359"/>
      <c r="J16" s="359"/>
      <c r="L16" s="10" t="s">
        <v>11</v>
      </c>
      <c r="M16" s="10" t="s">
        <v>12</v>
      </c>
      <c r="N16" s="11" t="s">
        <v>13</v>
      </c>
      <c r="O16" s="10" t="s">
        <v>14</v>
      </c>
      <c r="P16" s="12" t="s">
        <v>15</v>
      </c>
      <c r="Q16" s="12" t="s">
        <v>16</v>
      </c>
      <c r="R16" s="13" t="s">
        <v>17</v>
      </c>
    </row>
    <row r="17" spans="1:18" ht="12.75" customHeight="1" x14ac:dyDescent="0.2">
      <c r="A17" s="230" t="s">
        <v>18</v>
      </c>
      <c r="B17" s="16">
        <v>1</v>
      </c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6">
        <v>9</v>
      </c>
      <c r="K17" s="314" t="s">
        <v>19</v>
      </c>
      <c r="L17" s="21"/>
      <c r="M17" s="21"/>
      <c r="N17" s="22"/>
      <c r="O17" s="23"/>
      <c r="P17" s="24"/>
      <c r="Q17" s="24"/>
      <c r="R17" s="1"/>
    </row>
    <row r="18" spans="1:18" ht="12.75" customHeight="1" x14ac:dyDescent="0.2">
      <c r="A18" s="40" t="s">
        <v>51</v>
      </c>
      <c r="B18" s="25">
        <v>86</v>
      </c>
      <c r="C18" s="25"/>
      <c r="D18" s="25"/>
      <c r="E18" s="25"/>
      <c r="F18" s="25"/>
      <c r="G18" s="25"/>
      <c r="H18" s="25"/>
      <c r="I18" s="25"/>
      <c r="J18" s="25"/>
      <c r="K18" s="248"/>
      <c r="L18" s="21"/>
      <c r="M18" s="21"/>
      <c r="N18" s="22"/>
      <c r="O18" s="23"/>
      <c r="P18" s="29">
        <f>B18</f>
        <v>86</v>
      </c>
      <c r="Q18" s="24"/>
      <c r="R18" s="1"/>
    </row>
    <row r="19" spans="1:18" ht="12.75" customHeight="1" x14ac:dyDescent="0.2">
      <c r="A19" s="46" t="s">
        <v>52</v>
      </c>
      <c r="C19" s="2">
        <v>82</v>
      </c>
      <c r="K19" s="248"/>
      <c r="L19" s="1"/>
      <c r="M19" s="1"/>
      <c r="O19" s="23">
        <f>C19/B18</f>
        <v>0.95348837209302328</v>
      </c>
      <c r="P19" s="35">
        <v>83</v>
      </c>
      <c r="Q19" s="36">
        <f t="shared" ref="Q19:Q26" si="0">P19/P18</f>
        <v>0.96511627906976749</v>
      </c>
      <c r="R19" s="1">
        <f t="shared" ref="R19:R26" si="1">100%-Q19</f>
        <v>3.4883720930232509E-2</v>
      </c>
    </row>
    <row r="20" spans="1:18" ht="12.75" customHeight="1" x14ac:dyDescent="0.2">
      <c r="A20" s="46" t="s">
        <v>53</v>
      </c>
      <c r="D20" s="2">
        <v>79</v>
      </c>
      <c r="K20" s="248"/>
      <c r="L20" s="1"/>
      <c r="M20" s="1"/>
      <c r="O20" s="1">
        <f>D20/C19</f>
        <v>0.96341463414634143</v>
      </c>
      <c r="P20" s="35">
        <v>81</v>
      </c>
      <c r="Q20" s="36">
        <f t="shared" si="0"/>
        <v>0.97590361445783136</v>
      </c>
      <c r="R20" s="1">
        <f t="shared" si="1"/>
        <v>2.4096385542168641E-2</v>
      </c>
    </row>
    <row r="21" spans="1:18" ht="12.75" customHeight="1" x14ac:dyDescent="0.2">
      <c r="A21" s="46" t="s">
        <v>54</v>
      </c>
      <c r="E21" s="2">
        <v>71</v>
      </c>
      <c r="K21" s="248"/>
      <c r="O21" s="1">
        <f>E21/D20</f>
        <v>0.89873417721518989</v>
      </c>
      <c r="P21" s="35">
        <v>80</v>
      </c>
      <c r="Q21" s="36">
        <f t="shared" si="0"/>
        <v>0.98765432098765427</v>
      </c>
      <c r="R21" s="1">
        <f t="shared" si="1"/>
        <v>1.2345679012345734E-2</v>
      </c>
    </row>
    <row r="22" spans="1:18" ht="12.75" customHeight="1" x14ac:dyDescent="0.2">
      <c r="A22" s="46" t="s">
        <v>55</v>
      </c>
      <c r="F22" s="2">
        <v>62</v>
      </c>
      <c r="K22" s="248"/>
      <c r="O22" s="1">
        <f>F22/E21</f>
        <v>0.87323943661971826</v>
      </c>
      <c r="P22" s="35">
        <v>74</v>
      </c>
      <c r="Q22" s="36">
        <f t="shared" si="0"/>
        <v>0.92500000000000004</v>
      </c>
      <c r="R22" s="1">
        <f t="shared" si="1"/>
        <v>7.4999999999999956E-2</v>
      </c>
    </row>
    <row r="23" spans="1:18" ht="12.75" customHeight="1" x14ac:dyDescent="0.2">
      <c r="A23" s="46" t="s">
        <v>56</v>
      </c>
      <c r="G23" s="2">
        <v>55</v>
      </c>
      <c r="K23" s="248"/>
      <c r="O23" s="1">
        <f>G23/F22</f>
        <v>0.88709677419354838</v>
      </c>
      <c r="P23" s="35">
        <v>69</v>
      </c>
      <c r="Q23" s="36">
        <f t="shared" si="0"/>
        <v>0.93243243243243246</v>
      </c>
      <c r="R23" s="1">
        <f t="shared" si="1"/>
        <v>6.7567567567567544E-2</v>
      </c>
    </row>
    <row r="24" spans="1:18" ht="12.75" customHeight="1" x14ac:dyDescent="0.2">
      <c r="A24" s="46" t="s">
        <v>57</v>
      </c>
      <c r="H24" s="2">
        <v>51</v>
      </c>
      <c r="K24" s="248"/>
      <c r="O24" s="1">
        <f>H24/G23</f>
        <v>0.92727272727272725</v>
      </c>
      <c r="P24" s="35">
        <v>66</v>
      </c>
      <c r="Q24" s="36">
        <f t="shared" si="0"/>
        <v>0.95652173913043481</v>
      </c>
      <c r="R24" s="1">
        <f t="shared" si="1"/>
        <v>4.3478260869565188E-2</v>
      </c>
    </row>
    <row r="25" spans="1:18" ht="12.75" customHeight="1" x14ac:dyDescent="0.2">
      <c r="A25" s="46" t="s">
        <v>58</v>
      </c>
      <c r="I25" s="2">
        <v>51</v>
      </c>
      <c r="K25" s="248"/>
      <c r="O25" s="1">
        <f>I25/H24</f>
        <v>1</v>
      </c>
      <c r="P25" s="35">
        <v>66</v>
      </c>
      <c r="Q25" s="36">
        <f t="shared" si="0"/>
        <v>1</v>
      </c>
      <c r="R25" s="1">
        <f t="shared" si="1"/>
        <v>0</v>
      </c>
    </row>
    <row r="26" spans="1:18" ht="12.75" customHeight="1" x14ac:dyDescent="0.2">
      <c r="A26" s="46" t="s">
        <v>59</v>
      </c>
      <c r="J26" s="2">
        <v>54</v>
      </c>
      <c r="K26" s="249">
        <v>41</v>
      </c>
      <c r="O26" s="1">
        <f>J26/I25</f>
        <v>1.0588235294117647</v>
      </c>
      <c r="P26" s="35">
        <v>66</v>
      </c>
      <c r="Q26" s="36">
        <f t="shared" si="0"/>
        <v>1</v>
      </c>
      <c r="R26" s="1">
        <f t="shared" si="1"/>
        <v>0</v>
      </c>
    </row>
    <row r="27" spans="1:18" ht="12.75" customHeight="1" x14ac:dyDescent="0.2">
      <c r="A27" s="46" t="s">
        <v>70</v>
      </c>
      <c r="J27" s="2">
        <v>17</v>
      </c>
      <c r="K27" s="249">
        <v>9</v>
      </c>
      <c r="O27" s="1"/>
      <c r="P27" s="35">
        <v>26</v>
      </c>
      <c r="Q27" s="36"/>
      <c r="R27" s="1"/>
    </row>
    <row r="28" spans="1:18" ht="12.75" customHeight="1" x14ac:dyDescent="0.2">
      <c r="A28" s="46" t="s">
        <v>71</v>
      </c>
      <c r="J28" s="2">
        <v>9</v>
      </c>
      <c r="K28" s="249">
        <v>5</v>
      </c>
      <c r="O28" s="1"/>
      <c r="P28" s="35">
        <v>15</v>
      </c>
      <c r="Q28" s="36"/>
      <c r="R28" s="1"/>
    </row>
    <row r="29" spans="1:18" ht="12.75" customHeight="1" x14ac:dyDescent="0.2">
      <c r="A29" s="46" t="s">
        <v>79</v>
      </c>
      <c r="J29" s="2">
        <v>7</v>
      </c>
      <c r="K29" s="249">
        <v>3</v>
      </c>
      <c r="O29" s="1"/>
      <c r="P29" s="35">
        <v>7</v>
      </c>
      <c r="Q29" s="36"/>
      <c r="R29" s="1"/>
    </row>
    <row r="30" spans="1:18" ht="12.75" customHeight="1" x14ac:dyDescent="0.2">
      <c r="A30" s="46" t="s">
        <v>82</v>
      </c>
      <c r="J30" s="2">
        <v>3</v>
      </c>
      <c r="K30" s="249">
        <v>1</v>
      </c>
      <c r="O30" s="1"/>
      <c r="P30" s="35">
        <v>3</v>
      </c>
      <c r="Q30" s="36"/>
      <c r="R30" s="1"/>
    </row>
    <row r="31" spans="1:18" ht="12.75" customHeight="1" x14ac:dyDescent="0.2">
      <c r="A31" s="46" t="s">
        <v>83</v>
      </c>
      <c r="J31" s="2">
        <v>2</v>
      </c>
      <c r="K31" s="249">
        <v>1</v>
      </c>
      <c r="O31" s="1"/>
      <c r="P31" s="35">
        <v>2</v>
      </c>
      <c r="Q31" s="36"/>
      <c r="R31" s="1"/>
    </row>
    <row r="32" spans="1:18" ht="12.75" customHeight="1" x14ac:dyDescent="0.2">
      <c r="A32" s="46" t="s">
        <v>85</v>
      </c>
      <c r="J32" s="2">
        <v>1</v>
      </c>
      <c r="K32" s="249"/>
      <c r="O32" s="1"/>
      <c r="P32" s="35">
        <v>1</v>
      </c>
      <c r="Q32" s="36"/>
      <c r="R32" s="1"/>
    </row>
    <row r="33" spans="1:18" ht="12.75" customHeight="1" x14ac:dyDescent="0.2">
      <c r="A33" s="46"/>
      <c r="K33" s="245">
        <f>SUM(K26:K31)</f>
        <v>60</v>
      </c>
      <c r="L33" s="1">
        <f>K26/B18</f>
        <v>0.47674418604651164</v>
      </c>
      <c r="M33" s="48">
        <f>K26/B18</f>
        <v>0.47674418604651164</v>
      </c>
      <c r="N33" s="48">
        <f>M33-L33</f>
        <v>0</v>
      </c>
    </row>
    <row r="34" spans="1:18" ht="12.75" customHeight="1" x14ac:dyDescent="0.3">
      <c r="A34" s="233" t="s">
        <v>84</v>
      </c>
      <c r="L34" s="1"/>
      <c r="M34" s="1"/>
      <c r="O34" s="1"/>
    </row>
    <row r="35" spans="1:18" ht="25.5" customHeight="1" x14ac:dyDescent="0.2">
      <c r="B35" s="358" t="s">
        <v>3</v>
      </c>
      <c r="C35" s="359"/>
      <c r="D35" s="359"/>
      <c r="E35" s="359"/>
      <c r="F35" s="359"/>
      <c r="G35" s="359"/>
      <c r="H35" s="359"/>
      <c r="I35" s="359"/>
      <c r="J35" s="359"/>
      <c r="L35" s="10" t="s">
        <v>11</v>
      </c>
      <c r="M35" s="10" t="s">
        <v>12</v>
      </c>
      <c r="N35" s="11" t="s">
        <v>13</v>
      </c>
      <c r="O35" s="10" t="s">
        <v>14</v>
      </c>
      <c r="P35" s="12" t="s">
        <v>15</v>
      </c>
      <c r="Q35" s="12" t="s">
        <v>16</v>
      </c>
      <c r="R35" s="13" t="s">
        <v>17</v>
      </c>
    </row>
    <row r="36" spans="1:18" ht="12.75" customHeight="1" x14ac:dyDescent="0.2">
      <c r="A36" s="230" t="s">
        <v>18</v>
      </c>
      <c r="B36" s="16">
        <v>1</v>
      </c>
      <c r="C36" s="16">
        <v>2</v>
      </c>
      <c r="D36" s="16">
        <v>3</v>
      </c>
      <c r="E36" s="16">
        <v>4</v>
      </c>
      <c r="F36" s="16">
        <v>5</v>
      </c>
      <c r="G36" s="16">
        <v>6</v>
      </c>
      <c r="H36" s="16">
        <v>7</v>
      </c>
      <c r="I36" s="16">
        <v>8</v>
      </c>
      <c r="J36" s="16">
        <v>9</v>
      </c>
      <c r="K36" s="314" t="s">
        <v>19</v>
      </c>
      <c r="L36" s="21"/>
      <c r="M36" s="21"/>
      <c r="N36" s="22"/>
      <c r="O36" s="23"/>
      <c r="P36" s="24"/>
      <c r="Q36" s="24"/>
      <c r="R36" s="1"/>
    </row>
    <row r="37" spans="1:18" ht="12.75" customHeight="1" x14ac:dyDescent="0.2">
      <c r="A37" s="46" t="s">
        <v>52</v>
      </c>
      <c r="B37" s="2">
        <v>75</v>
      </c>
      <c r="C37" s="25"/>
      <c r="D37" s="25"/>
      <c r="E37" s="25"/>
      <c r="F37" s="25"/>
      <c r="G37" s="25"/>
      <c r="H37" s="25"/>
      <c r="I37" s="25"/>
      <c r="J37" s="25"/>
      <c r="K37" s="248"/>
      <c r="L37" s="21"/>
      <c r="M37" s="21"/>
      <c r="N37" s="22"/>
      <c r="O37" s="23"/>
      <c r="P37" s="29">
        <f>B37</f>
        <v>75</v>
      </c>
      <c r="Q37" s="24"/>
      <c r="R37" s="1"/>
    </row>
    <row r="38" spans="1:18" ht="12.75" customHeight="1" x14ac:dyDescent="0.2">
      <c r="A38" s="46" t="s">
        <v>53</v>
      </c>
      <c r="C38" s="2">
        <v>69</v>
      </c>
      <c r="K38" s="248"/>
      <c r="L38" s="1"/>
      <c r="M38" s="1"/>
      <c r="O38" s="23">
        <f>C38/B37</f>
        <v>0.92</v>
      </c>
      <c r="P38" s="35">
        <v>69</v>
      </c>
      <c r="Q38" s="36">
        <f t="shared" ref="Q38:Q45" si="2">P38/P37</f>
        <v>0.92</v>
      </c>
      <c r="R38" s="1">
        <f t="shared" ref="R38:R45" si="3">100%-Q38</f>
        <v>7.999999999999996E-2</v>
      </c>
    </row>
    <row r="39" spans="1:18" ht="12.75" customHeight="1" x14ac:dyDescent="0.2">
      <c r="A39" s="46" t="s">
        <v>54</v>
      </c>
      <c r="D39" s="2">
        <v>63</v>
      </c>
      <c r="K39" s="248"/>
      <c r="L39" s="1"/>
      <c r="M39" s="1"/>
      <c r="O39" s="1">
        <f>D39/C38</f>
        <v>0.91304347826086951</v>
      </c>
      <c r="P39" s="35">
        <v>65</v>
      </c>
      <c r="Q39" s="36">
        <f t="shared" si="2"/>
        <v>0.94202898550724634</v>
      </c>
      <c r="R39" s="1">
        <f t="shared" si="3"/>
        <v>5.7971014492753659E-2</v>
      </c>
    </row>
    <row r="40" spans="1:18" ht="12.75" customHeight="1" x14ac:dyDescent="0.2">
      <c r="A40" s="46" t="s">
        <v>55</v>
      </c>
      <c r="E40" s="2">
        <v>59</v>
      </c>
      <c r="K40" s="248"/>
      <c r="O40" s="1">
        <f>E40/D39</f>
        <v>0.93650793650793651</v>
      </c>
      <c r="P40" s="35">
        <v>65</v>
      </c>
      <c r="Q40" s="36">
        <f t="shared" si="2"/>
        <v>1</v>
      </c>
      <c r="R40" s="1">
        <f t="shared" si="3"/>
        <v>0</v>
      </c>
    </row>
    <row r="41" spans="1:18" ht="12.75" customHeight="1" x14ac:dyDescent="0.2">
      <c r="A41" s="46" t="s">
        <v>56</v>
      </c>
      <c r="F41" s="2">
        <v>53</v>
      </c>
      <c r="K41" s="248"/>
      <c r="O41" s="1">
        <f>F41/E40</f>
        <v>0.89830508474576276</v>
      </c>
      <c r="P41" s="35">
        <v>61</v>
      </c>
      <c r="Q41" s="36">
        <f t="shared" si="2"/>
        <v>0.93846153846153846</v>
      </c>
      <c r="R41" s="1">
        <f t="shared" si="3"/>
        <v>6.1538461538461542E-2</v>
      </c>
    </row>
    <row r="42" spans="1:18" ht="12.75" customHeight="1" x14ac:dyDescent="0.2">
      <c r="A42" s="46" t="s">
        <v>57</v>
      </c>
      <c r="G42" s="2">
        <v>47</v>
      </c>
      <c r="K42" s="248"/>
      <c r="O42" s="1">
        <f>G42/F41</f>
        <v>0.8867924528301887</v>
      </c>
      <c r="P42" s="35">
        <v>57</v>
      </c>
      <c r="Q42" s="36">
        <f t="shared" si="2"/>
        <v>0.93442622950819676</v>
      </c>
      <c r="R42" s="1">
        <f t="shared" si="3"/>
        <v>6.557377049180324E-2</v>
      </c>
    </row>
    <row r="43" spans="1:18" ht="12.75" customHeight="1" x14ac:dyDescent="0.2">
      <c r="A43" s="46" t="s">
        <v>58</v>
      </c>
      <c r="H43" s="2">
        <v>45</v>
      </c>
      <c r="K43" s="248"/>
      <c r="O43" s="1">
        <f>H43/G42</f>
        <v>0.95744680851063835</v>
      </c>
      <c r="P43" s="35">
        <v>55</v>
      </c>
      <c r="Q43" s="36">
        <f t="shared" si="2"/>
        <v>0.96491228070175439</v>
      </c>
      <c r="R43" s="1">
        <f t="shared" si="3"/>
        <v>3.5087719298245612E-2</v>
      </c>
    </row>
    <row r="44" spans="1:18" ht="12.75" customHeight="1" x14ac:dyDescent="0.2">
      <c r="A44" s="46" t="s">
        <v>59</v>
      </c>
      <c r="I44" s="2">
        <v>45</v>
      </c>
      <c r="K44" s="248"/>
      <c r="O44" s="1">
        <f>I44/H43</f>
        <v>1</v>
      </c>
      <c r="P44" s="35">
        <v>53</v>
      </c>
      <c r="Q44" s="36">
        <f t="shared" si="2"/>
        <v>0.96363636363636362</v>
      </c>
      <c r="R44" s="1">
        <f t="shared" si="3"/>
        <v>3.6363636363636376E-2</v>
      </c>
    </row>
    <row r="45" spans="1:18" ht="12.75" customHeight="1" x14ac:dyDescent="0.2">
      <c r="A45" s="46" t="s">
        <v>70</v>
      </c>
      <c r="J45" s="2">
        <v>45</v>
      </c>
      <c r="K45" s="249">
        <v>38</v>
      </c>
      <c r="O45" s="1">
        <f>J45/I44</f>
        <v>1</v>
      </c>
      <c r="P45" s="35">
        <v>53</v>
      </c>
      <c r="Q45" s="36">
        <f t="shared" si="2"/>
        <v>1</v>
      </c>
      <c r="R45" s="1">
        <f t="shared" si="3"/>
        <v>0</v>
      </c>
    </row>
    <row r="46" spans="1:18" ht="12.75" customHeight="1" x14ac:dyDescent="0.2">
      <c r="A46" s="46" t="s">
        <v>71</v>
      </c>
      <c r="J46" s="2">
        <v>10</v>
      </c>
      <c r="K46" s="249">
        <v>6</v>
      </c>
      <c r="O46" s="1"/>
      <c r="P46" s="35">
        <v>13</v>
      </c>
      <c r="Q46" s="36"/>
      <c r="R46" s="1"/>
    </row>
    <row r="47" spans="1:18" ht="12.75" customHeight="1" x14ac:dyDescent="0.2">
      <c r="A47" s="46" t="s">
        <v>79</v>
      </c>
      <c r="J47" s="2">
        <v>3</v>
      </c>
      <c r="K47" s="249">
        <v>2</v>
      </c>
      <c r="O47" s="1"/>
      <c r="P47" s="35">
        <v>6</v>
      </c>
      <c r="Q47" s="36"/>
      <c r="R47" s="1"/>
    </row>
    <row r="48" spans="1:18" ht="12.75" customHeight="1" x14ac:dyDescent="0.2">
      <c r="A48" s="46" t="s">
        <v>82</v>
      </c>
      <c r="J48" s="2">
        <v>3</v>
      </c>
      <c r="K48" s="249">
        <v>1</v>
      </c>
      <c r="O48" s="1"/>
      <c r="P48" s="35">
        <v>4</v>
      </c>
      <c r="Q48" s="36"/>
      <c r="R48" s="1"/>
    </row>
    <row r="49" spans="1:18" ht="12.75" customHeight="1" x14ac:dyDescent="0.2">
      <c r="A49" s="46" t="s">
        <v>83</v>
      </c>
      <c r="J49" s="2">
        <v>2</v>
      </c>
      <c r="K49" s="249">
        <v>1</v>
      </c>
      <c r="O49" s="1"/>
      <c r="P49" s="35">
        <v>3</v>
      </c>
      <c r="Q49" s="36"/>
      <c r="R49" s="1"/>
    </row>
    <row r="50" spans="1:18" ht="12.75" customHeight="1" x14ac:dyDescent="0.2">
      <c r="A50" s="46" t="s">
        <v>85</v>
      </c>
      <c r="J50" s="2">
        <v>1</v>
      </c>
      <c r="K50" s="249"/>
      <c r="O50" s="1"/>
      <c r="P50" s="35">
        <v>1</v>
      </c>
      <c r="Q50" s="36"/>
      <c r="R50" s="1"/>
    </row>
    <row r="51" spans="1:18" ht="12.75" customHeight="1" x14ac:dyDescent="0.2">
      <c r="A51" s="46" t="s">
        <v>86</v>
      </c>
      <c r="J51" s="2">
        <v>1</v>
      </c>
      <c r="K51" s="249"/>
      <c r="O51" s="1"/>
      <c r="P51" s="35">
        <v>1</v>
      </c>
      <c r="Q51" s="36"/>
      <c r="R51" s="1"/>
    </row>
    <row r="52" spans="1:18" ht="12.75" customHeight="1" x14ac:dyDescent="0.2">
      <c r="K52" s="245">
        <f>SUM(K45:K49)</f>
        <v>48</v>
      </c>
      <c r="L52" s="1">
        <f>K45/B37</f>
        <v>0.50666666666666671</v>
      </c>
      <c r="M52" s="48">
        <f>K52/B37</f>
        <v>0.64</v>
      </c>
      <c r="N52" s="48">
        <f>M52-L52</f>
        <v>0.1333333333333333</v>
      </c>
    </row>
    <row r="53" spans="1:18" ht="12.75" customHeight="1" x14ac:dyDescent="0.3">
      <c r="A53" s="233" t="s">
        <v>87</v>
      </c>
      <c r="L53" s="1"/>
      <c r="M53" s="1"/>
      <c r="O53" s="1"/>
    </row>
    <row r="54" spans="1:18" ht="25.5" customHeight="1" x14ac:dyDescent="0.2">
      <c r="B54" s="358" t="s">
        <v>3</v>
      </c>
      <c r="C54" s="359"/>
      <c r="D54" s="359"/>
      <c r="E54" s="359"/>
      <c r="F54" s="359"/>
      <c r="G54" s="359"/>
      <c r="H54" s="359"/>
      <c r="I54" s="359"/>
      <c r="J54" s="359"/>
      <c r="L54" s="10" t="s">
        <v>11</v>
      </c>
      <c r="M54" s="10" t="s">
        <v>12</v>
      </c>
      <c r="N54" s="11" t="s">
        <v>13</v>
      </c>
      <c r="O54" s="10" t="s">
        <v>14</v>
      </c>
      <c r="P54" s="12" t="s">
        <v>15</v>
      </c>
      <c r="Q54" s="12" t="s">
        <v>16</v>
      </c>
      <c r="R54" s="13" t="s">
        <v>17</v>
      </c>
    </row>
    <row r="55" spans="1:18" ht="12.75" customHeight="1" x14ac:dyDescent="0.2">
      <c r="A55" s="230" t="s">
        <v>18</v>
      </c>
      <c r="B55" s="16">
        <v>1</v>
      </c>
      <c r="C55" s="16">
        <v>2</v>
      </c>
      <c r="D55" s="16">
        <v>3</v>
      </c>
      <c r="E55" s="16">
        <v>4</v>
      </c>
      <c r="F55" s="16">
        <v>5</v>
      </c>
      <c r="G55" s="16">
        <v>6</v>
      </c>
      <c r="H55" s="16">
        <v>7</v>
      </c>
      <c r="I55" s="16">
        <v>8</v>
      </c>
      <c r="J55" s="16">
        <v>9</v>
      </c>
      <c r="K55" s="314" t="s">
        <v>19</v>
      </c>
      <c r="L55" s="21"/>
      <c r="M55" s="21"/>
      <c r="N55" s="22"/>
      <c r="O55" s="23"/>
      <c r="P55" s="24"/>
      <c r="Q55" s="24"/>
      <c r="R55" s="1"/>
    </row>
    <row r="56" spans="1:18" ht="12.75" customHeight="1" x14ac:dyDescent="0.2">
      <c r="A56" s="46" t="s">
        <v>53</v>
      </c>
      <c r="B56" s="2">
        <v>78</v>
      </c>
      <c r="C56" s="25"/>
      <c r="D56" s="25"/>
      <c r="E56" s="25"/>
      <c r="F56" s="25"/>
      <c r="G56" s="25"/>
      <c r="H56" s="25"/>
      <c r="I56" s="25"/>
      <c r="J56" s="25"/>
      <c r="K56" s="248"/>
      <c r="L56" s="21"/>
      <c r="M56" s="21"/>
      <c r="N56" s="22"/>
      <c r="O56" s="23"/>
      <c r="P56" s="29">
        <f>B56</f>
        <v>78</v>
      </c>
      <c r="Q56" s="24"/>
      <c r="R56" s="1"/>
    </row>
    <row r="57" spans="1:18" ht="12.75" customHeight="1" x14ac:dyDescent="0.2">
      <c r="A57" s="46" t="s">
        <v>54</v>
      </c>
      <c r="C57" s="2">
        <v>71</v>
      </c>
      <c r="K57" s="248"/>
      <c r="L57" s="1"/>
      <c r="M57" s="1"/>
      <c r="O57" s="23">
        <f>C57/B56</f>
        <v>0.91025641025641024</v>
      </c>
      <c r="P57" s="35">
        <v>71</v>
      </c>
      <c r="Q57" s="36">
        <f t="shared" ref="Q57:Q64" si="4">P57/P56</f>
        <v>0.91025641025641024</v>
      </c>
      <c r="R57" s="1">
        <f t="shared" ref="R57:R64" si="5">100%-Q57</f>
        <v>8.9743589743589758E-2</v>
      </c>
    </row>
    <row r="58" spans="1:18" ht="12.75" customHeight="1" x14ac:dyDescent="0.2">
      <c r="A58" s="46" t="s">
        <v>55</v>
      </c>
      <c r="D58" s="2">
        <v>69</v>
      </c>
      <c r="K58" s="248"/>
      <c r="L58" s="1"/>
      <c r="M58" s="1"/>
      <c r="O58" s="1">
        <f>D58/C57</f>
        <v>0.971830985915493</v>
      </c>
      <c r="P58" s="35">
        <v>70</v>
      </c>
      <c r="Q58" s="36">
        <f t="shared" si="4"/>
        <v>0.9859154929577465</v>
      </c>
      <c r="R58" s="1">
        <f t="shared" si="5"/>
        <v>1.4084507042253502E-2</v>
      </c>
    </row>
    <row r="59" spans="1:18" ht="12.75" customHeight="1" x14ac:dyDescent="0.2">
      <c r="A59" s="46" t="s">
        <v>56</v>
      </c>
      <c r="E59" s="2">
        <v>66</v>
      </c>
      <c r="K59" s="248"/>
      <c r="O59" s="1">
        <f>E59/D58</f>
        <v>0.95652173913043481</v>
      </c>
      <c r="P59" s="35">
        <v>68</v>
      </c>
      <c r="Q59" s="36">
        <f t="shared" si="4"/>
        <v>0.97142857142857142</v>
      </c>
      <c r="R59" s="1">
        <f t="shared" si="5"/>
        <v>2.8571428571428581E-2</v>
      </c>
    </row>
    <row r="60" spans="1:18" ht="12.75" customHeight="1" x14ac:dyDescent="0.2">
      <c r="A60" s="46" t="s">
        <v>57</v>
      </c>
      <c r="F60" s="2">
        <v>62</v>
      </c>
      <c r="K60" s="248"/>
      <c r="O60" s="1">
        <f>F60/E59</f>
        <v>0.93939393939393945</v>
      </c>
      <c r="P60" s="35">
        <v>68</v>
      </c>
      <c r="Q60" s="36">
        <f t="shared" si="4"/>
        <v>1</v>
      </c>
      <c r="R60" s="1">
        <f t="shared" si="5"/>
        <v>0</v>
      </c>
    </row>
    <row r="61" spans="1:18" ht="12.75" customHeight="1" x14ac:dyDescent="0.2">
      <c r="A61" s="46" t="s">
        <v>58</v>
      </c>
      <c r="G61" s="2">
        <v>56</v>
      </c>
      <c r="K61" s="248"/>
      <c r="O61" s="1">
        <f>G61/F60</f>
        <v>0.90322580645161288</v>
      </c>
      <c r="P61" s="35">
        <v>65</v>
      </c>
      <c r="Q61" s="36">
        <f t="shared" si="4"/>
        <v>0.95588235294117652</v>
      </c>
      <c r="R61" s="1">
        <f t="shared" si="5"/>
        <v>4.4117647058823484E-2</v>
      </c>
    </row>
    <row r="62" spans="1:18" ht="12.75" customHeight="1" x14ac:dyDescent="0.2">
      <c r="A62" s="46" t="s">
        <v>59</v>
      </c>
      <c r="H62" s="2">
        <v>51</v>
      </c>
      <c r="K62" s="248"/>
      <c r="O62" s="1">
        <f>H62/G61</f>
        <v>0.9107142857142857</v>
      </c>
      <c r="P62" s="35">
        <v>60</v>
      </c>
      <c r="Q62" s="36">
        <f t="shared" si="4"/>
        <v>0.92307692307692313</v>
      </c>
      <c r="R62" s="1">
        <f t="shared" si="5"/>
        <v>7.6923076923076872E-2</v>
      </c>
    </row>
    <row r="63" spans="1:18" ht="12.75" customHeight="1" x14ac:dyDescent="0.2">
      <c r="A63" s="46" t="s">
        <v>70</v>
      </c>
      <c r="I63" s="2">
        <v>51</v>
      </c>
      <c r="K63" s="248"/>
      <c r="O63" s="1">
        <f>I63/H62</f>
        <v>1</v>
      </c>
      <c r="P63" s="35">
        <v>62</v>
      </c>
      <c r="Q63" s="36">
        <f t="shared" si="4"/>
        <v>1.0333333333333334</v>
      </c>
      <c r="R63" s="1">
        <f t="shared" si="5"/>
        <v>-3.3333333333333437E-2</v>
      </c>
    </row>
    <row r="64" spans="1:18" ht="12.75" customHeight="1" x14ac:dyDescent="0.2">
      <c r="A64" s="46" t="s">
        <v>71</v>
      </c>
      <c r="J64" s="2">
        <v>49</v>
      </c>
      <c r="K64" s="249">
        <v>20</v>
      </c>
      <c r="O64" s="1">
        <f>J64/I63</f>
        <v>0.96078431372549022</v>
      </c>
      <c r="P64" s="35">
        <v>62</v>
      </c>
      <c r="Q64" s="36">
        <f t="shared" si="4"/>
        <v>1</v>
      </c>
      <c r="R64" s="1">
        <f t="shared" si="5"/>
        <v>0</v>
      </c>
    </row>
    <row r="65" spans="1:28" ht="12.75" customHeight="1" x14ac:dyDescent="0.2">
      <c r="A65" s="46" t="s">
        <v>79</v>
      </c>
      <c r="J65" s="2">
        <v>24</v>
      </c>
      <c r="K65" s="249">
        <v>12</v>
      </c>
      <c r="O65" s="1"/>
      <c r="P65" s="35">
        <v>30</v>
      </c>
      <c r="Q65" s="36"/>
      <c r="R65" s="1"/>
    </row>
    <row r="66" spans="1:28" ht="12.75" customHeight="1" x14ac:dyDescent="0.2">
      <c r="A66" s="46" t="s">
        <v>82</v>
      </c>
      <c r="J66" s="2">
        <v>13</v>
      </c>
      <c r="K66" s="249">
        <v>7</v>
      </c>
      <c r="O66" s="1"/>
      <c r="P66" s="35">
        <v>16</v>
      </c>
      <c r="Q66" s="36"/>
      <c r="R66" s="1"/>
    </row>
    <row r="67" spans="1:28" ht="12.75" customHeight="1" x14ac:dyDescent="0.2">
      <c r="A67" s="46" t="s">
        <v>83</v>
      </c>
      <c r="J67" s="2">
        <v>4</v>
      </c>
      <c r="K67" s="249">
        <v>3</v>
      </c>
      <c r="O67" s="1"/>
      <c r="P67" s="35">
        <v>6</v>
      </c>
      <c r="Q67" s="36"/>
      <c r="R67" s="1"/>
    </row>
    <row r="68" spans="1:28" ht="12.75" customHeight="1" x14ac:dyDescent="0.2">
      <c r="A68" s="46" t="s">
        <v>85</v>
      </c>
      <c r="J68" s="2">
        <v>3</v>
      </c>
      <c r="K68" s="249">
        <v>4</v>
      </c>
      <c r="O68" s="1"/>
      <c r="P68" s="35">
        <v>5</v>
      </c>
      <c r="Q68" s="36"/>
      <c r="R68" s="1"/>
    </row>
    <row r="69" spans="1:28" ht="12.75" customHeight="1" x14ac:dyDescent="0.2">
      <c r="A69" s="46" t="s">
        <v>86</v>
      </c>
      <c r="J69" s="2">
        <v>1</v>
      </c>
      <c r="K69" s="249"/>
      <c r="O69" s="1"/>
      <c r="P69" s="35">
        <v>1</v>
      </c>
      <c r="Q69" s="36"/>
      <c r="R69" s="1"/>
    </row>
    <row r="70" spans="1:28" ht="12.75" customHeight="1" x14ac:dyDescent="0.2">
      <c r="K70" s="245">
        <f>SUM(K64:K68)</f>
        <v>46</v>
      </c>
      <c r="L70" s="1">
        <f>K64/B56</f>
        <v>0.25641025641025639</v>
      </c>
      <c r="M70" s="48">
        <f>K70/B56</f>
        <v>0.58974358974358976</v>
      </c>
      <c r="N70" s="48">
        <f>M70-L70</f>
        <v>0.33333333333333337</v>
      </c>
      <c r="T70" s="14" t="s">
        <v>49</v>
      </c>
    </row>
    <row r="71" spans="1:28" ht="12.75" customHeight="1" x14ac:dyDescent="0.3">
      <c r="A71" s="233" t="s">
        <v>88</v>
      </c>
      <c r="L71" s="1"/>
      <c r="M71" s="1"/>
      <c r="O71" s="1"/>
      <c r="T71" s="69" t="s">
        <v>51</v>
      </c>
      <c r="U71" s="69" t="s">
        <v>52</v>
      </c>
      <c r="V71" s="69" t="s">
        <v>53</v>
      </c>
      <c r="W71" s="69" t="s">
        <v>54</v>
      </c>
      <c r="X71" s="69" t="s">
        <v>55</v>
      </c>
      <c r="Y71" s="69" t="s">
        <v>56</v>
      </c>
      <c r="Z71" s="69" t="s">
        <v>57</v>
      </c>
      <c r="AA71" s="69" t="s">
        <v>58</v>
      </c>
      <c r="AB71" s="69" t="s">
        <v>59</v>
      </c>
    </row>
    <row r="72" spans="1:28" ht="25.5" customHeight="1" x14ac:dyDescent="0.3">
      <c r="B72" s="358" t="s">
        <v>3</v>
      </c>
      <c r="C72" s="359"/>
      <c r="D72" s="359"/>
      <c r="E72" s="359"/>
      <c r="F72" s="359"/>
      <c r="G72" s="359"/>
      <c r="H72" s="359"/>
      <c r="I72" s="359"/>
      <c r="J72" s="359"/>
      <c r="L72" s="10" t="s">
        <v>11</v>
      </c>
      <c r="M72" s="10" t="s">
        <v>12</v>
      </c>
      <c r="N72" s="11" t="s">
        <v>13</v>
      </c>
      <c r="O72" s="10" t="s">
        <v>14</v>
      </c>
      <c r="P72" s="12" t="s">
        <v>15</v>
      </c>
      <c r="Q72" s="12" t="s">
        <v>16</v>
      </c>
      <c r="R72" s="13" t="s">
        <v>17</v>
      </c>
      <c r="T72" s="71">
        <f>P20/P18</f>
        <v>0.94186046511627908</v>
      </c>
      <c r="U72" s="71">
        <f>P39/P37</f>
        <v>0.8666666666666667</v>
      </c>
      <c r="V72" s="71">
        <f>P58/P56</f>
        <v>0.89743589743589747</v>
      </c>
      <c r="W72" s="71">
        <f>P76/P74</f>
        <v>0.83544303797468356</v>
      </c>
      <c r="X72" s="71">
        <f>P93/P91</f>
        <v>0.83132530120481929</v>
      </c>
      <c r="Y72" s="71">
        <f>P111/P109</f>
        <v>0.88607594936708856</v>
      </c>
      <c r="Z72" s="71">
        <f>P129/P127</f>
        <v>0.92307692307692313</v>
      </c>
      <c r="AA72" s="71">
        <f>P148/P146</f>
        <v>0.85526315789473684</v>
      </c>
      <c r="AB72" s="71">
        <f>P166/P164</f>
        <v>0.96103896103896103</v>
      </c>
    </row>
    <row r="73" spans="1:28" ht="12.75" customHeight="1" x14ac:dyDescent="0.2">
      <c r="A73" s="230" t="s">
        <v>18</v>
      </c>
      <c r="B73" s="16">
        <v>1</v>
      </c>
      <c r="C73" s="16">
        <v>2</v>
      </c>
      <c r="D73" s="16">
        <v>3</v>
      </c>
      <c r="E73" s="16">
        <v>4</v>
      </c>
      <c r="F73" s="16">
        <v>5</v>
      </c>
      <c r="G73" s="16">
        <v>6</v>
      </c>
      <c r="H73" s="16">
        <v>7</v>
      </c>
      <c r="I73" s="16">
        <v>8</v>
      </c>
      <c r="J73" s="16">
        <v>9</v>
      </c>
      <c r="K73" s="314" t="s">
        <v>19</v>
      </c>
      <c r="L73" s="21"/>
      <c r="M73" s="21"/>
      <c r="N73" s="22"/>
      <c r="O73" s="23"/>
      <c r="P73" s="24"/>
      <c r="Q73" s="24"/>
      <c r="R73" s="1"/>
    </row>
    <row r="74" spans="1:28" ht="12.75" customHeight="1" x14ac:dyDescent="0.2">
      <c r="A74" s="46" t="s">
        <v>54</v>
      </c>
      <c r="B74" s="2">
        <v>79</v>
      </c>
      <c r="C74" s="25"/>
      <c r="D74" s="25"/>
      <c r="E74" s="25"/>
      <c r="F74" s="25"/>
      <c r="G74" s="25"/>
      <c r="H74" s="25"/>
      <c r="I74" s="25"/>
      <c r="J74" s="25"/>
      <c r="K74" s="248"/>
      <c r="L74" s="21"/>
      <c r="M74" s="21"/>
      <c r="N74" s="22"/>
      <c r="O74" s="23"/>
      <c r="P74" s="29">
        <f>B74</f>
        <v>79</v>
      </c>
      <c r="Q74" s="24"/>
      <c r="R74" s="1"/>
    </row>
    <row r="75" spans="1:28" ht="12.75" customHeight="1" x14ac:dyDescent="0.2">
      <c r="A75" s="46" t="s">
        <v>55</v>
      </c>
      <c r="C75" s="2">
        <v>71</v>
      </c>
      <c r="K75" s="248"/>
      <c r="L75" s="1"/>
      <c r="M75" s="1"/>
      <c r="O75" s="23">
        <f>C75/B74</f>
        <v>0.89873417721518989</v>
      </c>
      <c r="P75" s="35">
        <v>71</v>
      </c>
      <c r="Q75" s="36">
        <f t="shared" ref="Q75:Q82" si="6">P75/P74</f>
        <v>0.89873417721518989</v>
      </c>
      <c r="R75" s="1">
        <f t="shared" ref="R75:R82" si="7">100%-Q75</f>
        <v>0.10126582278481011</v>
      </c>
    </row>
    <row r="76" spans="1:28" ht="12.75" customHeight="1" x14ac:dyDescent="0.2">
      <c r="A76" s="46" t="s">
        <v>56</v>
      </c>
      <c r="D76" s="2">
        <v>65</v>
      </c>
      <c r="K76" s="248"/>
      <c r="L76" s="1"/>
      <c r="M76" s="1"/>
      <c r="O76" s="1">
        <f>D76/C75</f>
        <v>0.91549295774647887</v>
      </c>
      <c r="P76" s="35">
        <v>66</v>
      </c>
      <c r="Q76" s="36">
        <f t="shared" si="6"/>
        <v>0.92957746478873238</v>
      </c>
      <c r="R76" s="1">
        <f t="shared" si="7"/>
        <v>7.0422535211267623E-2</v>
      </c>
    </row>
    <row r="77" spans="1:28" ht="12.75" customHeight="1" x14ac:dyDescent="0.2">
      <c r="A77" s="46" t="s">
        <v>57</v>
      </c>
      <c r="E77" s="2">
        <v>60</v>
      </c>
      <c r="K77" s="248"/>
      <c r="O77" s="1">
        <f>E77/D76</f>
        <v>0.92307692307692313</v>
      </c>
      <c r="P77" s="35">
        <v>64</v>
      </c>
      <c r="Q77" s="36">
        <f t="shared" si="6"/>
        <v>0.96969696969696972</v>
      </c>
      <c r="R77" s="1">
        <f t="shared" si="7"/>
        <v>3.0303030303030276E-2</v>
      </c>
    </row>
    <row r="78" spans="1:28" ht="12.75" customHeight="1" x14ac:dyDescent="0.2">
      <c r="A78" s="46" t="s">
        <v>58</v>
      </c>
      <c r="F78" s="2">
        <v>55</v>
      </c>
      <c r="K78" s="248"/>
      <c r="O78" s="1">
        <f>F78/E77</f>
        <v>0.91666666666666663</v>
      </c>
      <c r="P78" s="35">
        <v>61</v>
      </c>
      <c r="Q78" s="36">
        <f t="shared" si="6"/>
        <v>0.953125</v>
      </c>
      <c r="R78" s="1">
        <f t="shared" si="7"/>
        <v>4.6875E-2</v>
      </c>
    </row>
    <row r="79" spans="1:28" ht="12.75" customHeight="1" x14ac:dyDescent="0.2">
      <c r="A79" s="46" t="s">
        <v>59</v>
      </c>
      <c r="G79" s="2">
        <v>51</v>
      </c>
      <c r="K79" s="248"/>
      <c r="O79" s="1">
        <f>G79/F78</f>
        <v>0.92727272727272725</v>
      </c>
      <c r="P79" s="35">
        <v>59</v>
      </c>
      <c r="Q79" s="36">
        <f t="shared" si="6"/>
        <v>0.96721311475409832</v>
      </c>
      <c r="R79" s="1">
        <f t="shared" si="7"/>
        <v>3.2786885245901676E-2</v>
      </c>
    </row>
    <row r="80" spans="1:28" ht="12.75" customHeight="1" x14ac:dyDescent="0.2">
      <c r="A80" s="46" t="s">
        <v>70</v>
      </c>
      <c r="H80" s="2">
        <v>51</v>
      </c>
      <c r="K80" s="248"/>
      <c r="O80" s="1">
        <f>H80/G79</f>
        <v>1</v>
      </c>
      <c r="P80" s="35">
        <v>61</v>
      </c>
      <c r="Q80" s="36">
        <f t="shared" si="6"/>
        <v>1.0338983050847457</v>
      </c>
      <c r="R80" s="1">
        <f t="shared" si="7"/>
        <v>-3.3898305084745672E-2</v>
      </c>
    </row>
    <row r="81" spans="1:22" ht="12.75" customHeight="1" x14ac:dyDescent="0.2">
      <c r="A81" s="46" t="s">
        <v>71</v>
      </c>
      <c r="I81" s="2">
        <v>49</v>
      </c>
      <c r="K81" s="248"/>
      <c r="O81" s="1">
        <f>I81/H80</f>
        <v>0.96078431372549022</v>
      </c>
      <c r="P81" s="35">
        <v>60</v>
      </c>
      <c r="Q81" s="36">
        <f t="shared" si="6"/>
        <v>0.98360655737704916</v>
      </c>
      <c r="R81" s="1">
        <f t="shared" si="7"/>
        <v>1.6393442622950838E-2</v>
      </c>
    </row>
    <row r="82" spans="1:22" ht="12.75" customHeight="1" x14ac:dyDescent="0.2">
      <c r="A82" s="46" t="s">
        <v>79</v>
      </c>
      <c r="J82" s="2">
        <v>49</v>
      </c>
      <c r="K82" s="248">
        <v>36</v>
      </c>
      <c r="O82" s="1">
        <f>J82/B74</f>
        <v>0.620253164556962</v>
      </c>
      <c r="P82" s="35">
        <v>60</v>
      </c>
      <c r="Q82" s="36">
        <f t="shared" si="6"/>
        <v>1</v>
      </c>
      <c r="R82" s="1">
        <f t="shared" si="7"/>
        <v>0</v>
      </c>
    </row>
    <row r="83" spans="1:22" ht="12.75" customHeight="1" x14ac:dyDescent="0.2">
      <c r="A83" s="46" t="s">
        <v>82</v>
      </c>
      <c r="J83" s="2">
        <v>14</v>
      </c>
      <c r="K83" s="249">
        <v>9</v>
      </c>
      <c r="O83" s="1"/>
      <c r="P83" s="35">
        <v>20</v>
      </c>
      <c r="Q83" s="36"/>
      <c r="R83" s="1"/>
    </row>
    <row r="84" spans="1:22" ht="12.75" customHeight="1" x14ac:dyDescent="0.2">
      <c r="A84" s="46" t="s">
        <v>83</v>
      </c>
      <c r="J84" s="2">
        <v>6</v>
      </c>
      <c r="K84" s="249">
        <v>5</v>
      </c>
      <c r="O84" s="1"/>
      <c r="P84" s="35">
        <v>9</v>
      </c>
      <c r="Q84" s="36"/>
      <c r="R84" s="1"/>
      <c r="S84" s="2" t="s">
        <v>91</v>
      </c>
      <c r="T84" s="2">
        <v>48</v>
      </c>
      <c r="U84" s="2">
        <f>K87</f>
        <v>53</v>
      </c>
      <c r="V84" s="2" t="s">
        <v>19</v>
      </c>
    </row>
    <row r="85" spans="1:22" ht="12.75" customHeight="1" x14ac:dyDescent="0.2">
      <c r="A85" s="46" t="s">
        <v>85</v>
      </c>
      <c r="J85" s="2">
        <v>1</v>
      </c>
      <c r="K85" s="249">
        <v>1</v>
      </c>
      <c r="O85" s="1"/>
      <c r="P85" s="35">
        <v>2</v>
      </c>
      <c r="Q85" s="36"/>
      <c r="R85" s="1"/>
      <c r="S85" s="2" t="s">
        <v>92</v>
      </c>
      <c r="T85" s="36">
        <f>T84/B74</f>
        <v>0.60759493670886078</v>
      </c>
      <c r="U85" s="36">
        <f>T84/U84</f>
        <v>0.90566037735849059</v>
      </c>
      <c r="V85" s="2" t="s">
        <v>93</v>
      </c>
    </row>
    <row r="86" spans="1:22" ht="12.75" customHeight="1" x14ac:dyDescent="0.2">
      <c r="A86" s="46" t="s">
        <v>86</v>
      </c>
      <c r="J86" s="2">
        <v>2</v>
      </c>
      <c r="K86" s="249">
        <v>2</v>
      </c>
      <c r="O86" s="1"/>
      <c r="P86" s="35">
        <v>2</v>
      </c>
      <c r="Q86" s="36"/>
      <c r="R86" s="1"/>
    </row>
    <row r="87" spans="1:22" ht="12.75" customHeight="1" x14ac:dyDescent="0.2">
      <c r="K87" s="245">
        <f>SUM(K82:K86)</f>
        <v>53</v>
      </c>
      <c r="L87" s="1">
        <f>K82/B74</f>
        <v>0.45569620253164556</v>
      </c>
      <c r="M87" s="48">
        <f>K87/B74</f>
        <v>0.67088607594936711</v>
      </c>
      <c r="N87" s="48">
        <f>M87-L87</f>
        <v>0.21518987341772156</v>
      </c>
    </row>
    <row r="88" spans="1:22" ht="12.75" customHeight="1" x14ac:dyDescent="0.3">
      <c r="A88" s="233" t="s">
        <v>90</v>
      </c>
      <c r="L88" s="1"/>
      <c r="M88" s="1"/>
      <c r="O88" s="1"/>
    </row>
    <row r="89" spans="1:22" ht="25.5" customHeight="1" x14ac:dyDescent="0.2">
      <c r="B89" s="358" t="s">
        <v>3</v>
      </c>
      <c r="C89" s="359"/>
      <c r="D89" s="359"/>
      <c r="E89" s="359"/>
      <c r="F89" s="359"/>
      <c r="G89" s="359"/>
      <c r="H89" s="359"/>
      <c r="I89" s="359"/>
      <c r="J89" s="359"/>
      <c r="L89" s="10" t="s">
        <v>11</v>
      </c>
      <c r="M89" s="10" t="s">
        <v>12</v>
      </c>
      <c r="N89" s="11" t="s">
        <v>13</v>
      </c>
      <c r="O89" s="10" t="s">
        <v>14</v>
      </c>
      <c r="P89" s="12" t="s">
        <v>15</v>
      </c>
      <c r="Q89" s="12" t="s">
        <v>16</v>
      </c>
      <c r="R89" s="13" t="s">
        <v>17</v>
      </c>
    </row>
    <row r="90" spans="1:22" ht="12.75" customHeight="1" x14ac:dyDescent="0.2">
      <c r="A90" s="230" t="s">
        <v>18</v>
      </c>
      <c r="B90" s="16">
        <v>1</v>
      </c>
      <c r="C90" s="16">
        <v>2</v>
      </c>
      <c r="D90" s="16">
        <v>3</v>
      </c>
      <c r="E90" s="16">
        <v>4</v>
      </c>
      <c r="F90" s="16">
        <v>5</v>
      </c>
      <c r="G90" s="16">
        <v>6</v>
      </c>
      <c r="H90" s="16">
        <v>7</v>
      </c>
      <c r="I90" s="16">
        <v>8</v>
      </c>
      <c r="J90" s="16">
        <v>9</v>
      </c>
      <c r="K90" s="314" t="s">
        <v>19</v>
      </c>
      <c r="L90" s="21"/>
      <c r="M90" s="21"/>
      <c r="N90" s="22"/>
      <c r="O90" s="23"/>
      <c r="P90" s="24"/>
      <c r="Q90" s="24"/>
      <c r="R90" s="1"/>
    </row>
    <row r="91" spans="1:22" ht="12.75" customHeight="1" x14ac:dyDescent="0.2">
      <c r="A91" s="46" t="s">
        <v>55</v>
      </c>
      <c r="B91" s="2">
        <v>83</v>
      </c>
      <c r="C91" s="25"/>
      <c r="D91" s="25"/>
      <c r="E91" s="25"/>
      <c r="F91" s="25"/>
      <c r="G91" s="25"/>
      <c r="H91" s="25"/>
      <c r="I91" s="25"/>
      <c r="J91" s="25"/>
      <c r="K91" s="248"/>
      <c r="L91" s="21"/>
      <c r="M91" s="21"/>
      <c r="N91" s="22"/>
      <c r="O91" s="23"/>
      <c r="P91" s="29">
        <f>B91</f>
        <v>83</v>
      </c>
      <c r="Q91" s="24"/>
      <c r="R91" s="1"/>
    </row>
    <row r="92" spans="1:22" ht="12.75" customHeight="1" x14ac:dyDescent="0.2">
      <c r="A92" s="46" t="s">
        <v>56</v>
      </c>
      <c r="C92" s="2">
        <v>73</v>
      </c>
      <c r="K92" s="248"/>
      <c r="L92" s="1"/>
      <c r="M92" s="1"/>
      <c r="O92" s="23">
        <f>C92/B91</f>
        <v>0.87951807228915657</v>
      </c>
      <c r="P92" s="35">
        <v>73</v>
      </c>
      <c r="Q92" s="36">
        <f t="shared" ref="Q92:Q99" si="8">P92/P91</f>
        <v>0.87951807228915657</v>
      </c>
      <c r="R92" s="1">
        <f t="shared" ref="R92:R99" si="9">100%-Q92</f>
        <v>0.12048192771084343</v>
      </c>
    </row>
    <row r="93" spans="1:22" ht="12.75" customHeight="1" x14ac:dyDescent="0.2">
      <c r="A93" s="46" t="s">
        <v>57</v>
      </c>
      <c r="D93" s="2">
        <v>68</v>
      </c>
      <c r="K93" s="248"/>
      <c r="L93" s="1"/>
      <c r="M93" s="1"/>
      <c r="O93" s="1">
        <f>D93/C92</f>
        <v>0.93150684931506844</v>
      </c>
      <c r="P93" s="35">
        <v>69</v>
      </c>
      <c r="Q93" s="36">
        <f t="shared" si="8"/>
        <v>0.9452054794520548</v>
      </c>
      <c r="R93" s="1">
        <f t="shared" si="9"/>
        <v>5.4794520547945202E-2</v>
      </c>
    </row>
    <row r="94" spans="1:22" ht="12.75" customHeight="1" x14ac:dyDescent="0.2">
      <c r="A94" s="46" t="s">
        <v>58</v>
      </c>
      <c r="E94" s="2">
        <v>63</v>
      </c>
      <c r="K94" s="248"/>
      <c r="O94" s="1">
        <f>E94/D93</f>
        <v>0.92647058823529416</v>
      </c>
      <c r="P94" s="35">
        <v>67</v>
      </c>
      <c r="Q94" s="36">
        <f t="shared" si="8"/>
        <v>0.97101449275362317</v>
      </c>
      <c r="R94" s="1">
        <f t="shared" si="9"/>
        <v>2.8985507246376829E-2</v>
      </c>
    </row>
    <row r="95" spans="1:22" ht="12.75" customHeight="1" x14ac:dyDescent="0.2">
      <c r="A95" s="46" t="s">
        <v>59</v>
      </c>
      <c r="F95" s="2">
        <v>58</v>
      </c>
      <c r="K95" s="248"/>
      <c r="O95" s="1">
        <f>F95/E94</f>
        <v>0.92063492063492058</v>
      </c>
      <c r="P95" s="35">
        <v>63</v>
      </c>
      <c r="Q95" s="36">
        <f t="shared" si="8"/>
        <v>0.94029850746268662</v>
      </c>
      <c r="R95" s="1">
        <f t="shared" si="9"/>
        <v>5.9701492537313383E-2</v>
      </c>
    </row>
    <row r="96" spans="1:22" ht="12.75" customHeight="1" x14ac:dyDescent="0.2">
      <c r="A96" s="46" t="s">
        <v>70</v>
      </c>
      <c r="G96" s="2">
        <v>58</v>
      </c>
      <c r="K96" s="248"/>
      <c r="O96" s="1">
        <f>G96/F95</f>
        <v>1</v>
      </c>
      <c r="P96" s="35">
        <v>63</v>
      </c>
      <c r="Q96" s="36">
        <f t="shared" si="8"/>
        <v>1</v>
      </c>
      <c r="R96" s="1">
        <f t="shared" si="9"/>
        <v>0</v>
      </c>
    </row>
    <row r="97" spans="1:22" ht="12.75" customHeight="1" x14ac:dyDescent="0.2">
      <c r="A97" s="46" t="s">
        <v>71</v>
      </c>
      <c r="H97" s="2">
        <v>56</v>
      </c>
      <c r="K97" s="248"/>
      <c r="O97" s="1">
        <f>H97/G96</f>
        <v>0.96551724137931039</v>
      </c>
      <c r="P97" s="35">
        <v>63</v>
      </c>
      <c r="Q97" s="36">
        <f t="shared" si="8"/>
        <v>1</v>
      </c>
      <c r="R97" s="1">
        <f t="shared" si="9"/>
        <v>0</v>
      </c>
    </row>
    <row r="98" spans="1:22" ht="12.75" customHeight="1" x14ac:dyDescent="0.2">
      <c r="A98" s="46" t="s">
        <v>79</v>
      </c>
      <c r="I98" s="2">
        <v>60</v>
      </c>
      <c r="K98" s="248"/>
      <c r="O98" s="1">
        <f>I98/H97</f>
        <v>1.0714285714285714</v>
      </c>
      <c r="P98" s="35">
        <v>63</v>
      </c>
      <c r="Q98" s="36">
        <f t="shared" si="8"/>
        <v>1</v>
      </c>
      <c r="R98" s="1">
        <f t="shared" si="9"/>
        <v>0</v>
      </c>
    </row>
    <row r="99" spans="1:22" ht="12.75" customHeight="1" x14ac:dyDescent="0.2">
      <c r="A99" s="46" t="s">
        <v>82</v>
      </c>
      <c r="J99" s="2">
        <v>53</v>
      </c>
      <c r="K99" s="248">
        <v>41</v>
      </c>
      <c r="O99" s="1">
        <f>J99/I98</f>
        <v>0.8833333333333333</v>
      </c>
      <c r="P99" s="35">
        <v>63</v>
      </c>
      <c r="Q99" s="36">
        <f t="shared" si="8"/>
        <v>1</v>
      </c>
      <c r="R99" s="1">
        <f t="shared" si="9"/>
        <v>0</v>
      </c>
    </row>
    <row r="100" spans="1:22" ht="12.75" customHeight="1" x14ac:dyDescent="0.2">
      <c r="A100" s="46" t="s">
        <v>83</v>
      </c>
      <c r="J100" s="2">
        <v>12</v>
      </c>
      <c r="K100" s="249">
        <v>7</v>
      </c>
      <c r="O100" s="1"/>
      <c r="P100" s="35">
        <v>18</v>
      </c>
      <c r="Q100" s="36"/>
      <c r="R100" s="1"/>
    </row>
    <row r="101" spans="1:22" ht="12.75" customHeight="1" x14ac:dyDescent="0.2">
      <c r="A101" s="46" t="s">
        <v>85</v>
      </c>
      <c r="J101" s="2">
        <v>9</v>
      </c>
      <c r="K101" s="249">
        <v>6</v>
      </c>
      <c r="O101" s="1"/>
      <c r="P101" s="35">
        <v>12</v>
      </c>
      <c r="Q101" s="36"/>
      <c r="R101" s="1"/>
      <c r="S101" s="2" t="s">
        <v>91</v>
      </c>
      <c r="T101" s="2">
        <v>53</v>
      </c>
      <c r="U101" s="2">
        <f>K105</f>
        <v>57</v>
      </c>
      <c r="V101" s="2" t="s">
        <v>19</v>
      </c>
    </row>
    <row r="102" spans="1:22" ht="12.75" customHeight="1" x14ac:dyDescent="0.2">
      <c r="A102" s="46" t="s">
        <v>86</v>
      </c>
      <c r="J102" s="2">
        <v>2</v>
      </c>
      <c r="K102" s="249">
        <v>1</v>
      </c>
      <c r="O102" s="1"/>
      <c r="P102" s="35">
        <v>3</v>
      </c>
      <c r="Q102" s="36"/>
      <c r="R102" s="1"/>
      <c r="S102" s="2" t="s">
        <v>92</v>
      </c>
      <c r="T102" s="36">
        <f>T101/B91</f>
        <v>0.63855421686746983</v>
      </c>
      <c r="U102" s="36">
        <f>T101/U101</f>
        <v>0.92982456140350878</v>
      </c>
      <c r="V102" s="2" t="s">
        <v>93</v>
      </c>
    </row>
    <row r="103" spans="1:22" ht="12.75" customHeight="1" x14ac:dyDescent="0.2">
      <c r="A103" s="46" t="s">
        <v>89</v>
      </c>
      <c r="J103" s="2">
        <v>1</v>
      </c>
      <c r="K103" s="249">
        <v>1</v>
      </c>
      <c r="O103" s="1"/>
      <c r="P103" s="35">
        <v>2</v>
      </c>
      <c r="Q103" s="36"/>
      <c r="R103" s="1"/>
    </row>
    <row r="104" spans="1:22" ht="12.75" customHeight="1" x14ac:dyDescent="0.2">
      <c r="A104" s="46" t="s">
        <v>95</v>
      </c>
      <c r="J104" s="2">
        <v>1</v>
      </c>
      <c r="K104" s="249">
        <v>1</v>
      </c>
      <c r="O104" s="1"/>
      <c r="P104" s="35">
        <v>1</v>
      </c>
      <c r="Q104" s="36"/>
      <c r="R104" s="1"/>
    </row>
    <row r="105" spans="1:22" ht="12.75" customHeight="1" x14ac:dyDescent="0.2">
      <c r="K105" s="245">
        <f>SUM(K99:K104)</f>
        <v>57</v>
      </c>
      <c r="L105" s="1">
        <f>K99/B91</f>
        <v>0.49397590361445781</v>
      </c>
      <c r="M105" s="48">
        <f>K105/B91</f>
        <v>0.68674698795180722</v>
      </c>
      <c r="N105" s="48">
        <f>M105-L105</f>
        <v>0.19277108433734941</v>
      </c>
    </row>
    <row r="106" spans="1:22" ht="12.75" customHeight="1" x14ac:dyDescent="0.3">
      <c r="A106" s="233" t="s">
        <v>94</v>
      </c>
      <c r="L106" s="1"/>
      <c r="M106" s="1"/>
      <c r="O106" s="1"/>
    </row>
    <row r="107" spans="1:22" ht="25.5" customHeight="1" x14ac:dyDescent="0.2">
      <c r="B107" s="358" t="s">
        <v>3</v>
      </c>
      <c r="C107" s="359"/>
      <c r="D107" s="359"/>
      <c r="E107" s="359"/>
      <c r="F107" s="359"/>
      <c r="G107" s="359"/>
      <c r="H107" s="359"/>
      <c r="I107" s="359"/>
      <c r="J107" s="359"/>
      <c r="L107" s="10" t="s">
        <v>11</v>
      </c>
      <c r="M107" s="10" t="s">
        <v>12</v>
      </c>
      <c r="N107" s="11" t="s">
        <v>13</v>
      </c>
      <c r="O107" s="10" t="s">
        <v>14</v>
      </c>
      <c r="P107" s="12" t="s">
        <v>15</v>
      </c>
      <c r="Q107" s="12" t="s">
        <v>16</v>
      </c>
      <c r="R107" s="13" t="s">
        <v>17</v>
      </c>
    </row>
    <row r="108" spans="1:22" ht="12.75" customHeight="1" x14ac:dyDescent="0.2">
      <c r="A108" s="230" t="s">
        <v>18</v>
      </c>
      <c r="B108" s="16">
        <v>1</v>
      </c>
      <c r="C108" s="16">
        <v>2</v>
      </c>
      <c r="D108" s="16">
        <v>3</v>
      </c>
      <c r="E108" s="16">
        <v>4</v>
      </c>
      <c r="F108" s="16">
        <v>5</v>
      </c>
      <c r="G108" s="16">
        <v>6</v>
      </c>
      <c r="H108" s="16">
        <v>7</v>
      </c>
      <c r="I108" s="16">
        <v>8</v>
      </c>
      <c r="J108" s="16">
        <v>9</v>
      </c>
      <c r="K108" s="314" t="s">
        <v>19</v>
      </c>
      <c r="L108" s="21"/>
      <c r="M108" s="21"/>
      <c r="N108" s="22"/>
      <c r="O108" s="23"/>
      <c r="P108" s="24"/>
      <c r="Q108" s="24"/>
      <c r="R108" s="1"/>
    </row>
    <row r="109" spans="1:22" ht="12.75" customHeight="1" x14ac:dyDescent="0.2">
      <c r="A109" s="46" t="s">
        <v>56</v>
      </c>
      <c r="B109" s="2">
        <v>79</v>
      </c>
      <c r="C109" s="25"/>
      <c r="D109" s="25"/>
      <c r="E109" s="25"/>
      <c r="F109" s="25"/>
      <c r="G109" s="25"/>
      <c r="H109" s="25"/>
      <c r="I109" s="25"/>
      <c r="J109" s="25"/>
      <c r="K109" s="248"/>
      <c r="L109" s="21"/>
      <c r="M109" s="21"/>
      <c r="N109" s="22"/>
      <c r="O109" s="23"/>
      <c r="P109" s="29">
        <f>B109</f>
        <v>79</v>
      </c>
      <c r="Q109" s="24"/>
      <c r="R109" s="1"/>
    </row>
    <row r="110" spans="1:22" ht="12.75" customHeight="1" x14ac:dyDescent="0.2">
      <c r="A110" s="46" t="s">
        <v>57</v>
      </c>
      <c r="C110" s="2">
        <v>69</v>
      </c>
      <c r="K110" s="248"/>
      <c r="L110" s="1"/>
      <c r="M110" s="1"/>
      <c r="O110" s="23">
        <f>C110/B109</f>
        <v>0.87341772151898733</v>
      </c>
      <c r="P110" s="35">
        <v>69</v>
      </c>
      <c r="Q110" s="36">
        <f t="shared" ref="Q110:Q117" si="10">P110/P109</f>
        <v>0.87341772151898733</v>
      </c>
      <c r="R110" s="1">
        <f t="shared" ref="R110:R117" si="11">100%-Q110</f>
        <v>0.12658227848101267</v>
      </c>
    </row>
    <row r="111" spans="1:22" ht="12.75" customHeight="1" x14ac:dyDescent="0.2">
      <c r="A111" s="46" t="s">
        <v>58</v>
      </c>
      <c r="D111" s="2">
        <v>66</v>
      </c>
      <c r="K111" s="248"/>
      <c r="L111" s="1"/>
      <c r="M111" s="1"/>
      <c r="O111" s="1">
        <f>D111/C110</f>
        <v>0.95652173913043481</v>
      </c>
      <c r="P111" s="35">
        <v>70</v>
      </c>
      <c r="Q111" s="36">
        <f t="shared" si="10"/>
        <v>1.0144927536231885</v>
      </c>
      <c r="R111" s="1">
        <f t="shared" si="11"/>
        <v>-1.449275362318847E-2</v>
      </c>
    </row>
    <row r="112" spans="1:22" ht="12.75" customHeight="1" x14ac:dyDescent="0.2">
      <c r="A112" s="46" t="s">
        <v>59</v>
      </c>
      <c r="E112" s="2">
        <v>58</v>
      </c>
      <c r="K112" s="248"/>
      <c r="O112" s="1">
        <f>E112/D111</f>
        <v>0.87878787878787878</v>
      </c>
      <c r="P112" s="35">
        <v>65</v>
      </c>
      <c r="Q112" s="36">
        <f t="shared" si="10"/>
        <v>0.9285714285714286</v>
      </c>
      <c r="R112" s="1">
        <f t="shared" si="11"/>
        <v>7.1428571428571397E-2</v>
      </c>
    </row>
    <row r="113" spans="1:22" ht="12.75" customHeight="1" x14ac:dyDescent="0.2">
      <c r="A113" s="46" t="s">
        <v>70</v>
      </c>
      <c r="F113" s="2">
        <v>57</v>
      </c>
      <c r="K113" s="248"/>
      <c r="O113" s="1">
        <f>F113/E112</f>
        <v>0.98275862068965514</v>
      </c>
      <c r="P113" s="35">
        <v>64</v>
      </c>
      <c r="Q113" s="36">
        <f t="shared" si="10"/>
        <v>0.98461538461538467</v>
      </c>
      <c r="R113" s="1">
        <f t="shared" si="11"/>
        <v>1.538461538461533E-2</v>
      </c>
    </row>
    <row r="114" spans="1:22" ht="12.75" customHeight="1" x14ac:dyDescent="0.2">
      <c r="A114" s="46" t="s">
        <v>71</v>
      </c>
      <c r="G114" s="2">
        <v>56</v>
      </c>
      <c r="K114" s="248"/>
      <c r="O114" s="1">
        <f>G114/F113</f>
        <v>0.98245614035087714</v>
      </c>
      <c r="P114" s="35">
        <v>63</v>
      </c>
      <c r="Q114" s="36">
        <f t="shared" si="10"/>
        <v>0.984375</v>
      </c>
      <c r="R114" s="1">
        <f t="shared" si="11"/>
        <v>1.5625E-2</v>
      </c>
    </row>
    <row r="115" spans="1:22" ht="12.75" customHeight="1" x14ac:dyDescent="0.2">
      <c r="A115" s="46" t="s">
        <v>79</v>
      </c>
      <c r="H115" s="2">
        <v>56</v>
      </c>
      <c r="K115" s="248"/>
      <c r="O115" s="1">
        <f>H115/G114</f>
        <v>1</v>
      </c>
      <c r="P115" s="35">
        <v>61</v>
      </c>
      <c r="Q115" s="36">
        <f t="shared" si="10"/>
        <v>0.96825396825396826</v>
      </c>
      <c r="R115" s="1">
        <f t="shared" si="11"/>
        <v>3.1746031746031744E-2</v>
      </c>
    </row>
    <row r="116" spans="1:22" ht="12.75" customHeight="1" x14ac:dyDescent="0.2">
      <c r="A116" s="46" t="s">
        <v>82</v>
      </c>
      <c r="I116" s="2">
        <v>54</v>
      </c>
      <c r="K116" s="248"/>
      <c r="O116" s="1">
        <f>I116/H115</f>
        <v>0.9642857142857143</v>
      </c>
      <c r="P116" s="35">
        <v>62</v>
      </c>
      <c r="Q116" s="36">
        <f t="shared" si="10"/>
        <v>1.0163934426229508</v>
      </c>
      <c r="R116" s="1">
        <f t="shared" si="11"/>
        <v>-1.6393442622950838E-2</v>
      </c>
    </row>
    <row r="117" spans="1:22" ht="12.75" customHeight="1" x14ac:dyDescent="0.2">
      <c r="A117" s="46" t="s">
        <v>83</v>
      </c>
      <c r="J117" s="2">
        <v>54</v>
      </c>
      <c r="K117" s="249">
        <v>43</v>
      </c>
      <c r="O117" s="1">
        <f>J117/I116</f>
        <v>1</v>
      </c>
      <c r="P117" s="35">
        <v>60</v>
      </c>
      <c r="Q117" s="36">
        <f t="shared" si="10"/>
        <v>0.967741935483871</v>
      </c>
      <c r="R117" s="1">
        <f t="shared" si="11"/>
        <v>3.2258064516129004E-2</v>
      </c>
    </row>
    <row r="118" spans="1:22" ht="12.75" customHeight="1" x14ac:dyDescent="0.2">
      <c r="A118" s="46" t="s">
        <v>85</v>
      </c>
      <c r="J118" s="2">
        <v>9</v>
      </c>
      <c r="K118" s="249">
        <v>8</v>
      </c>
      <c r="O118" s="1"/>
      <c r="P118" s="35">
        <v>15</v>
      </c>
      <c r="Q118" s="36"/>
      <c r="R118" s="1"/>
    </row>
    <row r="119" spans="1:22" ht="12.75" customHeight="1" x14ac:dyDescent="0.2">
      <c r="A119" s="46" t="s">
        <v>86</v>
      </c>
      <c r="J119" s="2">
        <v>2</v>
      </c>
      <c r="K119" s="249">
        <v>3</v>
      </c>
      <c r="O119" s="1"/>
      <c r="P119" s="35">
        <v>6</v>
      </c>
      <c r="Q119" s="36"/>
      <c r="R119" s="1"/>
      <c r="S119" s="2" t="s">
        <v>91</v>
      </c>
      <c r="T119" s="2">
        <v>53</v>
      </c>
      <c r="U119" s="2">
        <f>K123</f>
        <v>54</v>
      </c>
      <c r="V119" s="2" t="s">
        <v>19</v>
      </c>
    </row>
    <row r="120" spans="1:22" ht="12.75" customHeight="1" x14ac:dyDescent="0.2">
      <c r="A120" s="46" t="s">
        <v>89</v>
      </c>
      <c r="J120" s="2">
        <v>2</v>
      </c>
      <c r="K120" s="249"/>
      <c r="O120" s="1"/>
      <c r="P120" s="35">
        <v>2</v>
      </c>
      <c r="Q120" s="36"/>
      <c r="R120" s="1"/>
      <c r="S120" s="2" t="s">
        <v>92</v>
      </c>
      <c r="T120" s="36">
        <f>T119/B109</f>
        <v>0.67088607594936711</v>
      </c>
      <c r="U120" s="36">
        <f>T119/U119</f>
        <v>0.98148148148148151</v>
      </c>
      <c r="V120" s="2" t="s">
        <v>93</v>
      </c>
    </row>
    <row r="121" spans="1:22" ht="12.75" customHeight="1" x14ac:dyDescent="0.2">
      <c r="A121" s="46" t="s">
        <v>95</v>
      </c>
      <c r="J121" s="2">
        <v>1</v>
      </c>
      <c r="K121" s="249"/>
      <c r="O121" s="1"/>
      <c r="P121" s="35">
        <v>1</v>
      </c>
      <c r="Q121" s="36"/>
      <c r="R121" s="1"/>
    </row>
    <row r="122" spans="1:22" ht="12.75" customHeight="1" x14ac:dyDescent="0.2">
      <c r="A122" s="46" t="s">
        <v>97</v>
      </c>
      <c r="J122" s="2">
        <v>1</v>
      </c>
      <c r="K122" s="249"/>
      <c r="O122" s="1"/>
      <c r="P122" s="35">
        <v>1</v>
      </c>
      <c r="Q122" s="36"/>
      <c r="R122" s="1"/>
    </row>
    <row r="123" spans="1:22" ht="12.75" customHeight="1" x14ac:dyDescent="0.2">
      <c r="K123" s="245">
        <f>SUM(K117:K119)</f>
        <v>54</v>
      </c>
      <c r="L123" s="1">
        <f>K117/B109</f>
        <v>0.54430379746835444</v>
      </c>
      <c r="M123" s="48">
        <f>K123/B109</f>
        <v>0.68354430379746833</v>
      </c>
      <c r="N123" s="48">
        <f>M123-L123</f>
        <v>0.13924050632911389</v>
      </c>
    </row>
    <row r="124" spans="1:22" ht="12.75" customHeight="1" x14ac:dyDescent="0.3">
      <c r="A124" s="233" t="s">
        <v>96</v>
      </c>
      <c r="L124" s="1"/>
      <c r="M124" s="1"/>
      <c r="O124" s="1"/>
    </row>
    <row r="125" spans="1:22" ht="25.5" customHeight="1" x14ac:dyDescent="0.2">
      <c r="B125" s="358" t="s">
        <v>3</v>
      </c>
      <c r="C125" s="359"/>
      <c r="D125" s="359"/>
      <c r="E125" s="359"/>
      <c r="F125" s="359"/>
      <c r="G125" s="359"/>
      <c r="H125" s="359"/>
      <c r="I125" s="359"/>
      <c r="J125" s="359"/>
      <c r="L125" s="10" t="s">
        <v>11</v>
      </c>
      <c r="M125" s="10" t="s">
        <v>12</v>
      </c>
      <c r="N125" s="11" t="s">
        <v>13</v>
      </c>
      <c r="O125" s="10" t="s">
        <v>14</v>
      </c>
      <c r="P125" s="12" t="s">
        <v>15</v>
      </c>
      <c r="Q125" s="12" t="s">
        <v>16</v>
      </c>
      <c r="R125" s="13" t="s">
        <v>17</v>
      </c>
    </row>
    <row r="126" spans="1:22" ht="12.75" customHeight="1" x14ac:dyDescent="0.2">
      <c r="A126" s="230" t="s">
        <v>18</v>
      </c>
      <c r="B126" s="16">
        <v>1</v>
      </c>
      <c r="C126" s="16">
        <v>2</v>
      </c>
      <c r="D126" s="16">
        <v>3</v>
      </c>
      <c r="E126" s="16">
        <v>4</v>
      </c>
      <c r="F126" s="16">
        <v>5</v>
      </c>
      <c r="G126" s="16">
        <v>6</v>
      </c>
      <c r="H126" s="16">
        <v>7</v>
      </c>
      <c r="I126" s="16">
        <v>8</v>
      </c>
      <c r="J126" s="16">
        <v>9</v>
      </c>
      <c r="K126" s="314" t="s">
        <v>19</v>
      </c>
      <c r="L126" s="21"/>
      <c r="M126" s="21"/>
      <c r="N126" s="22"/>
      <c r="O126" s="23"/>
      <c r="P126" s="24"/>
      <c r="Q126" s="24"/>
      <c r="R126" s="1"/>
    </row>
    <row r="127" spans="1:22" ht="12.75" customHeight="1" x14ac:dyDescent="0.2">
      <c r="A127" s="46" t="s">
        <v>57</v>
      </c>
      <c r="B127" s="2">
        <v>78</v>
      </c>
      <c r="C127" s="25"/>
      <c r="D127" s="25"/>
      <c r="E127" s="25"/>
      <c r="F127" s="25"/>
      <c r="G127" s="25"/>
      <c r="H127" s="25"/>
      <c r="I127" s="25"/>
      <c r="J127" s="25"/>
      <c r="K127" s="248"/>
      <c r="L127" s="21"/>
      <c r="M127" s="21"/>
      <c r="N127" s="22"/>
      <c r="O127" s="23"/>
      <c r="P127" s="29">
        <f>B127</f>
        <v>78</v>
      </c>
      <c r="Q127" s="24"/>
      <c r="R127" s="1"/>
    </row>
    <row r="128" spans="1:22" ht="12.75" customHeight="1" x14ac:dyDescent="0.2">
      <c r="A128" s="46" t="s">
        <v>58</v>
      </c>
      <c r="C128" s="2">
        <v>74</v>
      </c>
      <c r="K128" s="248"/>
      <c r="L128" s="1"/>
      <c r="M128" s="1"/>
      <c r="O128" s="23">
        <f>C128/B127</f>
        <v>0.94871794871794868</v>
      </c>
      <c r="P128" s="35">
        <v>74</v>
      </c>
      <c r="Q128" s="36">
        <f t="shared" ref="Q128:Q135" si="12">P128/P127</f>
        <v>0.94871794871794868</v>
      </c>
      <c r="R128" s="1">
        <f t="shared" ref="R128:R135" si="13">100%-Q128</f>
        <v>5.1282051282051322E-2</v>
      </c>
    </row>
    <row r="129" spans="1:22" ht="12.75" customHeight="1" x14ac:dyDescent="0.2">
      <c r="A129" s="46" t="s">
        <v>59</v>
      </c>
      <c r="D129" s="2">
        <v>70</v>
      </c>
      <c r="K129" s="248"/>
      <c r="L129" s="1"/>
      <c r="M129" s="1"/>
      <c r="O129" s="1">
        <f>D129/C128</f>
        <v>0.94594594594594594</v>
      </c>
      <c r="P129" s="35">
        <v>72</v>
      </c>
      <c r="Q129" s="36">
        <f t="shared" si="12"/>
        <v>0.97297297297297303</v>
      </c>
      <c r="R129" s="1">
        <f t="shared" si="13"/>
        <v>2.7027027027026973E-2</v>
      </c>
    </row>
    <row r="130" spans="1:22" ht="12.75" customHeight="1" x14ac:dyDescent="0.2">
      <c r="A130" s="46" t="s">
        <v>70</v>
      </c>
      <c r="E130" s="2">
        <v>60</v>
      </c>
      <c r="K130" s="248"/>
      <c r="O130" s="1">
        <f>E130/D129</f>
        <v>0.8571428571428571</v>
      </c>
      <c r="P130" s="35">
        <v>68</v>
      </c>
      <c r="Q130" s="36">
        <f t="shared" si="12"/>
        <v>0.94444444444444442</v>
      </c>
      <c r="R130" s="1">
        <f t="shared" si="13"/>
        <v>5.555555555555558E-2</v>
      </c>
    </row>
    <row r="131" spans="1:22" ht="12.75" customHeight="1" x14ac:dyDescent="0.2">
      <c r="A131" s="46" t="s">
        <v>71</v>
      </c>
      <c r="F131" s="2">
        <v>55</v>
      </c>
      <c r="K131" s="248"/>
      <c r="O131" s="1">
        <f>F131/E130</f>
        <v>0.91666666666666663</v>
      </c>
      <c r="P131" s="35">
        <v>64</v>
      </c>
      <c r="Q131" s="36">
        <f t="shared" si="12"/>
        <v>0.94117647058823528</v>
      </c>
      <c r="R131" s="1">
        <f t="shared" si="13"/>
        <v>5.8823529411764719E-2</v>
      </c>
    </row>
    <row r="132" spans="1:22" ht="12.75" customHeight="1" x14ac:dyDescent="0.2">
      <c r="A132" s="46" t="s">
        <v>79</v>
      </c>
      <c r="G132" s="2">
        <v>55</v>
      </c>
      <c r="K132" s="248"/>
      <c r="O132" s="1">
        <f>G132/F131</f>
        <v>1</v>
      </c>
      <c r="P132" s="35">
        <v>64</v>
      </c>
      <c r="Q132" s="36">
        <f t="shared" si="12"/>
        <v>1</v>
      </c>
      <c r="R132" s="1">
        <f t="shared" si="13"/>
        <v>0</v>
      </c>
    </row>
    <row r="133" spans="1:22" ht="12.75" customHeight="1" x14ac:dyDescent="0.2">
      <c r="A133" s="46" t="s">
        <v>82</v>
      </c>
      <c r="H133" s="2">
        <v>51</v>
      </c>
      <c r="K133" s="248"/>
      <c r="O133" s="1">
        <f>H133/G132</f>
        <v>0.92727272727272725</v>
      </c>
      <c r="P133" s="35">
        <v>59</v>
      </c>
      <c r="Q133" s="36">
        <f t="shared" si="12"/>
        <v>0.921875</v>
      </c>
      <c r="R133" s="1">
        <f t="shared" si="13"/>
        <v>7.8125E-2</v>
      </c>
    </row>
    <row r="134" spans="1:22" ht="12.75" customHeight="1" x14ac:dyDescent="0.2">
      <c r="A134" s="46" t="s">
        <v>83</v>
      </c>
      <c r="I134" s="2">
        <v>51</v>
      </c>
      <c r="K134" s="249"/>
      <c r="O134" s="1">
        <f>I134/H133</f>
        <v>1</v>
      </c>
      <c r="P134" s="35">
        <v>60</v>
      </c>
      <c r="Q134" s="36">
        <f t="shared" si="12"/>
        <v>1.0169491525423728</v>
      </c>
      <c r="R134" s="1">
        <f t="shared" si="13"/>
        <v>-1.6949152542372836E-2</v>
      </c>
    </row>
    <row r="135" spans="1:22" ht="12.75" customHeight="1" x14ac:dyDescent="0.2">
      <c r="A135" s="235">
        <v>1202</v>
      </c>
      <c r="J135" s="2">
        <v>46</v>
      </c>
      <c r="K135" s="249">
        <v>40</v>
      </c>
      <c r="O135" s="1">
        <f>J135/I134</f>
        <v>0.90196078431372551</v>
      </c>
      <c r="P135" s="35">
        <v>61</v>
      </c>
      <c r="Q135" s="36">
        <f t="shared" si="12"/>
        <v>1.0166666666666666</v>
      </c>
      <c r="R135" s="1">
        <f t="shared" si="13"/>
        <v>-1.6666666666666607E-2</v>
      </c>
    </row>
    <row r="136" spans="1:22" ht="12.75" customHeight="1" x14ac:dyDescent="0.2">
      <c r="A136" s="235">
        <v>1301</v>
      </c>
      <c r="J136" s="2">
        <v>13</v>
      </c>
      <c r="K136" s="249">
        <v>9</v>
      </c>
      <c r="O136" s="1"/>
      <c r="P136" s="35">
        <v>17</v>
      </c>
      <c r="Q136" s="36"/>
      <c r="R136" s="1"/>
    </row>
    <row r="137" spans="1:22" ht="12.75" customHeight="1" x14ac:dyDescent="0.2">
      <c r="A137" s="235">
        <v>1302</v>
      </c>
      <c r="J137" s="2">
        <v>4</v>
      </c>
      <c r="K137" s="249">
        <v>2</v>
      </c>
      <c r="O137" s="1"/>
      <c r="P137" s="35">
        <v>7</v>
      </c>
      <c r="Q137" s="36"/>
      <c r="R137" s="1"/>
      <c r="S137" s="2" t="s">
        <v>91</v>
      </c>
      <c r="T137" s="2">
        <v>52</v>
      </c>
      <c r="U137" s="2">
        <f>K140</f>
        <v>55</v>
      </c>
      <c r="V137" s="2" t="s">
        <v>19</v>
      </c>
    </row>
    <row r="138" spans="1:22" ht="12.75" customHeight="1" x14ac:dyDescent="0.2">
      <c r="A138" s="235">
        <v>1401</v>
      </c>
      <c r="J138" s="2">
        <v>4</v>
      </c>
      <c r="K138" s="249">
        <v>4</v>
      </c>
      <c r="O138" s="1"/>
      <c r="P138" s="35">
        <v>4</v>
      </c>
      <c r="Q138" s="36"/>
      <c r="R138" s="1"/>
      <c r="S138" s="2" t="s">
        <v>92</v>
      </c>
      <c r="T138" s="36">
        <f>T137/B127</f>
        <v>0.66666666666666663</v>
      </c>
      <c r="U138" s="36">
        <f>T137/U137</f>
        <v>0.94545454545454544</v>
      </c>
      <c r="V138" s="2" t="s">
        <v>93</v>
      </c>
    </row>
    <row r="139" spans="1:22" ht="12.75" customHeight="1" x14ac:dyDescent="0.2">
      <c r="A139" s="235">
        <v>1402</v>
      </c>
      <c r="J139" s="2">
        <v>1</v>
      </c>
      <c r="K139" s="249"/>
      <c r="O139" s="1"/>
      <c r="P139" s="35">
        <v>1</v>
      </c>
      <c r="Q139" s="36"/>
      <c r="R139" s="1"/>
    </row>
    <row r="140" spans="1:22" ht="12.75" customHeight="1" x14ac:dyDescent="0.2">
      <c r="K140" s="245">
        <f>SUM(K135:K138)</f>
        <v>55</v>
      </c>
      <c r="L140" s="1">
        <f>K135/B127</f>
        <v>0.51282051282051277</v>
      </c>
      <c r="M140" s="48">
        <f>K140/B127</f>
        <v>0.70512820512820518</v>
      </c>
      <c r="N140" s="48">
        <f>M140-L140</f>
        <v>0.1923076923076924</v>
      </c>
      <c r="O140" s="1"/>
      <c r="P140" s="35"/>
      <c r="Q140" s="36"/>
      <c r="R140" s="1"/>
    </row>
    <row r="141" spans="1:22" ht="12.75" customHeight="1" x14ac:dyDescent="0.2">
      <c r="O141" s="1"/>
      <c r="P141" s="35"/>
      <c r="Q141" s="36"/>
      <c r="R141" s="1"/>
    </row>
    <row r="142" spans="1:22" ht="12.75" customHeight="1" x14ac:dyDescent="0.2">
      <c r="O142" s="1"/>
      <c r="P142" s="35"/>
      <c r="Q142" s="36"/>
      <c r="R142" s="1"/>
    </row>
    <row r="143" spans="1:22" ht="12.75" customHeight="1" x14ac:dyDescent="0.3">
      <c r="A143" s="233" t="s">
        <v>99</v>
      </c>
      <c r="L143" s="1"/>
      <c r="M143" s="1"/>
      <c r="O143" s="1"/>
    </row>
    <row r="144" spans="1:22" ht="25.5" customHeight="1" x14ac:dyDescent="0.2">
      <c r="B144" s="358" t="s">
        <v>3</v>
      </c>
      <c r="C144" s="359"/>
      <c r="D144" s="359"/>
      <c r="E144" s="359"/>
      <c r="F144" s="359"/>
      <c r="G144" s="359"/>
      <c r="H144" s="359"/>
      <c r="I144" s="359"/>
      <c r="J144" s="359"/>
      <c r="L144" s="10" t="s">
        <v>11</v>
      </c>
      <c r="M144" s="10" t="s">
        <v>12</v>
      </c>
      <c r="N144" s="11" t="s">
        <v>13</v>
      </c>
      <c r="O144" s="10" t="s">
        <v>14</v>
      </c>
      <c r="P144" s="12" t="s">
        <v>15</v>
      </c>
      <c r="Q144" s="12" t="s">
        <v>16</v>
      </c>
      <c r="R144" s="13" t="s">
        <v>17</v>
      </c>
    </row>
    <row r="145" spans="1:22" ht="12.75" customHeight="1" x14ac:dyDescent="0.2">
      <c r="A145" s="230" t="s">
        <v>18</v>
      </c>
      <c r="B145" s="16">
        <v>1</v>
      </c>
      <c r="C145" s="16">
        <v>2</v>
      </c>
      <c r="D145" s="16">
        <v>3</v>
      </c>
      <c r="E145" s="16">
        <v>4</v>
      </c>
      <c r="F145" s="16">
        <v>5</v>
      </c>
      <c r="G145" s="16">
        <v>6</v>
      </c>
      <c r="H145" s="16">
        <v>7</v>
      </c>
      <c r="I145" s="16">
        <v>8</v>
      </c>
      <c r="J145" s="16">
        <v>9</v>
      </c>
      <c r="K145" s="314" t="s">
        <v>19</v>
      </c>
      <c r="L145" s="21"/>
      <c r="M145" s="21"/>
      <c r="N145" s="22"/>
      <c r="O145" s="23"/>
      <c r="P145" s="24"/>
      <c r="Q145" s="24"/>
      <c r="R145" s="1"/>
    </row>
    <row r="146" spans="1:22" ht="12.75" customHeight="1" x14ac:dyDescent="0.2">
      <c r="A146" s="46" t="s">
        <v>58</v>
      </c>
      <c r="B146" s="2">
        <v>76</v>
      </c>
      <c r="C146" s="25"/>
      <c r="D146" s="25"/>
      <c r="E146" s="25"/>
      <c r="F146" s="25"/>
      <c r="G146" s="25"/>
      <c r="H146" s="25"/>
      <c r="I146" s="25"/>
      <c r="J146" s="25"/>
      <c r="K146" s="249"/>
      <c r="L146" s="21"/>
      <c r="M146" s="21"/>
      <c r="N146" s="22"/>
      <c r="O146" s="23"/>
      <c r="P146" s="29">
        <f>B146</f>
        <v>76</v>
      </c>
      <c r="Q146" s="24"/>
      <c r="R146" s="1"/>
    </row>
    <row r="147" spans="1:22" ht="12.75" customHeight="1" x14ac:dyDescent="0.2">
      <c r="A147" s="46" t="s">
        <v>59</v>
      </c>
      <c r="C147" s="2">
        <v>65</v>
      </c>
      <c r="K147" s="249"/>
      <c r="L147" s="1"/>
      <c r="M147" s="1"/>
      <c r="O147" s="23">
        <f>C147/B146</f>
        <v>0.85526315789473684</v>
      </c>
      <c r="P147" s="35">
        <v>65</v>
      </c>
      <c r="Q147" s="36">
        <f t="shared" ref="Q147:Q154" si="14">P147/P146</f>
        <v>0.85526315789473684</v>
      </c>
      <c r="R147" s="1">
        <f t="shared" ref="R147:R154" si="15">100%-Q147</f>
        <v>0.14473684210526316</v>
      </c>
    </row>
    <row r="148" spans="1:22" ht="12.75" customHeight="1" x14ac:dyDescent="0.2">
      <c r="A148" s="46" t="s">
        <v>70</v>
      </c>
      <c r="D148" s="2">
        <v>62</v>
      </c>
      <c r="K148" s="249"/>
      <c r="L148" s="1"/>
      <c r="M148" s="1"/>
      <c r="O148" s="1">
        <f>D148/C147</f>
        <v>0.9538461538461539</v>
      </c>
      <c r="P148" s="35">
        <v>65</v>
      </c>
      <c r="Q148" s="36">
        <f t="shared" si="14"/>
        <v>1</v>
      </c>
      <c r="R148" s="1">
        <f t="shared" si="15"/>
        <v>0</v>
      </c>
    </row>
    <row r="149" spans="1:22" ht="12.75" customHeight="1" x14ac:dyDescent="0.2">
      <c r="A149" s="235">
        <v>1002</v>
      </c>
      <c r="E149" s="2">
        <v>60</v>
      </c>
      <c r="K149" s="249"/>
      <c r="O149" s="1">
        <f>E149/D148</f>
        <v>0.967741935483871</v>
      </c>
      <c r="P149" s="35">
        <v>64</v>
      </c>
      <c r="Q149" s="36">
        <f t="shared" si="14"/>
        <v>0.98461538461538467</v>
      </c>
      <c r="R149" s="1">
        <f t="shared" si="15"/>
        <v>1.538461538461533E-2</v>
      </c>
    </row>
    <row r="150" spans="1:22" ht="12.75" customHeight="1" x14ac:dyDescent="0.2">
      <c r="A150" s="235">
        <v>1101</v>
      </c>
      <c r="F150" s="2">
        <v>55</v>
      </c>
      <c r="K150" s="249"/>
      <c r="O150" s="1">
        <f>F150/E149</f>
        <v>0.91666666666666663</v>
      </c>
      <c r="P150" s="35">
        <v>60</v>
      </c>
      <c r="Q150" s="36">
        <f t="shared" si="14"/>
        <v>0.9375</v>
      </c>
      <c r="R150" s="1">
        <f t="shared" si="15"/>
        <v>6.25E-2</v>
      </c>
    </row>
    <row r="151" spans="1:22" ht="12.75" customHeight="1" x14ac:dyDescent="0.2">
      <c r="A151" s="46" t="s">
        <v>82</v>
      </c>
      <c r="G151" s="2">
        <v>49</v>
      </c>
      <c r="K151" s="249"/>
      <c r="O151" s="1">
        <f>G151/F150</f>
        <v>0.89090909090909087</v>
      </c>
      <c r="P151" s="35">
        <v>60</v>
      </c>
      <c r="Q151" s="36">
        <f t="shared" si="14"/>
        <v>1</v>
      </c>
      <c r="R151" s="1">
        <f t="shared" si="15"/>
        <v>0</v>
      </c>
    </row>
    <row r="152" spans="1:22" ht="12.75" customHeight="1" x14ac:dyDescent="0.2">
      <c r="A152" s="46" t="s">
        <v>83</v>
      </c>
      <c r="H152" s="2">
        <v>49</v>
      </c>
      <c r="K152" s="249"/>
      <c r="O152" s="1">
        <f>H152/G151</f>
        <v>1</v>
      </c>
      <c r="P152" s="35">
        <v>61</v>
      </c>
      <c r="Q152" s="36">
        <f t="shared" si="14"/>
        <v>1.0166666666666666</v>
      </c>
      <c r="R152" s="1">
        <f t="shared" si="15"/>
        <v>-1.6666666666666607E-2</v>
      </c>
    </row>
    <row r="153" spans="1:22" ht="12.75" customHeight="1" x14ac:dyDescent="0.2">
      <c r="A153" s="46" t="s">
        <v>85</v>
      </c>
      <c r="I153" s="2">
        <v>47</v>
      </c>
      <c r="K153" s="249"/>
      <c r="O153" s="1">
        <f>I153/H152</f>
        <v>0.95918367346938771</v>
      </c>
      <c r="P153" s="35">
        <v>52</v>
      </c>
      <c r="Q153" s="36">
        <f t="shared" si="14"/>
        <v>0.85245901639344257</v>
      </c>
      <c r="R153" s="1">
        <f t="shared" si="15"/>
        <v>0.14754098360655743</v>
      </c>
    </row>
    <row r="154" spans="1:22" ht="12.75" customHeight="1" x14ac:dyDescent="0.2">
      <c r="A154" s="46" t="s">
        <v>86</v>
      </c>
      <c r="J154" s="2">
        <v>45</v>
      </c>
      <c r="K154" s="249">
        <v>29</v>
      </c>
      <c r="O154" s="1">
        <f>J154/I153</f>
        <v>0.95744680851063835</v>
      </c>
      <c r="P154" s="35">
        <v>51</v>
      </c>
      <c r="Q154" s="36">
        <f t="shared" si="14"/>
        <v>0.98076923076923073</v>
      </c>
      <c r="R154" s="1">
        <f t="shared" si="15"/>
        <v>1.9230769230769273E-2</v>
      </c>
    </row>
    <row r="155" spans="1:22" ht="12.75" customHeight="1" x14ac:dyDescent="0.2">
      <c r="A155" s="46" t="s">
        <v>89</v>
      </c>
      <c r="J155" s="2">
        <v>16</v>
      </c>
      <c r="K155" s="249">
        <v>3</v>
      </c>
      <c r="O155" s="1"/>
      <c r="P155" s="35">
        <v>20</v>
      </c>
      <c r="Q155" s="36"/>
      <c r="R155" s="1"/>
    </row>
    <row r="156" spans="1:22" ht="12.75" customHeight="1" x14ac:dyDescent="0.2">
      <c r="A156" s="46" t="s">
        <v>95</v>
      </c>
      <c r="J156" s="2">
        <v>16</v>
      </c>
      <c r="K156" s="249">
        <v>12</v>
      </c>
      <c r="O156" s="1"/>
      <c r="P156" s="35">
        <v>19</v>
      </c>
      <c r="Q156" s="36"/>
      <c r="R156" s="1"/>
      <c r="S156" s="2" t="s">
        <v>91</v>
      </c>
      <c r="T156" s="2">
        <v>45</v>
      </c>
      <c r="U156" s="2">
        <f>K159</f>
        <v>48</v>
      </c>
      <c r="V156" s="2" t="s">
        <v>19</v>
      </c>
    </row>
    <row r="157" spans="1:22" ht="12.75" customHeight="1" x14ac:dyDescent="0.2">
      <c r="A157" s="46" t="s">
        <v>97</v>
      </c>
      <c r="J157" s="2">
        <v>4</v>
      </c>
      <c r="K157" s="249">
        <v>4</v>
      </c>
      <c r="O157" s="1"/>
      <c r="P157" s="35">
        <v>6</v>
      </c>
      <c r="Q157" s="36"/>
      <c r="R157" s="1"/>
      <c r="S157" s="2" t="s">
        <v>92</v>
      </c>
      <c r="T157" s="36">
        <f>T156/B146</f>
        <v>0.59210526315789469</v>
      </c>
      <c r="U157" s="36">
        <f>T156/U156</f>
        <v>0.9375</v>
      </c>
      <c r="V157" s="2" t="s">
        <v>93</v>
      </c>
    </row>
    <row r="158" spans="1:22" ht="12.75" customHeight="1" x14ac:dyDescent="0.2">
      <c r="A158" s="46" t="s">
        <v>98</v>
      </c>
      <c r="J158" s="2">
        <v>2</v>
      </c>
      <c r="K158" s="249"/>
      <c r="O158" s="1"/>
      <c r="P158" s="35">
        <v>3</v>
      </c>
      <c r="Q158" s="36"/>
      <c r="R158" s="1"/>
    </row>
    <row r="159" spans="1:22" ht="12.75" customHeight="1" x14ac:dyDescent="0.2">
      <c r="A159" s="46"/>
      <c r="K159" s="245">
        <f>SUM(K154:K157)</f>
        <v>48</v>
      </c>
      <c r="L159" s="1">
        <f>K154/B146</f>
        <v>0.38157894736842107</v>
      </c>
      <c r="M159" s="48">
        <f>K159/B146</f>
        <v>0.63157894736842102</v>
      </c>
      <c r="N159" s="48">
        <f>M159-L159</f>
        <v>0.24999999999999994</v>
      </c>
      <c r="O159" s="1"/>
      <c r="P159" s="35"/>
      <c r="Q159" s="36"/>
      <c r="R159" s="1"/>
    </row>
    <row r="160" spans="1:22" ht="12.75" customHeight="1" x14ac:dyDescent="0.2"/>
    <row r="161" spans="1:22" ht="12.75" customHeight="1" x14ac:dyDescent="0.3">
      <c r="A161" s="233" t="s">
        <v>100</v>
      </c>
      <c r="L161" s="1"/>
      <c r="M161" s="1"/>
      <c r="O161" s="1"/>
    </row>
    <row r="162" spans="1:22" ht="25.5" customHeight="1" x14ac:dyDescent="0.2">
      <c r="B162" s="358" t="s">
        <v>3</v>
      </c>
      <c r="C162" s="359"/>
      <c r="D162" s="359"/>
      <c r="E162" s="359"/>
      <c r="F162" s="359"/>
      <c r="G162" s="359"/>
      <c r="H162" s="359"/>
      <c r="I162" s="359"/>
      <c r="J162" s="359"/>
      <c r="L162" s="10" t="s">
        <v>11</v>
      </c>
      <c r="M162" s="10" t="s">
        <v>12</v>
      </c>
      <c r="N162" s="11" t="s">
        <v>13</v>
      </c>
      <c r="O162" s="10" t="s">
        <v>14</v>
      </c>
      <c r="P162" s="12" t="s">
        <v>15</v>
      </c>
      <c r="Q162" s="12" t="s">
        <v>16</v>
      </c>
      <c r="R162" s="13" t="s">
        <v>17</v>
      </c>
    </row>
    <row r="163" spans="1:22" ht="12.75" customHeight="1" x14ac:dyDescent="0.2">
      <c r="A163" s="230" t="s">
        <v>18</v>
      </c>
      <c r="B163" s="16">
        <v>1</v>
      </c>
      <c r="C163" s="16">
        <v>2</v>
      </c>
      <c r="D163" s="16">
        <v>3</v>
      </c>
      <c r="E163" s="16">
        <v>4</v>
      </c>
      <c r="F163" s="16">
        <v>5</v>
      </c>
      <c r="G163" s="16">
        <v>6</v>
      </c>
      <c r="H163" s="16">
        <v>7</v>
      </c>
      <c r="I163" s="16">
        <v>8</v>
      </c>
      <c r="J163" s="16">
        <v>9</v>
      </c>
      <c r="K163" s="314" t="s">
        <v>19</v>
      </c>
      <c r="L163" s="21"/>
      <c r="M163" s="21"/>
      <c r="N163" s="22"/>
      <c r="O163" s="23"/>
      <c r="P163" s="24"/>
      <c r="Q163" s="24"/>
      <c r="R163" s="1"/>
    </row>
    <row r="164" spans="1:22" ht="12.75" customHeight="1" x14ac:dyDescent="0.2">
      <c r="A164" s="46" t="s">
        <v>59</v>
      </c>
      <c r="B164" s="2">
        <v>77</v>
      </c>
      <c r="C164" s="25"/>
      <c r="D164" s="25"/>
      <c r="E164" s="25"/>
      <c r="F164" s="25"/>
      <c r="G164" s="25"/>
      <c r="H164" s="25"/>
      <c r="I164" s="25"/>
      <c r="J164" s="25"/>
      <c r="K164" s="249"/>
      <c r="L164" s="21"/>
      <c r="M164" s="21"/>
      <c r="N164" s="22"/>
      <c r="O164" s="23"/>
      <c r="P164" s="29">
        <f>B164</f>
        <v>77</v>
      </c>
      <c r="Q164" s="24"/>
      <c r="R164" s="1"/>
    </row>
    <row r="165" spans="1:22" ht="12.75" customHeight="1" x14ac:dyDescent="0.2">
      <c r="A165" s="46" t="s">
        <v>70</v>
      </c>
      <c r="C165" s="2">
        <v>76</v>
      </c>
      <c r="K165" s="249"/>
      <c r="L165" s="1"/>
      <c r="M165" s="1"/>
      <c r="O165" s="23">
        <f>C165/B164</f>
        <v>0.98701298701298701</v>
      </c>
      <c r="P165" s="35">
        <v>76</v>
      </c>
      <c r="Q165" s="36">
        <f t="shared" ref="Q165:Q172" si="16">P165/P164</f>
        <v>0.98701298701298701</v>
      </c>
      <c r="R165" s="1">
        <f t="shared" ref="R165:R172" si="17">100%-Q165</f>
        <v>1.2987012987012991E-2</v>
      </c>
    </row>
    <row r="166" spans="1:22" ht="12.75" customHeight="1" x14ac:dyDescent="0.2">
      <c r="A166" s="235">
        <v>1002</v>
      </c>
      <c r="D166" s="2">
        <v>71</v>
      </c>
      <c r="K166" s="249"/>
      <c r="L166" s="1"/>
      <c r="M166" s="1"/>
      <c r="O166" s="1">
        <f>D166/C165</f>
        <v>0.93421052631578949</v>
      </c>
      <c r="P166" s="35">
        <v>74</v>
      </c>
      <c r="Q166" s="36">
        <f t="shared" si="16"/>
        <v>0.97368421052631582</v>
      </c>
      <c r="R166" s="1">
        <f t="shared" si="17"/>
        <v>2.6315789473684181E-2</v>
      </c>
    </row>
    <row r="167" spans="1:22" ht="12.75" customHeight="1" x14ac:dyDescent="0.2">
      <c r="A167" s="235">
        <v>1101</v>
      </c>
      <c r="E167" s="2">
        <v>64</v>
      </c>
      <c r="K167" s="249"/>
      <c r="O167" s="1">
        <f>E167/D166</f>
        <v>0.90140845070422537</v>
      </c>
      <c r="P167" s="35">
        <v>72</v>
      </c>
      <c r="Q167" s="36">
        <f t="shared" si="16"/>
        <v>0.97297297297297303</v>
      </c>
      <c r="R167" s="1">
        <f t="shared" si="17"/>
        <v>2.7027027027026973E-2</v>
      </c>
    </row>
    <row r="168" spans="1:22" ht="12.75" customHeight="1" x14ac:dyDescent="0.2">
      <c r="A168" s="46" t="s">
        <v>82</v>
      </c>
      <c r="F168" s="2">
        <v>60</v>
      </c>
      <c r="K168" s="249"/>
      <c r="O168" s="1">
        <f>F168/E167</f>
        <v>0.9375</v>
      </c>
      <c r="P168" s="35">
        <v>67</v>
      </c>
      <c r="Q168" s="36">
        <f t="shared" si="16"/>
        <v>0.93055555555555558</v>
      </c>
      <c r="R168" s="1">
        <f t="shared" si="17"/>
        <v>6.944444444444442E-2</v>
      </c>
    </row>
    <row r="169" spans="1:22" ht="12.75" customHeight="1" x14ac:dyDescent="0.2">
      <c r="A169" s="46" t="s">
        <v>83</v>
      </c>
      <c r="G169" s="2">
        <v>54</v>
      </c>
      <c r="K169" s="249"/>
      <c r="O169" s="1">
        <f>G169/F168</f>
        <v>0.9</v>
      </c>
      <c r="P169" s="35">
        <v>67</v>
      </c>
      <c r="Q169" s="36">
        <f t="shared" si="16"/>
        <v>1</v>
      </c>
      <c r="R169" s="1">
        <f t="shared" si="17"/>
        <v>0</v>
      </c>
    </row>
    <row r="170" spans="1:22" ht="12.75" customHeight="1" x14ac:dyDescent="0.2">
      <c r="A170" s="46" t="s">
        <v>85</v>
      </c>
      <c r="H170" s="2">
        <v>51</v>
      </c>
      <c r="K170" s="249"/>
      <c r="O170" s="1">
        <f>H170/G169</f>
        <v>0.94444444444444442</v>
      </c>
      <c r="P170" s="35">
        <v>66</v>
      </c>
      <c r="Q170" s="36">
        <f t="shared" si="16"/>
        <v>0.9850746268656716</v>
      </c>
      <c r="R170" s="1">
        <f t="shared" si="17"/>
        <v>1.4925373134328401E-2</v>
      </c>
    </row>
    <row r="171" spans="1:22" ht="12.75" customHeight="1" x14ac:dyDescent="0.2">
      <c r="A171" s="46" t="s">
        <v>86</v>
      </c>
      <c r="I171" s="2">
        <v>51</v>
      </c>
      <c r="K171" s="249"/>
      <c r="O171" s="1">
        <f>I171/H170</f>
        <v>1</v>
      </c>
      <c r="P171" s="35">
        <v>62</v>
      </c>
      <c r="Q171" s="36">
        <f t="shared" si="16"/>
        <v>0.93939393939393945</v>
      </c>
      <c r="R171" s="1">
        <f t="shared" si="17"/>
        <v>6.0606060606060552E-2</v>
      </c>
    </row>
    <row r="172" spans="1:22" ht="12.75" customHeight="1" x14ac:dyDescent="0.2">
      <c r="A172" s="46" t="s">
        <v>89</v>
      </c>
      <c r="J172" s="2">
        <v>49</v>
      </c>
      <c r="K172" s="249">
        <v>37</v>
      </c>
      <c r="O172" s="1">
        <f>J172/I171</f>
        <v>0.96078431372549022</v>
      </c>
      <c r="P172" s="35">
        <v>62</v>
      </c>
      <c r="Q172" s="36">
        <f t="shared" si="16"/>
        <v>1</v>
      </c>
      <c r="R172" s="1">
        <f t="shared" si="17"/>
        <v>0</v>
      </c>
    </row>
    <row r="173" spans="1:22" ht="12.75" customHeight="1" x14ac:dyDescent="0.2">
      <c r="A173" s="46" t="s">
        <v>95</v>
      </c>
      <c r="J173" s="2">
        <v>14</v>
      </c>
      <c r="K173" s="249">
        <v>11</v>
      </c>
      <c r="O173" s="1"/>
      <c r="P173" s="35">
        <v>21</v>
      </c>
      <c r="Q173" s="36"/>
      <c r="R173" s="1"/>
    </row>
    <row r="174" spans="1:22" ht="12.75" customHeight="1" x14ac:dyDescent="0.2">
      <c r="A174" s="46" t="s">
        <v>97</v>
      </c>
      <c r="J174" s="2">
        <v>5</v>
      </c>
      <c r="K174" s="249">
        <v>2</v>
      </c>
      <c r="O174" s="1"/>
      <c r="P174" s="35">
        <v>11</v>
      </c>
      <c r="Q174" s="36"/>
      <c r="R174" s="1"/>
      <c r="S174" s="2" t="s">
        <v>91</v>
      </c>
      <c r="T174" s="2">
        <v>54</v>
      </c>
      <c r="U174" s="2">
        <f>K178</f>
        <v>58</v>
      </c>
      <c r="V174" s="2" t="s">
        <v>19</v>
      </c>
    </row>
    <row r="175" spans="1:22" ht="12.75" customHeight="1" x14ac:dyDescent="0.2">
      <c r="A175" s="46" t="s">
        <v>98</v>
      </c>
      <c r="J175" s="2">
        <v>5</v>
      </c>
      <c r="K175" s="249">
        <v>4</v>
      </c>
      <c r="O175" s="1"/>
      <c r="P175" s="35">
        <v>7</v>
      </c>
      <c r="Q175" s="36"/>
      <c r="R175" s="1"/>
      <c r="S175" s="2" t="s">
        <v>92</v>
      </c>
      <c r="T175" s="36">
        <f>T174/B164</f>
        <v>0.70129870129870131</v>
      </c>
      <c r="U175" s="36">
        <f>T174/U174</f>
        <v>0.93103448275862066</v>
      </c>
      <c r="V175" s="2" t="s">
        <v>93</v>
      </c>
    </row>
    <row r="176" spans="1:22" ht="12.75" customHeight="1" x14ac:dyDescent="0.2">
      <c r="A176" s="46" t="s">
        <v>112</v>
      </c>
      <c r="J176" s="2">
        <v>3</v>
      </c>
      <c r="K176" s="249">
        <v>3</v>
      </c>
      <c r="O176" s="1"/>
      <c r="P176" s="35">
        <v>6</v>
      </c>
      <c r="Q176" s="36"/>
      <c r="R176" s="1"/>
      <c r="S176" s="2"/>
      <c r="T176" s="36"/>
      <c r="U176" s="36"/>
      <c r="V176" s="2"/>
    </row>
    <row r="177" spans="1:22" ht="12.75" customHeight="1" x14ac:dyDescent="0.2">
      <c r="A177" s="235">
        <v>1601</v>
      </c>
      <c r="J177" s="2">
        <v>1</v>
      </c>
      <c r="K177" s="249">
        <v>1</v>
      </c>
      <c r="O177" s="1"/>
      <c r="P177" s="35">
        <v>2</v>
      </c>
      <c r="Q177" s="36"/>
      <c r="R177" s="1"/>
      <c r="S177" s="2"/>
      <c r="T177" s="36"/>
      <c r="U177" s="36"/>
      <c r="V177" s="2"/>
    </row>
    <row r="178" spans="1:22" ht="12.75" customHeight="1" x14ac:dyDescent="0.2">
      <c r="A178" s="46"/>
      <c r="K178" s="245">
        <f>SUM(K172:K177)</f>
        <v>58</v>
      </c>
      <c r="L178" s="1">
        <f>K172/B164</f>
        <v>0.48051948051948051</v>
      </c>
      <c r="M178" s="48">
        <f>K178/B164</f>
        <v>0.75324675324675328</v>
      </c>
      <c r="N178" s="48">
        <f>M178-L178</f>
        <v>0.27272727272727276</v>
      </c>
      <c r="O178" s="1"/>
      <c r="P178" s="35"/>
      <c r="Q178" s="36"/>
      <c r="R178" s="1"/>
      <c r="S178" s="2"/>
      <c r="T178" s="36"/>
      <c r="U178" s="36"/>
      <c r="V178" s="2"/>
    </row>
    <row r="179" spans="1:22" ht="12.75" customHeight="1" x14ac:dyDescent="0.2">
      <c r="S179" s="2"/>
      <c r="T179" s="2"/>
      <c r="U179" s="2"/>
      <c r="V179" s="2"/>
    </row>
    <row r="180" spans="1:22" ht="12.75" customHeight="1" x14ac:dyDescent="0.2"/>
    <row r="181" spans="1:22" ht="26.25" x14ac:dyDescent="0.4">
      <c r="B181" s="382" t="s">
        <v>101</v>
      </c>
      <c r="C181" s="367"/>
      <c r="D181" s="367"/>
      <c r="E181" s="367"/>
      <c r="F181" s="367"/>
      <c r="G181" s="367"/>
      <c r="H181" s="367"/>
      <c r="I181" s="367"/>
      <c r="J181" s="367"/>
      <c r="K181" s="225" t="s">
        <v>70</v>
      </c>
      <c r="L181" s="1"/>
      <c r="M181" s="1"/>
      <c r="N181" s="2"/>
      <c r="O181" s="1"/>
      <c r="P181" s="2"/>
      <c r="Q181" s="2"/>
      <c r="R181" s="2"/>
    </row>
    <row r="182" spans="1:22" ht="20.25" x14ac:dyDescent="0.2">
      <c r="A182" s="342" t="s">
        <v>18</v>
      </c>
      <c r="B182" s="344" t="s">
        <v>102</v>
      </c>
      <c r="C182" s="345"/>
      <c r="D182" s="345"/>
      <c r="E182" s="345"/>
      <c r="F182" s="345"/>
      <c r="G182" s="345"/>
      <c r="H182" s="345"/>
      <c r="I182" s="345"/>
      <c r="J182" s="377"/>
      <c r="K182" s="348" t="s">
        <v>19</v>
      </c>
      <c r="L182" s="339" t="s">
        <v>11</v>
      </c>
      <c r="M182" s="339" t="s">
        <v>12</v>
      </c>
      <c r="N182" s="350" t="s">
        <v>13</v>
      </c>
      <c r="O182" s="339" t="s">
        <v>14</v>
      </c>
      <c r="P182" s="337" t="s">
        <v>15</v>
      </c>
      <c r="Q182" s="337" t="s">
        <v>16</v>
      </c>
      <c r="R182" s="339" t="s">
        <v>103</v>
      </c>
    </row>
    <row r="183" spans="1:22" ht="15.75" x14ac:dyDescent="0.25">
      <c r="A183" s="343"/>
      <c r="B183" s="84" t="s">
        <v>104</v>
      </c>
      <c r="C183" s="84" t="s">
        <v>105</v>
      </c>
      <c r="D183" s="84" t="s">
        <v>106</v>
      </c>
      <c r="E183" s="84" t="s">
        <v>107</v>
      </c>
      <c r="F183" s="84" t="s">
        <v>108</v>
      </c>
      <c r="G183" s="84" t="s">
        <v>109</v>
      </c>
      <c r="H183" s="84" t="s">
        <v>110</v>
      </c>
      <c r="I183" s="84" t="s">
        <v>73</v>
      </c>
      <c r="J183" s="84" t="s">
        <v>74</v>
      </c>
      <c r="K183" s="386"/>
      <c r="L183" s="338"/>
      <c r="M183" s="338"/>
      <c r="N183" s="338"/>
      <c r="O183" s="338"/>
      <c r="P183" s="338"/>
      <c r="Q183" s="338"/>
      <c r="R183" s="338"/>
    </row>
    <row r="184" spans="1:22" ht="15.75" customHeight="1" x14ac:dyDescent="0.25">
      <c r="A184" s="84">
        <v>1001</v>
      </c>
      <c r="B184" s="87">
        <v>80</v>
      </c>
      <c r="C184" s="87"/>
      <c r="D184" s="87"/>
      <c r="E184" s="87"/>
      <c r="F184" s="87"/>
      <c r="G184" s="87"/>
      <c r="H184" s="87"/>
      <c r="I184" s="87"/>
      <c r="J184" s="87"/>
      <c r="K184" s="129"/>
      <c r="L184" s="262"/>
      <c r="M184" s="263"/>
      <c r="N184" s="264"/>
      <c r="O184" s="278"/>
      <c r="P184" s="92">
        <f>B184</f>
        <v>80</v>
      </c>
      <c r="Q184" s="279"/>
      <c r="R184" s="278"/>
    </row>
    <row r="185" spans="1:22" ht="15.75" customHeight="1" x14ac:dyDescent="0.25">
      <c r="A185" s="84">
        <v>1002</v>
      </c>
      <c r="B185" s="87"/>
      <c r="C185" s="87">
        <v>71</v>
      </c>
      <c r="D185" s="87"/>
      <c r="E185" s="87"/>
      <c r="F185" s="87"/>
      <c r="G185" s="87"/>
      <c r="H185" s="87"/>
      <c r="I185" s="87"/>
      <c r="J185" s="87"/>
      <c r="K185" s="129"/>
      <c r="L185" s="265"/>
      <c r="M185" s="101"/>
      <c r="N185" s="266"/>
      <c r="O185" s="96">
        <f>IF(C185=0,"",C185/B184)</f>
        <v>0.88749999999999996</v>
      </c>
      <c r="P185" s="97">
        <v>71</v>
      </c>
      <c r="Q185" s="280">
        <f t="shared" ref="Q185:Q192" si="18">IF(P185=0,"",P185/P184)</f>
        <v>0.88749999999999996</v>
      </c>
      <c r="R185" s="280">
        <f t="shared" ref="R185:R192" si="19">IF(P185=0,"",100%-Q185)</f>
        <v>0.11250000000000004</v>
      </c>
    </row>
    <row r="186" spans="1:22" ht="15.75" customHeight="1" x14ac:dyDescent="0.25">
      <c r="A186" s="84">
        <v>1101</v>
      </c>
      <c r="B186" s="87"/>
      <c r="C186" s="87"/>
      <c r="D186" s="87">
        <v>66</v>
      </c>
      <c r="E186" s="87"/>
      <c r="F186" s="87"/>
      <c r="G186" s="87"/>
      <c r="H186" s="87"/>
      <c r="I186" s="87"/>
      <c r="J186" s="87"/>
      <c r="K186" s="129"/>
      <c r="L186" s="265"/>
      <c r="M186" s="101"/>
      <c r="N186" s="266"/>
      <c r="O186" s="96">
        <f>IF(D186=0,"",D186/C185)</f>
        <v>0.92957746478873238</v>
      </c>
      <c r="P186" s="97">
        <v>69</v>
      </c>
      <c r="Q186" s="280">
        <f t="shared" si="18"/>
        <v>0.971830985915493</v>
      </c>
      <c r="R186" s="280">
        <f t="shared" si="19"/>
        <v>2.8169014084507005E-2</v>
      </c>
      <c r="S186" s="14">
        <f>P186/P184</f>
        <v>0.86250000000000004</v>
      </c>
    </row>
    <row r="187" spans="1:22" ht="15.75" customHeight="1" x14ac:dyDescent="0.25">
      <c r="A187" s="84">
        <v>1102</v>
      </c>
      <c r="B187" s="87"/>
      <c r="C187" s="87"/>
      <c r="D187" s="87"/>
      <c r="E187" s="87">
        <v>61</v>
      </c>
      <c r="F187" s="87"/>
      <c r="G187" s="87"/>
      <c r="H187" s="87"/>
      <c r="I187" s="87"/>
      <c r="J187" s="87"/>
      <c r="K187" s="129"/>
      <c r="L187" s="265"/>
      <c r="M187" s="101"/>
      <c r="N187" s="266"/>
      <c r="O187" s="96">
        <f>IF(E187=0,"",E187/D186)</f>
        <v>0.9242424242424242</v>
      </c>
      <c r="P187" s="97">
        <v>64</v>
      </c>
      <c r="Q187" s="280">
        <f t="shared" si="18"/>
        <v>0.92753623188405798</v>
      </c>
      <c r="R187" s="280">
        <f t="shared" si="19"/>
        <v>7.2463768115942018E-2</v>
      </c>
    </row>
    <row r="188" spans="1:22" ht="15.75" customHeight="1" x14ac:dyDescent="0.25">
      <c r="A188" s="84">
        <v>1201</v>
      </c>
      <c r="B188" s="87"/>
      <c r="C188" s="87"/>
      <c r="D188" s="87"/>
      <c r="E188" s="87"/>
      <c r="F188" s="87">
        <v>56</v>
      </c>
      <c r="G188" s="87"/>
      <c r="H188" s="87"/>
      <c r="I188" s="87"/>
      <c r="J188" s="87"/>
      <c r="K188" s="129"/>
      <c r="L188" s="265"/>
      <c r="M188" s="101"/>
      <c r="N188" s="266"/>
      <c r="O188" s="96">
        <f>IF(F188=0,"",F188/E187)</f>
        <v>0.91803278688524592</v>
      </c>
      <c r="P188" s="97">
        <v>62</v>
      </c>
      <c r="Q188" s="280">
        <f t="shared" si="18"/>
        <v>0.96875</v>
      </c>
      <c r="R188" s="280">
        <f t="shared" si="19"/>
        <v>3.125E-2</v>
      </c>
    </row>
    <row r="189" spans="1:22" ht="15.75" customHeight="1" x14ac:dyDescent="0.25">
      <c r="A189" s="84" t="s">
        <v>85</v>
      </c>
      <c r="B189" s="87"/>
      <c r="C189" s="87"/>
      <c r="D189" s="87"/>
      <c r="E189" s="87"/>
      <c r="F189" s="87"/>
      <c r="G189" s="87">
        <v>54</v>
      </c>
      <c r="H189" s="87"/>
      <c r="I189" s="87"/>
      <c r="J189" s="87"/>
      <c r="K189" s="129"/>
      <c r="L189" s="265"/>
      <c r="M189" s="101"/>
      <c r="N189" s="266"/>
      <c r="O189" s="96">
        <f>IF(G189=0,"",G189/F188)</f>
        <v>0.9642857142857143</v>
      </c>
      <c r="P189" s="97">
        <v>60</v>
      </c>
      <c r="Q189" s="280">
        <f t="shared" si="18"/>
        <v>0.967741935483871</v>
      </c>
      <c r="R189" s="280">
        <f t="shared" si="19"/>
        <v>3.2258064516129004E-2</v>
      </c>
    </row>
    <row r="190" spans="1:22" ht="15.75" customHeight="1" x14ac:dyDescent="0.25">
      <c r="A190" s="84">
        <v>1301</v>
      </c>
      <c r="B190" s="87"/>
      <c r="C190" s="87"/>
      <c r="D190" s="87"/>
      <c r="E190" s="87"/>
      <c r="F190" s="87"/>
      <c r="G190" s="87"/>
      <c r="H190" s="87">
        <v>53</v>
      </c>
      <c r="I190" s="87"/>
      <c r="J190" s="87"/>
      <c r="K190" s="129"/>
      <c r="L190" s="265"/>
      <c r="M190" s="101"/>
      <c r="N190" s="266"/>
      <c r="O190" s="96">
        <f>IF(H190=0,"",H190/G189)</f>
        <v>0.98148148148148151</v>
      </c>
      <c r="P190" s="97">
        <v>56</v>
      </c>
      <c r="Q190" s="280">
        <f t="shared" si="18"/>
        <v>0.93333333333333335</v>
      </c>
      <c r="R190" s="280">
        <f t="shared" si="19"/>
        <v>6.6666666666666652E-2</v>
      </c>
    </row>
    <row r="191" spans="1:22" ht="15.75" customHeight="1" x14ac:dyDescent="0.25">
      <c r="A191" s="84">
        <v>1302</v>
      </c>
      <c r="B191" s="87"/>
      <c r="C191" s="87"/>
      <c r="D191" s="87"/>
      <c r="E191" s="87"/>
      <c r="F191" s="87"/>
      <c r="G191" s="87"/>
      <c r="H191" s="87"/>
      <c r="I191" s="87">
        <v>46</v>
      </c>
      <c r="J191" s="87"/>
      <c r="K191" s="129"/>
      <c r="L191" s="265"/>
      <c r="M191" s="101"/>
      <c r="N191" s="266"/>
      <c r="O191" s="96">
        <f>IF(I191=0,"",I191/H190)</f>
        <v>0.86792452830188682</v>
      </c>
      <c r="P191" s="97">
        <v>56</v>
      </c>
      <c r="Q191" s="280">
        <f t="shared" si="18"/>
        <v>1</v>
      </c>
      <c r="R191" s="280">
        <f t="shared" si="19"/>
        <v>0</v>
      </c>
    </row>
    <row r="192" spans="1:22" ht="15.75" customHeight="1" x14ac:dyDescent="0.25">
      <c r="A192" s="84">
        <v>1401</v>
      </c>
      <c r="B192" s="87"/>
      <c r="C192" s="87"/>
      <c r="D192" s="87"/>
      <c r="E192" s="87"/>
      <c r="F192" s="87"/>
      <c r="G192" s="87"/>
      <c r="H192" s="87"/>
      <c r="I192" s="87"/>
      <c r="J192" s="87">
        <v>46</v>
      </c>
      <c r="K192" s="129">
        <v>33</v>
      </c>
      <c r="L192" s="265"/>
      <c r="M192" s="101"/>
      <c r="N192" s="266"/>
      <c r="O192" s="126">
        <f>IF(J192=0,"",J192/I191)</f>
        <v>1</v>
      </c>
      <c r="P192" s="97">
        <v>55</v>
      </c>
      <c r="Q192" s="126">
        <f t="shared" si="18"/>
        <v>0.9821428571428571</v>
      </c>
      <c r="R192" s="126">
        <f t="shared" si="19"/>
        <v>1.7857142857142905E-2</v>
      </c>
    </row>
    <row r="193" spans="1:18" ht="15.75" customHeight="1" x14ac:dyDescent="0.25">
      <c r="A193" s="84">
        <v>1402</v>
      </c>
      <c r="B193" s="87"/>
      <c r="C193" s="87"/>
      <c r="D193" s="87"/>
      <c r="E193" s="87"/>
      <c r="F193" s="87"/>
      <c r="G193" s="87"/>
      <c r="H193" s="87"/>
      <c r="I193" s="87"/>
      <c r="J193" s="87">
        <v>13</v>
      </c>
      <c r="K193" s="129">
        <v>8</v>
      </c>
      <c r="L193" s="265"/>
      <c r="M193" s="101"/>
      <c r="N193" s="256"/>
      <c r="O193" s="101"/>
      <c r="P193" s="97">
        <v>21</v>
      </c>
      <c r="Q193" s="101"/>
      <c r="R193" s="287"/>
    </row>
    <row r="194" spans="1:18" ht="15.75" customHeight="1" x14ac:dyDescent="0.25">
      <c r="A194" s="84">
        <v>1501</v>
      </c>
      <c r="B194" s="87"/>
      <c r="C194" s="87"/>
      <c r="D194" s="87"/>
      <c r="E194" s="87"/>
      <c r="F194" s="87"/>
      <c r="G194" s="87"/>
      <c r="H194" s="87"/>
      <c r="I194" s="87"/>
      <c r="J194" s="87">
        <v>6</v>
      </c>
      <c r="K194" s="129">
        <v>8</v>
      </c>
      <c r="L194" s="265"/>
      <c r="M194" s="101"/>
      <c r="N194" s="256"/>
      <c r="O194" s="215"/>
      <c r="P194" s="106">
        <v>7</v>
      </c>
      <c r="Q194" s="285"/>
      <c r="R194" s="215"/>
    </row>
    <row r="195" spans="1:18" ht="15.75" customHeight="1" x14ac:dyDescent="0.25">
      <c r="A195" s="84">
        <v>1502</v>
      </c>
      <c r="B195" s="87"/>
      <c r="C195" s="87"/>
      <c r="D195" s="87"/>
      <c r="E195" s="87"/>
      <c r="F195" s="87"/>
      <c r="G195" s="87"/>
      <c r="H195" s="87"/>
      <c r="I195" s="87"/>
      <c r="J195" s="87">
        <v>1</v>
      </c>
      <c r="K195" s="129">
        <v>1</v>
      </c>
      <c r="L195" s="265"/>
      <c r="M195" s="101"/>
      <c r="N195" s="256"/>
      <c r="O195" s="215"/>
      <c r="P195" s="106">
        <v>2</v>
      </c>
      <c r="Q195" s="285"/>
      <c r="R195" s="215"/>
    </row>
    <row r="196" spans="1:18" ht="15.75" customHeight="1" x14ac:dyDescent="0.25">
      <c r="A196" s="84">
        <v>1601</v>
      </c>
      <c r="B196" s="87"/>
      <c r="C196" s="87"/>
      <c r="D196" s="87"/>
      <c r="E196" s="87"/>
      <c r="F196" s="87"/>
      <c r="G196" s="87"/>
      <c r="H196" s="87"/>
      <c r="I196" s="87"/>
      <c r="J196" s="87">
        <v>1</v>
      </c>
      <c r="K196" s="129">
        <v>1</v>
      </c>
      <c r="L196" s="265"/>
      <c r="M196" s="101"/>
      <c r="N196" s="256"/>
      <c r="O196" s="215"/>
      <c r="P196" s="106">
        <v>1</v>
      </c>
      <c r="Q196" s="285"/>
      <c r="R196" s="215"/>
    </row>
    <row r="197" spans="1:18" ht="15.75" customHeight="1" x14ac:dyDescent="0.25">
      <c r="A197" s="84">
        <v>1602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129"/>
      <c r="L197" s="265"/>
      <c r="M197" s="101"/>
      <c r="N197" s="256"/>
      <c r="O197" s="101"/>
      <c r="P197" s="256"/>
      <c r="Q197" s="286"/>
      <c r="R197" s="215"/>
    </row>
    <row r="198" spans="1:18" ht="15.75" customHeight="1" x14ac:dyDescent="0.25">
      <c r="A198" s="84">
        <v>1701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129"/>
      <c r="L198" s="265"/>
      <c r="M198" s="101"/>
      <c r="N198" s="256"/>
      <c r="O198" s="111" t="s">
        <v>91</v>
      </c>
      <c r="P198" s="112">
        <v>50</v>
      </c>
      <c r="Q198" s="113">
        <f>K201</f>
        <v>51</v>
      </c>
      <c r="R198" s="114" t="s">
        <v>19</v>
      </c>
    </row>
    <row r="199" spans="1:18" ht="15.75" customHeight="1" x14ac:dyDescent="0.25">
      <c r="A199" s="84">
        <v>1702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129"/>
      <c r="L199" s="265"/>
      <c r="M199" s="101"/>
      <c r="N199" s="256"/>
      <c r="O199" s="115" t="s">
        <v>92</v>
      </c>
      <c r="P199" s="116">
        <f>IF(P198/B184=0,"",P198/B184)</f>
        <v>0.625</v>
      </c>
      <c r="Q199" s="117">
        <f>IF(P198/Q198=0,"",P198/Q198)</f>
        <v>0.98039215686274506</v>
      </c>
      <c r="R199" s="118" t="s">
        <v>93</v>
      </c>
    </row>
    <row r="200" spans="1:18" ht="15.75" customHeight="1" x14ac:dyDescent="0.25">
      <c r="A200" s="84">
        <v>1801</v>
      </c>
      <c r="B200" s="251"/>
      <c r="C200" s="251"/>
      <c r="D200" s="251"/>
      <c r="E200" s="251"/>
      <c r="F200" s="251"/>
      <c r="G200" s="251"/>
      <c r="H200" s="251"/>
      <c r="I200" s="251"/>
      <c r="J200" s="251"/>
      <c r="K200" s="129"/>
      <c r="L200" s="267"/>
      <c r="M200" s="268"/>
      <c r="N200" s="269"/>
      <c r="O200" s="120"/>
      <c r="P200" s="121"/>
      <c r="Q200" s="121"/>
      <c r="R200" s="122"/>
    </row>
    <row r="201" spans="1:18" ht="18" customHeight="1" x14ac:dyDescent="0.25">
      <c r="A201" s="46"/>
      <c r="B201" s="340" t="s">
        <v>111</v>
      </c>
      <c r="C201" s="340"/>
      <c r="D201" s="340"/>
      <c r="E201" s="340"/>
      <c r="F201" s="340"/>
      <c r="G201" s="340"/>
      <c r="H201" s="340"/>
      <c r="I201" s="340"/>
      <c r="J201" s="340"/>
      <c r="K201" s="226">
        <f>SUM(K184:K197)</f>
        <v>51</v>
      </c>
      <c r="L201" s="124">
        <f>IF(K192=0,"",K192/B184)</f>
        <v>0.41249999999999998</v>
      </c>
      <c r="M201" s="124">
        <f>IF(K201=0,"",K201/B184)</f>
        <v>0.63749999999999996</v>
      </c>
      <c r="N201" s="124">
        <f>IF(K192=0,"",M201-L201)</f>
        <v>0.22499999999999998</v>
      </c>
      <c r="O201" s="1"/>
      <c r="P201" s="2"/>
      <c r="Q201" s="36"/>
      <c r="R201" s="1"/>
    </row>
    <row r="202" spans="1:18" ht="12.75" customHeight="1" x14ac:dyDescent="0.2"/>
    <row r="203" spans="1:18" ht="12.75" customHeight="1" x14ac:dyDescent="0.2"/>
    <row r="204" spans="1:18" ht="26.25" customHeight="1" x14ac:dyDescent="0.4">
      <c r="B204" s="382" t="s">
        <v>101</v>
      </c>
      <c r="C204" s="367"/>
      <c r="D204" s="367"/>
      <c r="E204" s="367"/>
      <c r="F204" s="367"/>
      <c r="G204" s="367"/>
      <c r="H204" s="367"/>
      <c r="I204" s="367"/>
      <c r="J204" s="367"/>
      <c r="K204" s="225" t="s">
        <v>71</v>
      </c>
      <c r="L204" s="1"/>
      <c r="M204" s="1"/>
      <c r="N204" s="2"/>
      <c r="O204" s="1"/>
      <c r="P204" s="2"/>
      <c r="Q204" s="2"/>
      <c r="R204" s="2"/>
    </row>
    <row r="205" spans="1:18" ht="20.25" customHeight="1" x14ac:dyDescent="0.2">
      <c r="A205" s="342" t="s">
        <v>18</v>
      </c>
      <c r="B205" s="344" t="s">
        <v>102</v>
      </c>
      <c r="C205" s="345"/>
      <c r="D205" s="345"/>
      <c r="E205" s="345"/>
      <c r="F205" s="345"/>
      <c r="G205" s="345"/>
      <c r="H205" s="345"/>
      <c r="I205" s="345"/>
      <c r="J205" s="377"/>
      <c r="K205" s="348" t="s">
        <v>19</v>
      </c>
      <c r="L205" s="339" t="s">
        <v>11</v>
      </c>
      <c r="M205" s="339" t="s">
        <v>12</v>
      </c>
      <c r="N205" s="350" t="s">
        <v>13</v>
      </c>
      <c r="O205" s="339" t="s">
        <v>14</v>
      </c>
      <c r="P205" s="337" t="s">
        <v>15</v>
      </c>
      <c r="Q205" s="337" t="s">
        <v>16</v>
      </c>
      <c r="R205" s="339" t="s">
        <v>103</v>
      </c>
    </row>
    <row r="206" spans="1:18" ht="15.75" customHeight="1" x14ac:dyDescent="0.25">
      <c r="A206" s="343"/>
      <c r="B206" s="84" t="s">
        <v>104</v>
      </c>
      <c r="C206" s="84" t="s">
        <v>105</v>
      </c>
      <c r="D206" s="84" t="s">
        <v>106</v>
      </c>
      <c r="E206" s="84" t="s">
        <v>107</v>
      </c>
      <c r="F206" s="84" t="s">
        <v>108</v>
      </c>
      <c r="G206" s="84" t="s">
        <v>109</v>
      </c>
      <c r="H206" s="84" t="s">
        <v>110</v>
      </c>
      <c r="I206" s="84" t="s">
        <v>73</v>
      </c>
      <c r="J206" s="84" t="s">
        <v>74</v>
      </c>
      <c r="K206" s="386"/>
      <c r="L206" s="338"/>
      <c r="M206" s="338"/>
      <c r="N206" s="338"/>
      <c r="O206" s="338"/>
      <c r="P206" s="338"/>
      <c r="Q206" s="338"/>
      <c r="R206" s="338"/>
    </row>
    <row r="207" spans="1:18" ht="15.75" customHeight="1" x14ac:dyDescent="0.25">
      <c r="A207" s="84">
        <v>1002</v>
      </c>
      <c r="B207" s="87">
        <v>77</v>
      </c>
      <c r="C207" s="87"/>
      <c r="D207" s="87"/>
      <c r="E207" s="87"/>
      <c r="F207" s="87"/>
      <c r="G207" s="87"/>
      <c r="H207" s="87"/>
      <c r="I207" s="87"/>
      <c r="J207" s="87"/>
      <c r="K207" s="129"/>
      <c r="L207" s="262"/>
      <c r="M207" s="263"/>
      <c r="N207" s="264"/>
      <c r="O207" s="278"/>
      <c r="P207" s="92">
        <f>B207</f>
        <v>77</v>
      </c>
      <c r="Q207" s="279"/>
      <c r="R207" s="278"/>
    </row>
    <row r="208" spans="1:18" ht="15.75" customHeight="1" x14ac:dyDescent="0.25">
      <c r="A208" s="84">
        <v>1101</v>
      </c>
      <c r="B208" s="87"/>
      <c r="C208" s="87">
        <v>67</v>
      </c>
      <c r="D208" s="87"/>
      <c r="E208" s="87"/>
      <c r="F208" s="87"/>
      <c r="G208" s="87"/>
      <c r="H208" s="87"/>
      <c r="I208" s="87"/>
      <c r="J208" s="87"/>
      <c r="K208" s="129"/>
      <c r="L208" s="265"/>
      <c r="M208" s="101"/>
      <c r="N208" s="266"/>
      <c r="O208" s="96">
        <f>IF(C208=0,"",C208/B207)</f>
        <v>0.87012987012987009</v>
      </c>
      <c r="P208" s="97">
        <v>67</v>
      </c>
      <c r="Q208" s="280">
        <f t="shared" ref="Q208:Q215" si="20">IF(P208=0,"",P208/P207)</f>
        <v>0.87012987012987009</v>
      </c>
      <c r="R208" s="280">
        <f t="shared" ref="R208:R215" si="21">IF(P208=0,"",100%-Q208)</f>
        <v>0.12987012987012991</v>
      </c>
    </row>
    <row r="209" spans="1:19" ht="15.75" customHeight="1" x14ac:dyDescent="0.25">
      <c r="A209" s="84">
        <v>1102</v>
      </c>
      <c r="B209" s="87"/>
      <c r="C209" s="87"/>
      <c r="D209" s="87">
        <v>62</v>
      </c>
      <c r="E209" s="87"/>
      <c r="F209" s="87"/>
      <c r="G209" s="87"/>
      <c r="H209" s="87"/>
      <c r="I209" s="87"/>
      <c r="J209" s="87"/>
      <c r="K209" s="129"/>
      <c r="L209" s="265"/>
      <c r="M209" s="101"/>
      <c r="N209" s="266"/>
      <c r="O209" s="96">
        <f>IF(D209=0,"",D209/C208)</f>
        <v>0.92537313432835822</v>
      </c>
      <c r="P209" s="97">
        <v>64</v>
      </c>
      <c r="Q209" s="280">
        <f t="shared" si="20"/>
        <v>0.95522388059701491</v>
      </c>
      <c r="R209" s="280">
        <f t="shared" si="21"/>
        <v>4.4776119402985093E-2</v>
      </c>
      <c r="S209" s="14">
        <f>P209/P207</f>
        <v>0.83116883116883122</v>
      </c>
    </row>
    <row r="210" spans="1:19" ht="15.75" customHeight="1" x14ac:dyDescent="0.25">
      <c r="A210" s="84">
        <v>1201</v>
      </c>
      <c r="B210" s="87"/>
      <c r="C210" s="87"/>
      <c r="D210" s="87"/>
      <c r="E210" s="87">
        <v>57</v>
      </c>
      <c r="F210" s="87"/>
      <c r="G210" s="87"/>
      <c r="H210" s="87"/>
      <c r="I210" s="87"/>
      <c r="J210" s="87"/>
      <c r="K210" s="129"/>
      <c r="L210" s="265"/>
      <c r="M210" s="101"/>
      <c r="N210" s="266"/>
      <c r="O210" s="96">
        <f>IF(E210=0,"",E210/D209)</f>
        <v>0.91935483870967738</v>
      </c>
      <c r="P210" s="97">
        <v>62</v>
      </c>
      <c r="Q210" s="280">
        <f t="shared" si="20"/>
        <v>0.96875</v>
      </c>
      <c r="R210" s="280">
        <f t="shared" si="21"/>
        <v>3.125E-2</v>
      </c>
    </row>
    <row r="211" spans="1:19" ht="15.75" customHeight="1" x14ac:dyDescent="0.25">
      <c r="A211" s="84" t="s">
        <v>85</v>
      </c>
      <c r="B211" s="87"/>
      <c r="C211" s="87"/>
      <c r="D211" s="87"/>
      <c r="E211" s="87"/>
      <c r="F211" s="87">
        <v>54</v>
      </c>
      <c r="G211" s="87"/>
      <c r="H211" s="87"/>
      <c r="I211" s="87"/>
      <c r="J211" s="87"/>
      <c r="K211" s="129"/>
      <c r="L211" s="265"/>
      <c r="M211" s="101"/>
      <c r="N211" s="266"/>
      <c r="O211" s="96">
        <f>IF(F211=0,"",F211/E210)</f>
        <v>0.94736842105263153</v>
      </c>
      <c r="P211" s="97">
        <v>61</v>
      </c>
      <c r="Q211" s="280">
        <f t="shared" si="20"/>
        <v>0.9838709677419355</v>
      </c>
      <c r="R211" s="280">
        <f t="shared" si="21"/>
        <v>1.6129032258064502E-2</v>
      </c>
    </row>
    <row r="212" spans="1:19" ht="15.75" customHeight="1" x14ac:dyDescent="0.25">
      <c r="A212" s="84">
        <v>1301</v>
      </c>
      <c r="B212" s="87"/>
      <c r="C212" s="87"/>
      <c r="D212" s="87"/>
      <c r="E212" s="87"/>
      <c r="F212" s="87"/>
      <c r="G212" s="87">
        <v>50</v>
      </c>
      <c r="H212" s="87"/>
      <c r="I212" s="87"/>
      <c r="J212" s="87"/>
      <c r="K212" s="129"/>
      <c r="L212" s="265"/>
      <c r="M212" s="101"/>
      <c r="N212" s="266"/>
      <c r="O212" s="96">
        <f>IF(G212=0,"",G212/F211)</f>
        <v>0.92592592592592593</v>
      </c>
      <c r="P212" s="97">
        <v>59</v>
      </c>
      <c r="Q212" s="280">
        <f t="shared" si="20"/>
        <v>0.96721311475409832</v>
      </c>
      <c r="R212" s="280">
        <f t="shared" si="21"/>
        <v>3.2786885245901676E-2</v>
      </c>
    </row>
    <row r="213" spans="1:19" ht="15.75" customHeight="1" x14ac:dyDescent="0.25">
      <c r="A213" s="84">
        <v>1302</v>
      </c>
      <c r="B213" s="87"/>
      <c r="C213" s="87"/>
      <c r="D213" s="87"/>
      <c r="E213" s="87"/>
      <c r="F213" s="87"/>
      <c r="G213" s="87"/>
      <c r="H213" s="87">
        <v>49</v>
      </c>
      <c r="I213" s="87"/>
      <c r="J213" s="87"/>
      <c r="K213" s="129"/>
      <c r="L213" s="265"/>
      <c r="M213" s="101"/>
      <c r="N213" s="266"/>
      <c r="O213" s="96">
        <f>IF(H213=0,"",H213/G212)</f>
        <v>0.98</v>
      </c>
      <c r="P213" s="97">
        <v>55</v>
      </c>
      <c r="Q213" s="280">
        <f t="shared" si="20"/>
        <v>0.93220338983050843</v>
      </c>
      <c r="R213" s="280">
        <f t="shared" si="21"/>
        <v>6.7796610169491567E-2</v>
      </c>
    </row>
    <row r="214" spans="1:19" ht="15.75" customHeight="1" x14ac:dyDescent="0.25">
      <c r="A214" s="84">
        <v>1401</v>
      </c>
      <c r="B214" s="87"/>
      <c r="C214" s="87"/>
      <c r="D214" s="87"/>
      <c r="E214" s="87"/>
      <c r="F214" s="87"/>
      <c r="G214" s="87"/>
      <c r="H214" s="87"/>
      <c r="I214" s="87">
        <v>49</v>
      </c>
      <c r="J214" s="87"/>
      <c r="K214" s="129"/>
      <c r="L214" s="265"/>
      <c r="M214" s="101"/>
      <c r="N214" s="266"/>
      <c r="O214" s="96">
        <f>IF(I214=0,"",I214/H213)</f>
        <v>1</v>
      </c>
      <c r="P214" s="97">
        <v>55</v>
      </c>
      <c r="Q214" s="280">
        <f t="shared" si="20"/>
        <v>1</v>
      </c>
      <c r="R214" s="280">
        <f t="shared" si="21"/>
        <v>0</v>
      </c>
    </row>
    <row r="215" spans="1:19" ht="15.75" customHeight="1" x14ac:dyDescent="0.25">
      <c r="A215" s="84">
        <v>1402</v>
      </c>
      <c r="B215" s="87"/>
      <c r="C215" s="87"/>
      <c r="D215" s="87"/>
      <c r="E215" s="87"/>
      <c r="F215" s="87"/>
      <c r="G215" s="87"/>
      <c r="H215" s="87"/>
      <c r="I215" s="87"/>
      <c r="J215" s="87">
        <v>47</v>
      </c>
      <c r="K215" s="129">
        <v>41</v>
      </c>
      <c r="L215" s="265"/>
      <c r="M215" s="101"/>
      <c r="N215" s="266"/>
      <c r="O215" s="126">
        <f>IF(J215=0,"",J215/I214)</f>
        <v>0.95918367346938771</v>
      </c>
      <c r="P215" s="97">
        <v>53</v>
      </c>
      <c r="Q215" s="126">
        <f t="shared" si="20"/>
        <v>0.96363636363636362</v>
      </c>
      <c r="R215" s="126">
        <f t="shared" si="21"/>
        <v>3.6363636363636376E-2</v>
      </c>
    </row>
    <row r="216" spans="1:19" ht="15.75" customHeight="1" x14ac:dyDescent="0.25">
      <c r="A216" s="84">
        <v>1501</v>
      </c>
      <c r="B216" s="87"/>
      <c r="C216" s="87"/>
      <c r="D216" s="87"/>
      <c r="E216" s="87"/>
      <c r="F216" s="87"/>
      <c r="G216" s="87"/>
      <c r="H216" s="87"/>
      <c r="I216" s="87"/>
      <c r="J216" s="87">
        <v>5</v>
      </c>
      <c r="K216" s="129">
        <v>4</v>
      </c>
      <c r="L216" s="265"/>
      <c r="M216" s="101"/>
      <c r="N216" s="256"/>
      <c r="O216" s="101"/>
      <c r="P216" s="97">
        <v>7</v>
      </c>
      <c r="Q216" s="101"/>
      <c r="R216" s="287"/>
    </row>
    <row r="217" spans="1:19" ht="15.75" customHeight="1" x14ac:dyDescent="0.25">
      <c r="A217" s="84">
        <v>1502</v>
      </c>
      <c r="B217" s="87"/>
      <c r="C217" s="87"/>
      <c r="D217" s="87"/>
      <c r="E217" s="87"/>
      <c r="F217" s="87"/>
      <c r="G217" s="87"/>
      <c r="H217" s="87"/>
      <c r="I217" s="87"/>
      <c r="J217" s="87">
        <v>3</v>
      </c>
      <c r="K217" s="129">
        <v>3</v>
      </c>
      <c r="L217" s="265"/>
      <c r="M217" s="101"/>
      <c r="N217" s="256"/>
      <c r="O217" s="215"/>
      <c r="P217" s="106">
        <v>6</v>
      </c>
      <c r="Q217" s="285"/>
      <c r="R217" s="215"/>
    </row>
    <row r="218" spans="1:19" ht="15.75" customHeight="1" x14ac:dyDescent="0.25">
      <c r="A218" s="84">
        <v>1601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129"/>
      <c r="L218" s="265"/>
      <c r="M218" s="101"/>
      <c r="N218" s="256"/>
      <c r="O218" s="215"/>
      <c r="P218" s="106"/>
      <c r="Q218" s="285"/>
      <c r="R218" s="215"/>
    </row>
    <row r="219" spans="1:19" ht="15.75" customHeight="1" x14ac:dyDescent="0.25">
      <c r="A219" s="84">
        <v>1602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129"/>
      <c r="L219" s="265"/>
      <c r="M219" s="101"/>
      <c r="N219" s="256"/>
      <c r="O219" s="215"/>
      <c r="P219" s="106"/>
      <c r="Q219" s="285"/>
      <c r="R219" s="215"/>
    </row>
    <row r="220" spans="1:19" ht="15.75" customHeight="1" x14ac:dyDescent="0.25">
      <c r="A220" s="84">
        <v>1701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129"/>
      <c r="L220" s="265"/>
      <c r="M220" s="101"/>
      <c r="N220" s="256"/>
      <c r="O220" s="101"/>
      <c r="P220" s="256"/>
      <c r="Q220" s="286"/>
      <c r="R220" s="215"/>
    </row>
    <row r="221" spans="1:19" ht="15.75" customHeight="1" x14ac:dyDescent="0.25">
      <c r="A221" s="84">
        <v>1702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129"/>
      <c r="L221" s="265"/>
      <c r="M221" s="101"/>
      <c r="N221" s="256"/>
      <c r="O221" s="111" t="s">
        <v>91</v>
      </c>
      <c r="P221" s="112">
        <v>48</v>
      </c>
      <c r="Q221" s="113">
        <f>IF(SUM(K213:K220)=0,"",SUM(K213:K220))</f>
        <v>48</v>
      </c>
      <c r="R221" s="114" t="s">
        <v>19</v>
      </c>
    </row>
    <row r="222" spans="1:19" ht="15.75" customHeight="1" x14ac:dyDescent="0.25">
      <c r="A222" s="84">
        <v>1801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129"/>
      <c r="L222" s="265"/>
      <c r="M222" s="101"/>
      <c r="N222" s="256"/>
      <c r="O222" s="115" t="s">
        <v>92</v>
      </c>
      <c r="P222" s="116">
        <f>IF(P221/B207=0,"",P221/B207)</f>
        <v>0.62337662337662336</v>
      </c>
      <c r="Q222" s="117">
        <f>IF(P221/Q221=0,"",P221/Q221)</f>
        <v>1</v>
      </c>
      <c r="R222" s="118" t="s">
        <v>93</v>
      </c>
    </row>
    <row r="223" spans="1:19" ht="15.75" customHeight="1" x14ac:dyDescent="0.25">
      <c r="A223" s="84">
        <v>1802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129"/>
      <c r="L223" s="267"/>
      <c r="M223" s="268"/>
      <c r="N223" s="269"/>
      <c r="O223" s="120"/>
      <c r="P223" s="121"/>
      <c r="Q223" s="121"/>
      <c r="R223" s="122"/>
    </row>
    <row r="224" spans="1:19" ht="18" customHeight="1" x14ac:dyDescent="0.25">
      <c r="A224" s="46"/>
      <c r="B224" s="340" t="s">
        <v>111</v>
      </c>
      <c r="C224" s="340"/>
      <c r="D224" s="340"/>
      <c r="E224" s="340"/>
      <c r="F224" s="340"/>
      <c r="G224" s="340"/>
      <c r="H224" s="340"/>
      <c r="I224" s="340"/>
      <c r="J224" s="340"/>
      <c r="K224" s="123">
        <f>SUM(K207:K220)</f>
        <v>48</v>
      </c>
      <c r="L224" s="124">
        <f>IF(K215=0,"",K215/B207)</f>
        <v>0.53246753246753242</v>
      </c>
      <c r="M224" s="124">
        <f>IF(K224=0,"",K224/B207)</f>
        <v>0.62337662337662336</v>
      </c>
      <c r="N224" s="124">
        <f>IF(K215=0,"",M224-L224)</f>
        <v>9.0909090909090939E-2</v>
      </c>
      <c r="O224" s="1"/>
      <c r="P224" s="2"/>
      <c r="Q224" s="36"/>
      <c r="R224" s="1"/>
    </row>
    <row r="225" spans="1:19" ht="12.75" customHeight="1" x14ac:dyDescent="0.2"/>
    <row r="226" spans="1:19" ht="12.75" customHeight="1" x14ac:dyDescent="0.2"/>
    <row r="227" spans="1:19" ht="26.25" customHeight="1" x14ac:dyDescent="0.4">
      <c r="B227" s="382" t="s">
        <v>101</v>
      </c>
      <c r="C227" s="367"/>
      <c r="D227" s="367"/>
      <c r="E227" s="367"/>
      <c r="F227" s="367"/>
      <c r="G227" s="367"/>
      <c r="H227" s="367"/>
      <c r="I227" s="367"/>
      <c r="J227" s="367"/>
      <c r="K227" s="225" t="s">
        <v>79</v>
      </c>
      <c r="L227" s="1"/>
      <c r="M227" s="1"/>
      <c r="N227" s="2"/>
      <c r="O227" s="1"/>
      <c r="P227" s="2"/>
      <c r="Q227" s="2"/>
      <c r="R227" s="2"/>
    </row>
    <row r="228" spans="1:19" ht="20.25" customHeight="1" x14ac:dyDescent="0.2">
      <c r="A228" s="342" t="s">
        <v>18</v>
      </c>
      <c r="B228" s="344" t="s">
        <v>102</v>
      </c>
      <c r="C228" s="345"/>
      <c r="D228" s="345"/>
      <c r="E228" s="345"/>
      <c r="F228" s="345"/>
      <c r="G228" s="345"/>
      <c r="H228" s="345"/>
      <c r="I228" s="345"/>
      <c r="J228" s="377"/>
      <c r="K228" s="348" t="s">
        <v>19</v>
      </c>
      <c r="L228" s="339" t="s">
        <v>11</v>
      </c>
      <c r="M228" s="339" t="s">
        <v>12</v>
      </c>
      <c r="N228" s="350" t="s">
        <v>13</v>
      </c>
      <c r="O228" s="339" t="s">
        <v>14</v>
      </c>
      <c r="P228" s="337" t="s">
        <v>15</v>
      </c>
      <c r="Q228" s="337" t="s">
        <v>16</v>
      </c>
      <c r="R228" s="339" t="s">
        <v>103</v>
      </c>
    </row>
    <row r="229" spans="1:19" ht="15.75" x14ac:dyDescent="0.25">
      <c r="A229" s="343"/>
      <c r="B229" s="84" t="s">
        <v>104</v>
      </c>
      <c r="C229" s="84" t="s">
        <v>105</v>
      </c>
      <c r="D229" s="84" t="s">
        <v>106</v>
      </c>
      <c r="E229" s="84" t="s">
        <v>107</v>
      </c>
      <c r="F229" s="84" t="s">
        <v>108</v>
      </c>
      <c r="G229" s="84" t="s">
        <v>109</v>
      </c>
      <c r="H229" s="84" t="s">
        <v>110</v>
      </c>
      <c r="I229" s="84" t="s">
        <v>73</v>
      </c>
      <c r="J229" s="84" t="s">
        <v>74</v>
      </c>
      <c r="K229" s="386"/>
      <c r="L229" s="338"/>
      <c r="M229" s="338"/>
      <c r="N229" s="338"/>
      <c r="O229" s="338"/>
      <c r="P229" s="338"/>
      <c r="Q229" s="338"/>
      <c r="R229" s="338"/>
    </row>
    <row r="230" spans="1:19" ht="15.75" customHeight="1" x14ac:dyDescent="0.25">
      <c r="A230" s="84">
        <v>1101</v>
      </c>
      <c r="B230" s="87">
        <v>118</v>
      </c>
      <c r="C230" s="87"/>
      <c r="D230" s="87"/>
      <c r="E230" s="87"/>
      <c r="F230" s="87"/>
      <c r="G230" s="87"/>
      <c r="H230" s="87"/>
      <c r="I230" s="87"/>
      <c r="J230" s="87"/>
      <c r="K230" s="129"/>
      <c r="L230" s="262"/>
      <c r="M230" s="263"/>
      <c r="N230" s="264"/>
      <c r="O230" s="278"/>
      <c r="P230" s="92">
        <f>B230</f>
        <v>118</v>
      </c>
      <c r="Q230" s="279"/>
      <c r="R230" s="278"/>
    </row>
    <row r="231" spans="1:19" ht="15.75" customHeight="1" x14ac:dyDescent="0.25">
      <c r="A231" s="84">
        <v>1102</v>
      </c>
      <c r="B231" s="87"/>
      <c r="C231" s="87">
        <v>102</v>
      </c>
      <c r="D231" s="87"/>
      <c r="E231" s="87"/>
      <c r="F231" s="87"/>
      <c r="G231" s="87"/>
      <c r="H231" s="87"/>
      <c r="I231" s="87"/>
      <c r="J231" s="87"/>
      <c r="K231" s="129"/>
      <c r="L231" s="265"/>
      <c r="M231" s="101"/>
      <c r="N231" s="266"/>
      <c r="O231" s="96">
        <f>IF(C231=0,"",C231/B230)</f>
        <v>0.86440677966101698</v>
      </c>
      <c r="P231" s="97">
        <v>102</v>
      </c>
      <c r="Q231" s="280">
        <f t="shared" ref="Q231:Q238" si="22">IF(P231=0,"",P231/P230)</f>
        <v>0.86440677966101698</v>
      </c>
      <c r="R231" s="280">
        <f t="shared" ref="R231:R238" si="23">IF(P231=0,"",100%-Q231)</f>
        <v>0.13559322033898302</v>
      </c>
    </row>
    <row r="232" spans="1:19" ht="15.75" customHeight="1" x14ac:dyDescent="0.25">
      <c r="A232" s="84">
        <v>1201</v>
      </c>
      <c r="B232" s="87"/>
      <c r="C232" s="87"/>
      <c r="D232" s="87">
        <v>94</v>
      </c>
      <c r="E232" s="87"/>
      <c r="F232" s="87"/>
      <c r="G232" s="87"/>
      <c r="H232" s="87"/>
      <c r="I232" s="87"/>
      <c r="J232" s="87"/>
      <c r="K232" s="129"/>
      <c r="L232" s="265"/>
      <c r="M232" s="101"/>
      <c r="N232" s="266"/>
      <c r="O232" s="96">
        <f>IF(D232=0,"",D232/C231)</f>
        <v>0.92156862745098034</v>
      </c>
      <c r="P232" s="97">
        <v>94</v>
      </c>
      <c r="Q232" s="280">
        <f t="shared" si="22"/>
        <v>0.92156862745098034</v>
      </c>
      <c r="R232" s="280">
        <f t="shared" si="23"/>
        <v>7.8431372549019662E-2</v>
      </c>
      <c r="S232" s="14">
        <f>P232/P230</f>
        <v>0.79661016949152541</v>
      </c>
    </row>
    <row r="233" spans="1:19" ht="15.75" customHeight="1" x14ac:dyDescent="0.25">
      <c r="A233" s="84" t="s">
        <v>85</v>
      </c>
      <c r="B233" s="87"/>
      <c r="C233" s="87"/>
      <c r="D233" s="87"/>
      <c r="E233" s="87">
        <v>82</v>
      </c>
      <c r="F233" s="87"/>
      <c r="G233" s="87"/>
      <c r="H233" s="87"/>
      <c r="I233" s="87"/>
      <c r="J233" s="87"/>
      <c r="K233" s="129"/>
      <c r="L233" s="265"/>
      <c r="M233" s="101"/>
      <c r="N233" s="266"/>
      <c r="O233" s="96">
        <f>IF(E233=0,"",E233/D232)</f>
        <v>0.87234042553191493</v>
      </c>
      <c r="P233" s="97">
        <v>89</v>
      </c>
      <c r="Q233" s="280">
        <f t="shared" si="22"/>
        <v>0.94680851063829785</v>
      </c>
      <c r="R233" s="280">
        <f t="shared" si="23"/>
        <v>5.3191489361702149E-2</v>
      </c>
    </row>
    <row r="234" spans="1:19" ht="15.75" customHeight="1" x14ac:dyDescent="0.25">
      <c r="A234" s="84">
        <v>1301</v>
      </c>
      <c r="B234" s="87"/>
      <c r="C234" s="87"/>
      <c r="D234" s="87"/>
      <c r="E234" s="87"/>
      <c r="F234" s="87">
        <v>75</v>
      </c>
      <c r="G234" s="87"/>
      <c r="H234" s="87"/>
      <c r="I234" s="87"/>
      <c r="J234" s="87"/>
      <c r="K234" s="129"/>
      <c r="L234" s="265"/>
      <c r="M234" s="101"/>
      <c r="N234" s="266"/>
      <c r="O234" s="96">
        <f>IF(F234=0,"",F234/E233)</f>
        <v>0.91463414634146345</v>
      </c>
      <c r="P234" s="97">
        <v>85</v>
      </c>
      <c r="Q234" s="280">
        <f t="shared" si="22"/>
        <v>0.9550561797752809</v>
      </c>
      <c r="R234" s="280">
        <f t="shared" si="23"/>
        <v>4.49438202247191E-2</v>
      </c>
    </row>
    <row r="235" spans="1:19" ht="15.75" customHeight="1" x14ac:dyDescent="0.25">
      <c r="A235" s="84">
        <v>1302</v>
      </c>
      <c r="B235" s="87"/>
      <c r="C235" s="87"/>
      <c r="D235" s="87"/>
      <c r="E235" s="87"/>
      <c r="F235" s="87"/>
      <c r="G235" s="87">
        <v>67</v>
      </c>
      <c r="H235" s="87"/>
      <c r="I235" s="87"/>
      <c r="J235" s="87"/>
      <c r="K235" s="129"/>
      <c r="L235" s="265"/>
      <c r="M235" s="101"/>
      <c r="N235" s="266"/>
      <c r="O235" s="96">
        <f>IF(G235=0,"",G235/F234)</f>
        <v>0.89333333333333331</v>
      </c>
      <c r="P235" s="97">
        <v>85</v>
      </c>
      <c r="Q235" s="280">
        <f t="shared" si="22"/>
        <v>1</v>
      </c>
      <c r="R235" s="280">
        <f t="shared" si="23"/>
        <v>0</v>
      </c>
    </row>
    <row r="236" spans="1:19" ht="15.75" customHeight="1" x14ac:dyDescent="0.25">
      <c r="A236" s="84">
        <v>1401</v>
      </c>
      <c r="B236" s="87"/>
      <c r="C236" s="87"/>
      <c r="D236" s="87"/>
      <c r="E236" s="87"/>
      <c r="F236" s="87"/>
      <c r="G236" s="87"/>
      <c r="H236" s="87">
        <v>67</v>
      </c>
      <c r="I236" s="87"/>
      <c r="J236" s="87"/>
      <c r="K236" s="129"/>
      <c r="L236" s="265"/>
      <c r="M236" s="101"/>
      <c r="N236" s="266"/>
      <c r="O236" s="96">
        <f>IF(H236=0,"",H236/G235)</f>
        <v>1</v>
      </c>
      <c r="P236" s="97">
        <v>83</v>
      </c>
      <c r="Q236" s="280">
        <f t="shared" si="22"/>
        <v>0.97647058823529409</v>
      </c>
      <c r="R236" s="280">
        <f t="shared" si="23"/>
        <v>2.352941176470591E-2</v>
      </c>
    </row>
    <row r="237" spans="1:19" ht="15.75" customHeight="1" x14ac:dyDescent="0.25">
      <c r="A237" s="84">
        <v>1402</v>
      </c>
      <c r="B237" s="87"/>
      <c r="C237" s="87"/>
      <c r="D237" s="87"/>
      <c r="E237" s="87"/>
      <c r="F237" s="87"/>
      <c r="G237" s="87"/>
      <c r="H237" s="87"/>
      <c r="I237" s="87">
        <v>66</v>
      </c>
      <c r="J237" s="87"/>
      <c r="K237" s="129"/>
      <c r="L237" s="265"/>
      <c r="M237" s="101"/>
      <c r="N237" s="266"/>
      <c r="O237" s="96">
        <f>IF(I237=0,"",I237/H236)</f>
        <v>0.9850746268656716</v>
      </c>
      <c r="P237" s="97">
        <v>83</v>
      </c>
      <c r="Q237" s="280">
        <f t="shared" si="22"/>
        <v>1</v>
      </c>
      <c r="R237" s="280">
        <f t="shared" si="23"/>
        <v>0</v>
      </c>
    </row>
    <row r="238" spans="1:19" ht="15.75" customHeight="1" x14ac:dyDescent="0.25">
      <c r="A238" s="84">
        <v>1501</v>
      </c>
      <c r="B238" s="87"/>
      <c r="C238" s="87"/>
      <c r="D238" s="87"/>
      <c r="E238" s="87"/>
      <c r="F238" s="87"/>
      <c r="G238" s="87"/>
      <c r="H238" s="87"/>
      <c r="I238" s="87"/>
      <c r="J238" s="87">
        <v>65</v>
      </c>
      <c r="K238" s="129">
        <v>47</v>
      </c>
      <c r="L238" s="265"/>
      <c r="M238" s="101"/>
      <c r="N238" s="266"/>
      <c r="O238" s="126">
        <f>IF(J238=0,"",J238/I237)</f>
        <v>0.98484848484848486</v>
      </c>
      <c r="P238" s="97">
        <v>82</v>
      </c>
      <c r="Q238" s="126">
        <f t="shared" si="22"/>
        <v>0.98795180722891562</v>
      </c>
      <c r="R238" s="126">
        <f t="shared" si="23"/>
        <v>1.2048192771084376E-2</v>
      </c>
    </row>
    <row r="239" spans="1:19" ht="15.75" customHeight="1" x14ac:dyDescent="0.25">
      <c r="A239" s="84">
        <v>1502</v>
      </c>
      <c r="B239" s="87"/>
      <c r="C239" s="87"/>
      <c r="D239" s="87"/>
      <c r="E239" s="87"/>
      <c r="F239" s="87"/>
      <c r="G239" s="87"/>
      <c r="H239" s="87"/>
      <c r="I239" s="87"/>
      <c r="J239" s="87">
        <v>17</v>
      </c>
      <c r="K239" s="129">
        <v>11</v>
      </c>
      <c r="L239" s="265"/>
      <c r="M239" s="101"/>
      <c r="N239" s="256"/>
      <c r="O239" s="101"/>
      <c r="P239" s="97">
        <v>31</v>
      </c>
      <c r="Q239" s="101"/>
      <c r="R239" s="287"/>
    </row>
    <row r="240" spans="1:19" ht="15.75" customHeight="1" x14ac:dyDescent="0.25">
      <c r="A240" s="84">
        <v>1601</v>
      </c>
      <c r="B240" s="87"/>
      <c r="C240" s="87"/>
      <c r="D240" s="87"/>
      <c r="E240" s="87"/>
      <c r="F240" s="87"/>
      <c r="G240" s="87"/>
      <c r="H240" s="87"/>
      <c r="I240" s="87"/>
      <c r="J240" s="87">
        <v>9</v>
      </c>
      <c r="K240" s="129">
        <v>11</v>
      </c>
      <c r="L240" s="265"/>
      <c r="M240" s="101"/>
      <c r="N240" s="256"/>
      <c r="O240" s="215"/>
      <c r="P240" s="106">
        <v>15</v>
      </c>
      <c r="Q240" s="285"/>
      <c r="R240" s="215"/>
    </row>
    <row r="241" spans="1:19" ht="15.75" customHeight="1" x14ac:dyDescent="0.25">
      <c r="A241" s="84">
        <v>1602</v>
      </c>
      <c r="B241" s="87"/>
      <c r="C241" s="87"/>
      <c r="D241" s="87"/>
      <c r="E241" s="87"/>
      <c r="F241" s="87"/>
      <c r="G241" s="87"/>
      <c r="H241" s="87"/>
      <c r="I241" s="87"/>
      <c r="J241" s="87">
        <v>2</v>
      </c>
      <c r="K241" s="129"/>
      <c r="L241" s="265"/>
      <c r="M241" s="101"/>
      <c r="N241" s="256"/>
      <c r="O241" s="215"/>
      <c r="P241" s="106">
        <v>4</v>
      </c>
      <c r="Q241" s="285"/>
      <c r="R241" s="215"/>
    </row>
    <row r="242" spans="1:19" ht="15.75" customHeight="1" x14ac:dyDescent="0.25">
      <c r="A242" s="84">
        <v>1701</v>
      </c>
      <c r="B242" s="87"/>
      <c r="C242" s="87"/>
      <c r="D242" s="87"/>
      <c r="E242" s="87"/>
      <c r="F242" s="87"/>
      <c r="G242" s="87"/>
      <c r="H242" s="87"/>
      <c r="I242" s="87"/>
      <c r="J242" s="87">
        <v>3</v>
      </c>
      <c r="K242" s="129">
        <v>2</v>
      </c>
      <c r="L242" s="265"/>
      <c r="M242" s="101"/>
      <c r="N242" s="256"/>
      <c r="O242" s="215"/>
      <c r="P242" s="106">
        <v>4</v>
      </c>
      <c r="Q242" s="285"/>
      <c r="R242" s="215"/>
    </row>
    <row r="243" spans="1:19" ht="15.75" customHeight="1" x14ac:dyDescent="0.25">
      <c r="A243" s="84">
        <v>1702</v>
      </c>
      <c r="B243" s="87"/>
      <c r="C243" s="87"/>
      <c r="D243" s="87"/>
      <c r="E243" s="87"/>
      <c r="F243" s="87"/>
      <c r="G243" s="87"/>
      <c r="H243" s="87"/>
      <c r="I243" s="87"/>
      <c r="J243" s="87">
        <v>3</v>
      </c>
      <c r="K243" s="129">
        <v>3</v>
      </c>
      <c r="L243" s="265"/>
      <c r="M243" s="101"/>
      <c r="N243" s="256"/>
      <c r="O243" s="101"/>
      <c r="P243" s="97">
        <v>3</v>
      </c>
      <c r="Q243" s="286"/>
      <c r="R243" s="215"/>
    </row>
    <row r="244" spans="1:19" ht="15.75" customHeight="1" x14ac:dyDescent="0.25">
      <c r="A244" s="84">
        <v>1801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129"/>
      <c r="L244" s="265"/>
      <c r="M244" s="101"/>
      <c r="N244" s="256"/>
      <c r="O244" s="111" t="s">
        <v>91</v>
      </c>
      <c r="P244" s="112">
        <v>70</v>
      </c>
      <c r="Q244" s="113">
        <f>K247</f>
        <v>74</v>
      </c>
      <c r="R244" s="114" t="s">
        <v>19</v>
      </c>
    </row>
    <row r="245" spans="1:19" ht="15.75" customHeight="1" x14ac:dyDescent="0.25">
      <c r="A245" s="84">
        <v>1802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129"/>
      <c r="L245" s="265"/>
      <c r="M245" s="101"/>
      <c r="N245" s="256"/>
      <c r="O245" s="115" t="s">
        <v>92</v>
      </c>
      <c r="P245" s="116">
        <f>IF(P244/B230=0,"",P244/B230)</f>
        <v>0.59322033898305082</v>
      </c>
      <c r="Q245" s="117">
        <f>IF(P244/Q244=0,"",P244/Q244)</f>
        <v>0.94594594594594594</v>
      </c>
      <c r="R245" s="118" t="s">
        <v>93</v>
      </c>
    </row>
    <row r="246" spans="1:19" ht="15.75" customHeight="1" x14ac:dyDescent="0.25">
      <c r="A246" s="84">
        <v>1901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129"/>
      <c r="L246" s="267"/>
      <c r="M246" s="268"/>
      <c r="N246" s="269"/>
      <c r="O246" s="120"/>
      <c r="P246" s="121"/>
      <c r="Q246" s="121"/>
      <c r="R246" s="122"/>
    </row>
    <row r="247" spans="1:19" ht="18" customHeight="1" x14ac:dyDescent="0.25">
      <c r="A247" s="46"/>
      <c r="B247" s="340" t="s">
        <v>111</v>
      </c>
      <c r="C247" s="340"/>
      <c r="D247" s="340"/>
      <c r="E247" s="340"/>
      <c r="F247" s="340"/>
      <c r="G247" s="340"/>
      <c r="H247" s="340"/>
      <c r="I247" s="340"/>
      <c r="J247" s="340"/>
      <c r="K247" s="123">
        <f>SUM(K230:K243)</f>
        <v>74</v>
      </c>
      <c r="L247" s="124">
        <f>IF(K238=0,"",K238/B230)</f>
        <v>0.39830508474576271</v>
      </c>
      <c r="M247" s="124">
        <f>IF(K247=0,"",K247/B230)</f>
        <v>0.6271186440677966</v>
      </c>
      <c r="N247" s="124">
        <f>IF(K238=0,"",M247-L247)</f>
        <v>0.2288135593220339</v>
      </c>
      <c r="O247" s="1"/>
      <c r="P247" s="2"/>
      <c r="Q247" s="36"/>
      <c r="R247" s="1"/>
    </row>
    <row r="248" spans="1:19" ht="12.75" customHeight="1" x14ac:dyDescent="0.2"/>
    <row r="249" spans="1:19" ht="12.75" customHeight="1" x14ac:dyDescent="0.2"/>
    <row r="250" spans="1:19" ht="26.25" customHeight="1" x14ac:dyDescent="0.4">
      <c r="B250" s="382" t="s">
        <v>101</v>
      </c>
      <c r="C250" s="367"/>
      <c r="D250" s="367"/>
      <c r="E250" s="367"/>
      <c r="F250" s="367"/>
      <c r="G250" s="367"/>
      <c r="H250" s="367"/>
      <c r="I250" s="367"/>
      <c r="J250" s="367"/>
      <c r="K250" s="225" t="s">
        <v>82</v>
      </c>
      <c r="L250" s="1"/>
      <c r="M250" s="1"/>
      <c r="N250" s="2"/>
      <c r="O250" s="1"/>
      <c r="P250" s="2"/>
      <c r="Q250" s="2"/>
      <c r="R250" s="2"/>
    </row>
    <row r="251" spans="1:19" ht="20.25" customHeight="1" x14ac:dyDescent="0.2">
      <c r="A251" s="342" t="s">
        <v>18</v>
      </c>
      <c r="B251" s="344" t="s">
        <v>102</v>
      </c>
      <c r="C251" s="345"/>
      <c r="D251" s="345"/>
      <c r="E251" s="345"/>
      <c r="F251" s="345"/>
      <c r="G251" s="345"/>
      <c r="H251" s="345"/>
      <c r="I251" s="345"/>
      <c r="J251" s="377"/>
      <c r="K251" s="348" t="s">
        <v>19</v>
      </c>
      <c r="L251" s="339" t="s">
        <v>11</v>
      </c>
      <c r="M251" s="339" t="s">
        <v>12</v>
      </c>
      <c r="N251" s="350" t="s">
        <v>13</v>
      </c>
      <c r="O251" s="339" t="s">
        <v>14</v>
      </c>
      <c r="P251" s="337" t="s">
        <v>15</v>
      </c>
      <c r="Q251" s="337" t="s">
        <v>16</v>
      </c>
      <c r="R251" s="339" t="s">
        <v>103</v>
      </c>
    </row>
    <row r="252" spans="1:19" ht="15.75" customHeight="1" x14ac:dyDescent="0.25">
      <c r="A252" s="343"/>
      <c r="B252" s="84" t="s">
        <v>104</v>
      </c>
      <c r="C252" s="84" t="s">
        <v>105</v>
      </c>
      <c r="D252" s="84" t="s">
        <v>106</v>
      </c>
      <c r="E252" s="84" t="s">
        <v>107</v>
      </c>
      <c r="F252" s="84" t="s">
        <v>108</v>
      </c>
      <c r="G252" s="84" t="s">
        <v>109</v>
      </c>
      <c r="H252" s="84" t="s">
        <v>110</v>
      </c>
      <c r="I252" s="84" t="s">
        <v>73</v>
      </c>
      <c r="J252" s="84" t="s">
        <v>74</v>
      </c>
      <c r="K252" s="386"/>
      <c r="L252" s="338"/>
      <c r="M252" s="338"/>
      <c r="N252" s="338"/>
      <c r="O252" s="338"/>
      <c r="P252" s="338"/>
      <c r="Q252" s="338"/>
      <c r="R252" s="338"/>
    </row>
    <row r="253" spans="1:19" ht="15.75" customHeight="1" x14ac:dyDescent="0.25">
      <c r="A253" s="84">
        <v>1102</v>
      </c>
      <c r="B253" s="87">
        <v>116</v>
      </c>
      <c r="C253" s="87"/>
      <c r="D253" s="87"/>
      <c r="E253" s="87"/>
      <c r="F253" s="87"/>
      <c r="G253" s="87"/>
      <c r="H253" s="87"/>
      <c r="I253" s="87"/>
      <c r="J253" s="87"/>
      <c r="K253" s="129"/>
      <c r="L253" s="262"/>
      <c r="M253" s="263"/>
      <c r="N253" s="264"/>
      <c r="O253" s="278"/>
      <c r="P253" s="92">
        <f>B253</f>
        <v>116</v>
      </c>
      <c r="Q253" s="279"/>
      <c r="R253" s="278"/>
    </row>
    <row r="254" spans="1:19" ht="15.75" customHeight="1" x14ac:dyDescent="0.25">
      <c r="A254" s="84">
        <v>1201</v>
      </c>
      <c r="B254" s="87"/>
      <c r="C254" s="87">
        <v>104</v>
      </c>
      <c r="D254" s="87"/>
      <c r="E254" s="87"/>
      <c r="F254" s="87"/>
      <c r="G254" s="87"/>
      <c r="H254" s="87"/>
      <c r="I254" s="87"/>
      <c r="J254" s="87"/>
      <c r="K254" s="129"/>
      <c r="L254" s="265"/>
      <c r="M254" s="101"/>
      <c r="N254" s="266"/>
      <c r="O254" s="96">
        <f>IF(C254=0,"",C254/B253)</f>
        <v>0.89655172413793105</v>
      </c>
      <c r="P254" s="97">
        <v>104</v>
      </c>
      <c r="Q254" s="280">
        <f t="shared" ref="Q254:Q261" si="24">IF(P254=0,"",P254/P253)</f>
        <v>0.89655172413793105</v>
      </c>
      <c r="R254" s="280">
        <f t="shared" ref="R254:R261" si="25">IF(P254=0,"",100%-Q254)</f>
        <v>0.10344827586206895</v>
      </c>
    </row>
    <row r="255" spans="1:19" ht="15.75" customHeight="1" x14ac:dyDescent="0.25">
      <c r="A255" s="84" t="s">
        <v>85</v>
      </c>
      <c r="B255" s="87"/>
      <c r="C255" s="87"/>
      <c r="D255" s="87">
        <v>95</v>
      </c>
      <c r="E255" s="87"/>
      <c r="F255" s="87"/>
      <c r="G255" s="87"/>
      <c r="H255" s="87"/>
      <c r="I255" s="87"/>
      <c r="J255" s="87"/>
      <c r="K255" s="129"/>
      <c r="L255" s="265"/>
      <c r="M255" s="101"/>
      <c r="N255" s="266"/>
      <c r="O255" s="96">
        <f>IF(D255=0,"",D255/C254)</f>
        <v>0.91346153846153844</v>
      </c>
      <c r="P255" s="97">
        <v>98</v>
      </c>
      <c r="Q255" s="280">
        <f t="shared" si="24"/>
        <v>0.94230769230769229</v>
      </c>
      <c r="R255" s="280">
        <f t="shared" si="25"/>
        <v>5.7692307692307709E-2</v>
      </c>
      <c r="S255" s="14">
        <f>P255/P253</f>
        <v>0.84482758620689657</v>
      </c>
    </row>
    <row r="256" spans="1:19" ht="15.75" customHeight="1" x14ac:dyDescent="0.25">
      <c r="A256" s="84">
        <v>1301</v>
      </c>
      <c r="B256" s="87"/>
      <c r="C256" s="87"/>
      <c r="D256" s="87"/>
      <c r="E256" s="87">
        <v>83</v>
      </c>
      <c r="F256" s="87"/>
      <c r="G256" s="87"/>
      <c r="H256" s="87"/>
      <c r="I256" s="87"/>
      <c r="J256" s="87"/>
      <c r="K256" s="129"/>
      <c r="L256" s="265"/>
      <c r="M256" s="101"/>
      <c r="N256" s="266"/>
      <c r="O256" s="96">
        <f>IF(E256=0,"",E256/D255)</f>
        <v>0.87368421052631584</v>
      </c>
      <c r="P256" s="97">
        <v>96</v>
      </c>
      <c r="Q256" s="280">
        <f t="shared" si="24"/>
        <v>0.97959183673469385</v>
      </c>
      <c r="R256" s="280">
        <f t="shared" si="25"/>
        <v>2.0408163265306145E-2</v>
      </c>
    </row>
    <row r="257" spans="1:18" ht="15.75" customHeight="1" x14ac:dyDescent="0.25">
      <c r="A257" s="84">
        <v>1302</v>
      </c>
      <c r="B257" s="87"/>
      <c r="C257" s="87"/>
      <c r="D257" s="87"/>
      <c r="E257" s="87"/>
      <c r="F257" s="87">
        <v>80</v>
      </c>
      <c r="G257" s="87"/>
      <c r="H257" s="87"/>
      <c r="I257" s="87"/>
      <c r="J257" s="87"/>
      <c r="K257" s="129"/>
      <c r="L257" s="265"/>
      <c r="M257" s="101"/>
      <c r="N257" s="266"/>
      <c r="O257" s="96">
        <f>IF(F257=0,"",F257/E256)</f>
        <v>0.96385542168674698</v>
      </c>
      <c r="P257" s="97">
        <v>95</v>
      </c>
      <c r="Q257" s="280">
        <f t="shared" si="24"/>
        <v>0.98958333333333337</v>
      </c>
      <c r="R257" s="280">
        <f t="shared" si="25"/>
        <v>1.041666666666663E-2</v>
      </c>
    </row>
    <row r="258" spans="1:18" ht="15.75" customHeight="1" x14ac:dyDescent="0.25">
      <c r="A258" s="84">
        <v>1401</v>
      </c>
      <c r="B258" s="87"/>
      <c r="C258" s="87"/>
      <c r="D258" s="87"/>
      <c r="E258" s="87"/>
      <c r="F258" s="87"/>
      <c r="G258" s="87">
        <v>76</v>
      </c>
      <c r="H258" s="87"/>
      <c r="I258" s="87"/>
      <c r="J258" s="87"/>
      <c r="K258" s="129"/>
      <c r="L258" s="265"/>
      <c r="M258" s="101"/>
      <c r="N258" s="266"/>
      <c r="O258" s="96">
        <f>IF(G258=0,"",G258/F257)</f>
        <v>0.95</v>
      </c>
      <c r="P258" s="97">
        <v>92</v>
      </c>
      <c r="Q258" s="280">
        <f t="shared" si="24"/>
        <v>0.96842105263157896</v>
      </c>
      <c r="R258" s="280">
        <f t="shared" si="25"/>
        <v>3.157894736842104E-2</v>
      </c>
    </row>
    <row r="259" spans="1:18" ht="15.75" customHeight="1" x14ac:dyDescent="0.25">
      <c r="A259" s="84">
        <v>1402</v>
      </c>
      <c r="B259" s="87"/>
      <c r="C259" s="87"/>
      <c r="D259" s="87"/>
      <c r="E259" s="87"/>
      <c r="F259" s="87"/>
      <c r="G259" s="87"/>
      <c r="H259" s="87">
        <v>72</v>
      </c>
      <c r="I259" s="87"/>
      <c r="J259" s="87"/>
      <c r="K259" s="129"/>
      <c r="L259" s="265"/>
      <c r="M259" s="101"/>
      <c r="N259" s="266"/>
      <c r="O259" s="96">
        <f>IF(H259=0,"",H259/G258)</f>
        <v>0.94736842105263153</v>
      </c>
      <c r="P259" s="97">
        <v>88</v>
      </c>
      <c r="Q259" s="280">
        <f t="shared" si="24"/>
        <v>0.95652173913043481</v>
      </c>
      <c r="R259" s="280">
        <f t="shared" si="25"/>
        <v>4.3478260869565188E-2</v>
      </c>
    </row>
    <row r="260" spans="1:18" ht="15.75" customHeight="1" x14ac:dyDescent="0.25">
      <c r="A260" s="84">
        <v>1501</v>
      </c>
      <c r="B260" s="87"/>
      <c r="C260" s="87"/>
      <c r="D260" s="87"/>
      <c r="E260" s="87"/>
      <c r="F260" s="87"/>
      <c r="G260" s="87"/>
      <c r="H260" s="87"/>
      <c r="I260" s="87">
        <v>70</v>
      </c>
      <c r="J260" s="87"/>
      <c r="K260" s="129"/>
      <c r="L260" s="265"/>
      <c r="M260" s="101"/>
      <c r="N260" s="266"/>
      <c r="O260" s="96">
        <f>IF(I260=0,"",I260/H259)</f>
        <v>0.97222222222222221</v>
      </c>
      <c r="P260" s="97">
        <v>86</v>
      </c>
      <c r="Q260" s="280">
        <f t="shared" si="24"/>
        <v>0.97727272727272729</v>
      </c>
      <c r="R260" s="280">
        <f t="shared" si="25"/>
        <v>2.2727272727272707E-2</v>
      </c>
    </row>
    <row r="261" spans="1:18" ht="15.75" customHeight="1" x14ac:dyDescent="0.25">
      <c r="A261" s="84">
        <v>1502</v>
      </c>
      <c r="B261" s="87"/>
      <c r="C261" s="87"/>
      <c r="D261" s="87"/>
      <c r="E261" s="87"/>
      <c r="F261" s="87"/>
      <c r="G261" s="87"/>
      <c r="H261" s="87"/>
      <c r="I261" s="87"/>
      <c r="J261" s="87">
        <v>69</v>
      </c>
      <c r="K261" s="129">
        <v>48</v>
      </c>
      <c r="L261" s="265"/>
      <c r="M261" s="101"/>
      <c r="N261" s="266"/>
      <c r="O261" s="126">
        <f>IF(J261=0,"",J261/I260)</f>
        <v>0.98571428571428577</v>
      </c>
      <c r="P261" s="97">
        <v>86</v>
      </c>
      <c r="Q261" s="126">
        <f t="shared" si="24"/>
        <v>1</v>
      </c>
      <c r="R261" s="126">
        <f t="shared" si="25"/>
        <v>0</v>
      </c>
    </row>
    <row r="262" spans="1:18" ht="15.75" customHeight="1" x14ac:dyDescent="0.25">
      <c r="A262" s="84">
        <v>1601</v>
      </c>
      <c r="B262" s="87"/>
      <c r="C262" s="87"/>
      <c r="D262" s="87"/>
      <c r="E262" s="87"/>
      <c r="F262" s="87"/>
      <c r="G262" s="87"/>
      <c r="H262" s="87"/>
      <c r="I262" s="87"/>
      <c r="J262" s="87">
        <v>20</v>
      </c>
      <c r="K262" s="129">
        <v>13</v>
      </c>
      <c r="L262" s="265"/>
      <c r="M262" s="101"/>
      <c r="N262" s="256"/>
      <c r="O262" s="101"/>
      <c r="P262" s="97">
        <v>35</v>
      </c>
      <c r="Q262" s="101"/>
      <c r="R262" s="287"/>
    </row>
    <row r="263" spans="1:18" ht="15.75" customHeight="1" x14ac:dyDescent="0.25">
      <c r="A263" s="84">
        <v>1602</v>
      </c>
      <c r="B263" s="87"/>
      <c r="C263" s="87"/>
      <c r="D263" s="87"/>
      <c r="E263" s="87"/>
      <c r="F263" s="87"/>
      <c r="G263" s="87"/>
      <c r="H263" s="87"/>
      <c r="I263" s="87"/>
      <c r="J263" s="87">
        <v>18</v>
      </c>
      <c r="K263" s="129">
        <v>13</v>
      </c>
      <c r="L263" s="265"/>
      <c r="M263" s="101"/>
      <c r="N263" s="256"/>
      <c r="O263" s="215"/>
      <c r="P263" s="106">
        <v>21</v>
      </c>
      <c r="Q263" s="285"/>
      <c r="R263" s="215"/>
    </row>
    <row r="264" spans="1:18" ht="15.75" customHeight="1" x14ac:dyDescent="0.25">
      <c r="A264" s="84">
        <v>1701</v>
      </c>
      <c r="B264" s="87"/>
      <c r="C264" s="87"/>
      <c r="D264" s="87"/>
      <c r="E264" s="87"/>
      <c r="F264" s="87"/>
      <c r="G264" s="87"/>
      <c r="H264" s="87"/>
      <c r="I264" s="87"/>
      <c r="J264" s="87">
        <v>3</v>
      </c>
      <c r="K264" s="129">
        <v>4</v>
      </c>
      <c r="L264" s="265"/>
      <c r="M264" s="101"/>
      <c r="N264" s="256"/>
      <c r="O264" s="215"/>
      <c r="P264" s="106">
        <v>5</v>
      </c>
      <c r="Q264" s="285"/>
      <c r="R264" s="215"/>
    </row>
    <row r="265" spans="1:18" ht="15.75" customHeight="1" x14ac:dyDescent="0.25">
      <c r="A265" s="84">
        <v>1702</v>
      </c>
      <c r="B265" s="87"/>
      <c r="C265" s="87"/>
      <c r="D265" s="87"/>
      <c r="E265" s="87"/>
      <c r="F265" s="87"/>
      <c r="G265" s="87"/>
      <c r="H265" s="87"/>
      <c r="I265" s="87"/>
      <c r="J265" s="87">
        <v>1</v>
      </c>
      <c r="K265" s="129">
        <v>1</v>
      </c>
      <c r="L265" s="265"/>
      <c r="M265" s="101"/>
      <c r="N265" s="256"/>
      <c r="O265" s="215"/>
      <c r="P265" s="252">
        <v>2</v>
      </c>
      <c r="Q265" s="285"/>
      <c r="R265" s="215"/>
    </row>
    <row r="266" spans="1:18" ht="15.75" customHeight="1" x14ac:dyDescent="0.25">
      <c r="A266" s="84">
        <v>1801</v>
      </c>
      <c r="B266" s="87"/>
      <c r="C266" s="87"/>
      <c r="D266" s="87"/>
      <c r="E266" s="87"/>
      <c r="F266" s="87"/>
      <c r="G266" s="87"/>
      <c r="H266" s="87"/>
      <c r="I266" s="87"/>
      <c r="J266" s="87">
        <v>1</v>
      </c>
      <c r="K266" s="129">
        <v>1</v>
      </c>
      <c r="L266" s="265"/>
      <c r="M266" s="101"/>
      <c r="N266" s="256"/>
      <c r="O266" s="101"/>
      <c r="P266" s="254">
        <v>1</v>
      </c>
      <c r="Q266" s="286"/>
      <c r="R266" s="215"/>
    </row>
    <row r="267" spans="1:18" ht="15.75" customHeight="1" x14ac:dyDescent="0.25">
      <c r="A267" s="84">
        <v>1802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129"/>
      <c r="L267" s="265"/>
      <c r="M267" s="101"/>
      <c r="N267" s="256"/>
      <c r="O267" s="111" t="s">
        <v>91</v>
      </c>
      <c r="P267" s="253">
        <v>78</v>
      </c>
      <c r="Q267" s="113">
        <f>K270</f>
        <v>80</v>
      </c>
      <c r="R267" s="114" t="s">
        <v>19</v>
      </c>
    </row>
    <row r="268" spans="1:18" ht="15.75" customHeight="1" x14ac:dyDescent="0.25">
      <c r="A268" s="84">
        <v>1901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129"/>
      <c r="L268" s="265"/>
      <c r="M268" s="101"/>
      <c r="N268" s="256"/>
      <c r="O268" s="115" t="s">
        <v>92</v>
      </c>
      <c r="P268" s="116">
        <f>IF(P267/B253=0,"",P267/B253)</f>
        <v>0.67241379310344829</v>
      </c>
      <c r="Q268" s="117">
        <f>IF(P267/Q267=0,"",P267/Q267)</f>
        <v>0.97499999999999998</v>
      </c>
      <c r="R268" s="118" t="s">
        <v>93</v>
      </c>
    </row>
    <row r="269" spans="1:18" ht="15.75" customHeight="1" x14ac:dyDescent="0.25">
      <c r="A269" s="84">
        <v>1902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129"/>
      <c r="L269" s="267"/>
      <c r="M269" s="268"/>
      <c r="N269" s="269"/>
      <c r="O269" s="120"/>
      <c r="P269" s="121"/>
      <c r="Q269" s="121"/>
      <c r="R269" s="122"/>
    </row>
    <row r="270" spans="1:18" ht="18" customHeight="1" x14ac:dyDescent="0.25">
      <c r="A270" s="46"/>
      <c r="B270" s="340" t="s">
        <v>111</v>
      </c>
      <c r="C270" s="340"/>
      <c r="D270" s="340"/>
      <c r="E270" s="340"/>
      <c r="F270" s="340"/>
      <c r="G270" s="340"/>
      <c r="H270" s="340"/>
      <c r="I270" s="340"/>
      <c r="J270" s="340"/>
      <c r="K270" s="123">
        <f>SUM(K253:K266)</f>
        <v>80</v>
      </c>
      <c r="L270" s="124">
        <f>IF(K261=0,"",K261/B253)</f>
        <v>0.41379310344827586</v>
      </c>
      <c r="M270" s="124">
        <f>IF(K270=0,"",K270/B253)</f>
        <v>0.68965517241379315</v>
      </c>
      <c r="N270" s="124">
        <f>IF(K261=0,"",M270-L270)</f>
        <v>0.27586206896551729</v>
      </c>
      <c r="O270" s="1"/>
      <c r="P270" s="2"/>
      <c r="Q270" s="36"/>
      <c r="R270" s="1"/>
    </row>
    <row r="271" spans="1:18" ht="12.75" customHeight="1" x14ac:dyDescent="0.2"/>
    <row r="272" spans="1:18" ht="12.75" customHeight="1" x14ac:dyDescent="0.2"/>
    <row r="273" spans="1:19" ht="26.25" customHeight="1" x14ac:dyDescent="0.4">
      <c r="B273" s="382" t="s">
        <v>101</v>
      </c>
      <c r="C273" s="367"/>
      <c r="D273" s="367"/>
      <c r="E273" s="367"/>
      <c r="F273" s="367"/>
      <c r="G273" s="367"/>
      <c r="H273" s="367"/>
      <c r="I273" s="367"/>
      <c r="J273" s="367"/>
      <c r="K273" s="225" t="s">
        <v>83</v>
      </c>
      <c r="L273" s="1"/>
      <c r="M273" s="1"/>
      <c r="N273" s="2"/>
      <c r="O273" s="1"/>
      <c r="P273" s="2"/>
      <c r="Q273" s="2"/>
      <c r="R273" s="2"/>
    </row>
    <row r="274" spans="1:19" ht="20.25" x14ac:dyDescent="0.2">
      <c r="A274" s="342" t="s">
        <v>18</v>
      </c>
      <c r="B274" s="344" t="s">
        <v>102</v>
      </c>
      <c r="C274" s="345"/>
      <c r="D274" s="345"/>
      <c r="E274" s="345"/>
      <c r="F274" s="345"/>
      <c r="G274" s="345"/>
      <c r="H274" s="345"/>
      <c r="I274" s="345"/>
      <c r="J274" s="377"/>
      <c r="K274" s="348" t="s">
        <v>19</v>
      </c>
      <c r="L274" s="339" t="s">
        <v>11</v>
      </c>
      <c r="M274" s="339" t="s">
        <v>12</v>
      </c>
      <c r="N274" s="350" t="s">
        <v>13</v>
      </c>
      <c r="O274" s="339" t="s">
        <v>14</v>
      </c>
      <c r="P274" s="337" t="s">
        <v>15</v>
      </c>
      <c r="Q274" s="337" t="s">
        <v>16</v>
      </c>
      <c r="R274" s="339" t="s">
        <v>103</v>
      </c>
    </row>
    <row r="275" spans="1:19" ht="15.75" x14ac:dyDescent="0.25">
      <c r="A275" s="343"/>
      <c r="B275" s="84" t="s">
        <v>104</v>
      </c>
      <c r="C275" s="84" t="s">
        <v>105</v>
      </c>
      <c r="D275" s="84" t="s">
        <v>106</v>
      </c>
      <c r="E275" s="84" t="s">
        <v>107</v>
      </c>
      <c r="F275" s="84" t="s">
        <v>108</v>
      </c>
      <c r="G275" s="84" t="s">
        <v>109</v>
      </c>
      <c r="H275" s="84" t="s">
        <v>110</v>
      </c>
      <c r="I275" s="84" t="s">
        <v>73</v>
      </c>
      <c r="J275" s="84" t="s">
        <v>74</v>
      </c>
      <c r="K275" s="386"/>
      <c r="L275" s="338"/>
      <c r="M275" s="338"/>
      <c r="N275" s="338"/>
      <c r="O275" s="338"/>
      <c r="P275" s="338"/>
      <c r="Q275" s="338"/>
      <c r="R275" s="338"/>
    </row>
    <row r="276" spans="1:19" ht="15.75" customHeight="1" x14ac:dyDescent="0.25">
      <c r="A276" s="84">
        <v>1201</v>
      </c>
      <c r="B276" s="87">
        <v>119</v>
      </c>
      <c r="C276" s="87"/>
      <c r="D276" s="87"/>
      <c r="E276" s="87"/>
      <c r="F276" s="87"/>
      <c r="G276" s="87"/>
      <c r="H276" s="87"/>
      <c r="I276" s="87"/>
      <c r="J276" s="87"/>
      <c r="K276" s="129"/>
      <c r="L276" s="262"/>
      <c r="M276" s="263"/>
      <c r="N276" s="264"/>
      <c r="O276" s="278"/>
      <c r="P276" s="92">
        <f>B276</f>
        <v>119</v>
      </c>
      <c r="Q276" s="279"/>
      <c r="R276" s="278"/>
    </row>
    <row r="277" spans="1:19" ht="15.75" customHeight="1" x14ac:dyDescent="0.25">
      <c r="A277" s="84" t="s">
        <v>85</v>
      </c>
      <c r="B277" s="87"/>
      <c r="C277" s="87">
        <v>105</v>
      </c>
      <c r="D277" s="87"/>
      <c r="E277" s="87"/>
      <c r="F277" s="87"/>
      <c r="G277" s="87"/>
      <c r="H277" s="87"/>
      <c r="I277" s="87"/>
      <c r="J277" s="87"/>
      <c r="K277" s="129"/>
      <c r="L277" s="265"/>
      <c r="M277" s="101"/>
      <c r="N277" s="266"/>
      <c r="O277" s="96">
        <f>IF(C277=0,"",C277/B276)</f>
        <v>0.88235294117647056</v>
      </c>
      <c r="P277" s="97">
        <v>105</v>
      </c>
      <c r="Q277" s="280">
        <f t="shared" ref="Q277:Q284" si="26">IF(P277=0,"",P277/P276)</f>
        <v>0.88235294117647056</v>
      </c>
      <c r="R277" s="280">
        <f t="shared" ref="R277:R284" si="27">IF(P277=0,"",100%-Q277)</f>
        <v>0.11764705882352944</v>
      </c>
    </row>
    <row r="278" spans="1:19" ht="15.75" customHeight="1" x14ac:dyDescent="0.25">
      <c r="A278" s="84">
        <v>1301</v>
      </c>
      <c r="B278" s="87"/>
      <c r="C278" s="87"/>
      <c r="D278" s="87">
        <v>95</v>
      </c>
      <c r="E278" s="87"/>
      <c r="F278" s="87"/>
      <c r="G278" s="87"/>
      <c r="H278" s="87"/>
      <c r="I278" s="87"/>
      <c r="J278" s="87"/>
      <c r="K278" s="129"/>
      <c r="L278" s="265"/>
      <c r="M278" s="101"/>
      <c r="N278" s="266"/>
      <c r="O278" s="96">
        <f>IF(D278=0,"",D278/C277)</f>
        <v>0.90476190476190477</v>
      </c>
      <c r="P278" s="97">
        <v>103</v>
      </c>
      <c r="Q278" s="280">
        <f t="shared" si="26"/>
        <v>0.98095238095238091</v>
      </c>
      <c r="R278" s="280">
        <f t="shared" si="27"/>
        <v>1.9047619047619091E-2</v>
      </c>
      <c r="S278" s="14">
        <f>P278/P276</f>
        <v>0.86554621848739499</v>
      </c>
    </row>
    <row r="279" spans="1:19" ht="15.75" customHeight="1" x14ac:dyDescent="0.25">
      <c r="A279" s="84">
        <v>1302</v>
      </c>
      <c r="B279" s="87"/>
      <c r="C279" s="87"/>
      <c r="D279" s="87"/>
      <c r="E279" s="87">
        <v>79</v>
      </c>
      <c r="F279" s="87"/>
      <c r="G279" s="87"/>
      <c r="H279" s="87"/>
      <c r="I279" s="87"/>
      <c r="J279" s="87"/>
      <c r="K279" s="129"/>
      <c r="L279" s="265"/>
      <c r="M279" s="101"/>
      <c r="N279" s="266"/>
      <c r="O279" s="96">
        <f>IF(E279=0,"",E279/D278)</f>
        <v>0.83157894736842108</v>
      </c>
      <c r="P279" s="97">
        <v>95</v>
      </c>
      <c r="Q279" s="280">
        <f t="shared" si="26"/>
        <v>0.92233009708737868</v>
      </c>
      <c r="R279" s="280">
        <f t="shared" si="27"/>
        <v>7.7669902912621325E-2</v>
      </c>
    </row>
    <row r="280" spans="1:19" ht="15.75" customHeight="1" x14ac:dyDescent="0.25">
      <c r="A280" s="84">
        <v>1401</v>
      </c>
      <c r="B280" s="87"/>
      <c r="C280" s="87"/>
      <c r="D280" s="87"/>
      <c r="E280" s="87"/>
      <c r="F280" s="87">
        <v>68</v>
      </c>
      <c r="G280" s="87"/>
      <c r="H280" s="87"/>
      <c r="I280" s="87"/>
      <c r="J280" s="87"/>
      <c r="K280" s="129"/>
      <c r="L280" s="265"/>
      <c r="M280" s="101"/>
      <c r="N280" s="266"/>
      <c r="O280" s="96">
        <f>IF(F280=0,"",F280/E279)</f>
        <v>0.86075949367088611</v>
      </c>
      <c r="P280" s="97">
        <v>87</v>
      </c>
      <c r="Q280" s="280">
        <f t="shared" si="26"/>
        <v>0.91578947368421049</v>
      </c>
      <c r="R280" s="280">
        <f t="shared" si="27"/>
        <v>8.4210526315789513E-2</v>
      </c>
    </row>
    <row r="281" spans="1:19" ht="15.75" customHeight="1" x14ac:dyDescent="0.25">
      <c r="A281" s="84">
        <v>1402</v>
      </c>
      <c r="B281" s="87"/>
      <c r="C281" s="87"/>
      <c r="D281" s="87"/>
      <c r="E281" s="87"/>
      <c r="F281" s="87"/>
      <c r="G281" s="87">
        <v>60</v>
      </c>
      <c r="H281" s="87"/>
      <c r="I281" s="87"/>
      <c r="J281" s="87"/>
      <c r="K281" s="129"/>
      <c r="L281" s="265"/>
      <c r="M281" s="101"/>
      <c r="N281" s="266"/>
      <c r="O281" s="96">
        <f>IF(G281=0,"",G281/F280)</f>
        <v>0.88235294117647056</v>
      </c>
      <c r="P281" s="97">
        <v>77</v>
      </c>
      <c r="Q281" s="280">
        <f t="shared" si="26"/>
        <v>0.88505747126436785</v>
      </c>
      <c r="R281" s="280">
        <f t="shared" si="27"/>
        <v>0.11494252873563215</v>
      </c>
    </row>
    <row r="282" spans="1:19" ht="15.75" customHeight="1" x14ac:dyDescent="0.25">
      <c r="A282" s="84">
        <v>1501</v>
      </c>
      <c r="B282" s="87"/>
      <c r="C282" s="87"/>
      <c r="D282" s="87"/>
      <c r="E282" s="87"/>
      <c r="F282" s="87"/>
      <c r="G282" s="87"/>
      <c r="H282" s="87">
        <v>58</v>
      </c>
      <c r="I282" s="87"/>
      <c r="J282" s="87"/>
      <c r="K282" s="129"/>
      <c r="L282" s="265"/>
      <c r="M282" s="101"/>
      <c r="N282" s="266"/>
      <c r="O282" s="96">
        <f>IF(H282=0,"",H282/G281)</f>
        <v>0.96666666666666667</v>
      </c>
      <c r="P282" s="97">
        <v>75</v>
      </c>
      <c r="Q282" s="280">
        <f t="shared" si="26"/>
        <v>0.97402597402597402</v>
      </c>
      <c r="R282" s="280">
        <f t="shared" si="27"/>
        <v>2.5974025974025983E-2</v>
      </c>
    </row>
    <row r="283" spans="1:19" ht="15.75" customHeight="1" x14ac:dyDescent="0.25">
      <c r="A283" s="84">
        <v>1502</v>
      </c>
      <c r="B283" s="87"/>
      <c r="C283" s="87"/>
      <c r="D283" s="87"/>
      <c r="E283" s="87"/>
      <c r="F283" s="87"/>
      <c r="G283" s="87"/>
      <c r="H283" s="87"/>
      <c r="I283" s="87">
        <v>55</v>
      </c>
      <c r="J283" s="87"/>
      <c r="K283" s="129"/>
      <c r="L283" s="265"/>
      <c r="M283" s="101"/>
      <c r="N283" s="266"/>
      <c r="O283" s="96">
        <f>IF(I283=0,"",I283/H282)</f>
        <v>0.94827586206896552</v>
      </c>
      <c r="P283" s="97">
        <v>73</v>
      </c>
      <c r="Q283" s="280">
        <f t="shared" si="26"/>
        <v>0.97333333333333338</v>
      </c>
      <c r="R283" s="280">
        <f t="shared" si="27"/>
        <v>2.6666666666666616E-2</v>
      </c>
    </row>
    <row r="284" spans="1:19" ht="15.75" customHeight="1" x14ac:dyDescent="0.25">
      <c r="A284" s="84">
        <v>1601</v>
      </c>
      <c r="B284" s="87"/>
      <c r="C284" s="87"/>
      <c r="D284" s="87"/>
      <c r="E284" s="87"/>
      <c r="F284" s="87"/>
      <c r="G284" s="87"/>
      <c r="H284" s="87"/>
      <c r="I284" s="87"/>
      <c r="J284" s="87">
        <v>55</v>
      </c>
      <c r="K284" s="129">
        <v>38</v>
      </c>
      <c r="L284" s="265"/>
      <c r="M284" s="101"/>
      <c r="N284" s="266"/>
      <c r="O284" s="126">
        <f>IF(J284=0,"",J284/I283)</f>
        <v>1</v>
      </c>
      <c r="P284" s="97">
        <v>70</v>
      </c>
      <c r="Q284" s="126">
        <f t="shared" si="26"/>
        <v>0.95890410958904104</v>
      </c>
      <c r="R284" s="126">
        <f t="shared" si="27"/>
        <v>4.1095890410958957E-2</v>
      </c>
    </row>
    <row r="285" spans="1:19" ht="15.75" customHeight="1" x14ac:dyDescent="0.25">
      <c r="A285" s="84">
        <v>1602</v>
      </c>
      <c r="B285" s="87"/>
      <c r="C285" s="87"/>
      <c r="D285" s="87"/>
      <c r="E285" s="87"/>
      <c r="F285" s="87"/>
      <c r="G285" s="87"/>
      <c r="H285" s="87"/>
      <c r="I285" s="87"/>
      <c r="J285" s="87">
        <v>20</v>
      </c>
      <c r="K285" s="129">
        <v>16</v>
      </c>
      <c r="L285" s="265"/>
      <c r="M285" s="101"/>
      <c r="N285" s="256"/>
      <c r="O285" s="101"/>
      <c r="P285" s="97">
        <v>30</v>
      </c>
      <c r="Q285" s="101"/>
      <c r="R285" s="287"/>
    </row>
    <row r="286" spans="1:19" ht="15.75" customHeight="1" x14ac:dyDescent="0.25">
      <c r="A286" s="84">
        <v>1701</v>
      </c>
      <c r="B286" s="87"/>
      <c r="C286" s="87"/>
      <c r="D286" s="87"/>
      <c r="E286" s="87"/>
      <c r="F286" s="87"/>
      <c r="G286" s="87"/>
      <c r="H286" s="87"/>
      <c r="I286" s="87"/>
      <c r="J286" s="87">
        <v>8</v>
      </c>
      <c r="K286" s="129">
        <v>8</v>
      </c>
      <c r="L286" s="265"/>
      <c r="M286" s="101"/>
      <c r="N286" s="256"/>
      <c r="O286" s="215"/>
      <c r="P286" s="106">
        <v>14</v>
      </c>
      <c r="Q286" s="285"/>
      <c r="R286" s="215"/>
    </row>
    <row r="287" spans="1:19" ht="15.75" customHeight="1" x14ac:dyDescent="0.25">
      <c r="A287" s="84">
        <v>1702</v>
      </c>
      <c r="B287" s="87"/>
      <c r="C287" s="87"/>
      <c r="D287" s="87"/>
      <c r="E287" s="87"/>
      <c r="F287" s="87"/>
      <c r="G287" s="87"/>
      <c r="H287" s="87"/>
      <c r="I287" s="87"/>
      <c r="J287" s="87">
        <v>2</v>
      </c>
      <c r="K287" s="129">
        <v>1</v>
      </c>
      <c r="L287" s="265"/>
      <c r="M287" s="101"/>
      <c r="N287" s="256"/>
      <c r="O287" s="215"/>
      <c r="P287" s="106">
        <v>4</v>
      </c>
      <c r="Q287" s="285"/>
      <c r="R287" s="215"/>
    </row>
    <row r="288" spans="1:19" ht="15.75" customHeight="1" x14ac:dyDescent="0.25">
      <c r="A288" s="84">
        <v>1801</v>
      </c>
      <c r="B288" s="87"/>
      <c r="C288" s="87"/>
      <c r="D288" s="87"/>
      <c r="E288" s="87"/>
      <c r="F288" s="87"/>
      <c r="G288" s="87"/>
      <c r="H288" s="87"/>
      <c r="I288" s="87"/>
      <c r="J288" s="87">
        <v>1</v>
      </c>
      <c r="K288" s="129">
        <v>1</v>
      </c>
      <c r="L288" s="265"/>
      <c r="M288" s="101"/>
      <c r="N288" s="256"/>
      <c r="O288" s="215"/>
      <c r="P288" s="106">
        <v>3</v>
      </c>
      <c r="Q288" s="285"/>
      <c r="R288" s="215"/>
    </row>
    <row r="289" spans="1:19" ht="15.75" customHeight="1" x14ac:dyDescent="0.25">
      <c r="A289" s="84">
        <v>1802</v>
      </c>
      <c r="B289" s="87"/>
      <c r="C289" s="87"/>
      <c r="D289" s="87"/>
      <c r="E289" s="87"/>
      <c r="F289" s="87"/>
      <c r="G289" s="87"/>
      <c r="H289" s="87"/>
      <c r="I289" s="87"/>
      <c r="J289" s="87">
        <v>1</v>
      </c>
      <c r="K289" s="129"/>
      <c r="L289" s="265"/>
      <c r="M289" s="101"/>
      <c r="N289" s="256"/>
      <c r="O289" s="101"/>
      <c r="P289" s="256"/>
      <c r="Q289" s="286"/>
      <c r="R289" s="215"/>
    </row>
    <row r="290" spans="1:19" ht="15.75" customHeight="1" x14ac:dyDescent="0.25">
      <c r="A290" s="84">
        <v>1901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129"/>
      <c r="L290" s="265"/>
      <c r="M290" s="101"/>
      <c r="N290" s="256"/>
      <c r="O290" s="111" t="s">
        <v>91</v>
      </c>
      <c r="P290" s="112">
        <v>58</v>
      </c>
      <c r="Q290" s="113">
        <f>K293</f>
        <v>64</v>
      </c>
      <c r="R290" s="114" t="s">
        <v>19</v>
      </c>
    </row>
    <row r="291" spans="1:19" ht="15.75" customHeight="1" x14ac:dyDescent="0.25">
      <c r="A291" s="84">
        <v>1902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129"/>
      <c r="L291" s="265"/>
      <c r="M291" s="101"/>
      <c r="N291" s="256"/>
      <c r="O291" s="115" t="s">
        <v>92</v>
      </c>
      <c r="P291" s="116">
        <f>IF(P290/B276=0,"",P290/B276)</f>
        <v>0.48739495798319327</v>
      </c>
      <c r="Q291" s="117">
        <f>IF(P290/Q290=0,"",P290/Q290)</f>
        <v>0.90625</v>
      </c>
      <c r="R291" s="118" t="s">
        <v>93</v>
      </c>
    </row>
    <row r="292" spans="1:19" ht="15.75" customHeight="1" x14ac:dyDescent="0.25">
      <c r="A292" s="84">
        <v>2001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129"/>
      <c r="L292" s="267"/>
      <c r="M292" s="268"/>
      <c r="N292" s="269"/>
      <c r="O292" s="120"/>
      <c r="P292" s="121"/>
      <c r="Q292" s="121"/>
      <c r="R292" s="122"/>
    </row>
    <row r="293" spans="1:19" ht="18" customHeight="1" x14ac:dyDescent="0.25">
      <c r="A293" s="46"/>
      <c r="B293" s="340" t="s">
        <v>111</v>
      </c>
      <c r="C293" s="340"/>
      <c r="D293" s="340"/>
      <c r="E293" s="340"/>
      <c r="F293" s="340"/>
      <c r="G293" s="340"/>
      <c r="H293" s="340"/>
      <c r="I293" s="340"/>
      <c r="J293" s="340"/>
      <c r="K293" s="123">
        <f>SUM(K276:K289)</f>
        <v>64</v>
      </c>
      <c r="L293" s="124">
        <f>IF(K284=0,"",K284/B276)</f>
        <v>0.31932773109243695</v>
      </c>
      <c r="M293" s="124">
        <f>IF(K293=0,"",K293/B276)</f>
        <v>0.53781512605042014</v>
      </c>
      <c r="N293" s="124">
        <f>IF(K284=0,"",M293-L293)</f>
        <v>0.21848739495798319</v>
      </c>
      <c r="O293" s="1"/>
      <c r="P293" s="2"/>
      <c r="Q293" s="36"/>
      <c r="R293" s="1"/>
    </row>
    <row r="294" spans="1:19" ht="12.75" customHeight="1" x14ac:dyDescent="0.2">
      <c r="L294" s="36"/>
      <c r="M294" s="36"/>
      <c r="N294" s="36"/>
      <c r="O294" s="1"/>
      <c r="P294" s="1"/>
      <c r="Q294" s="36"/>
      <c r="R294" s="1"/>
    </row>
    <row r="295" spans="1:19" ht="12.75" customHeight="1" x14ac:dyDescent="0.2">
      <c r="L295" s="36"/>
      <c r="M295" s="36"/>
      <c r="N295" s="36"/>
      <c r="O295" s="1"/>
      <c r="P295" s="1"/>
      <c r="Q295" s="36"/>
      <c r="R295" s="1"/>
    </row>
    <row r="296" spans="1:19" ht="26.25" customHeight="1" x14ac:dyDescent="0.4">
      <c r="A296" s="235"/>
      <c r="B296" s="382" t="s">
        <v>101</v>
      </c>
      <c r="C296" s="367"/>
      <c r="D296" s="367"/>
      <c r="E296" s="367"/>
      <c r="F296" s="367"/>
      <c r="G296" s="367"/>
      <c r="H296" s="367"/>
      <c r="I296" s="367"/>
      <c r="J296" s="367"/>
      <c r="K296" s="225" t="s">
        <v>85</v>
      </c>
      <c r="L296" s="1"/>
      <c r="M296" s="1"/>
      <c r="N296" s="2"/>
      <c r="O296" s="1"/>
      <c r="P296" s="2"/>
      <c r="Q296" s="2"/>
      <c r="R296" s="2"/>
      <c r="S296" s="2"/>
    </row>
    <row r="297" spans="1:19" ht="20.25" customHeight="1" x14ac:dyDescent="0.2">
      <c r="A297" s="342" t="s">
        <v>18</v>
      </c>
      <c r="B297" s="344" t="s">
        <v>102</v>
      </c>
      <c r="C297" s="345"/>
      <c r="D297" s="345"/>
      <c r="E297" s="345"/>
      <c r="F297" s="345"/>
      <c r="G297" s="345"/>
      <c r="H297" s="345"/>
      <c r="I297" s="345"/>
      <c r="J297" s="377"/>
      <c r="K297" s="348" t="s">
        <v>19</v>
      </c>
      <c r="L297" s="339" t="s">
        <v>11</v>
      </c>
      <c r="M297" s="339" t="s">
        <v>12</v>
      </c>
      <c r="N297" s="350" t="s">
        <v>13</v>
      </c>
      <c r="O297" s="339" t="s">
        <v>14</v>
      </c>
      <c r="P297" s="337" t="s">
        <v>15</v>
      </c>
      <c r="Q297" s="337" t="s">
        <v>16</v>
      </c>
      <c r="R297" s="339" t="s">
        <v>103</v>
      </c>
      <c r="S297" s="2"/>
    </row>
    <row r="298" spans="1:19" ht="15.75" customHeight="1" x14ac:dyDescent="0.25">
      <c r="A298" s="343"/>
      <c r="B298" s="84" t="s">
        <v>104</v>
      </c>
      <c r="C298" s="84" t="s">
        <v>105</v>
      </c>
      <c r="D298" s="84" t="s">
        <v>106</v>
      </c>
      <c r="E298" s="84" t="s">
        <v>107</v>
      </c>
      <c r="F298" s="84" t="s">
        <v>108</v>
      </c>
      <c r="G298" s="84" t="s">
        <v>109</v>
      </c>
      <c r="H298" s="84" t="s">
        <v>110</v>
      </c>
      <c r="I298" s="84" t="s">
        <v>73</v>
      </c>
      <c r="J298" s="84" t="s">
        <v>74</v>
      </c>
      <c r="K298" s="386"/>
      <c r="L298" s="338"/>
      <c r="M298" s="338"/>
      <c r="N298" s="338"/>
      <c r="O298" s="338"/>
      <c r="P298" s="338"/>
      <c r="Q298" s="338"/>
      <c r="R298" s="338"/>
      <c r="S298" s="2"/>
    </row>
    <row r="299" spans="1:19" ht="15.75" customHeight="1" x14ac:dyDescent="0.25">
      <c r="A299" s="84" t="s">
        <v>85</v>
      </c>
      <c r="B299" s="87">
        <v>115</v>
      </c>
      <c r="C299" s="87"/>
      <c r="D299" s="87"/>
      <c r="E299" s="87"/>
      <c r="F299" s="87"/>
      <c r="G299" s="87"/>
      <c r="H299" s="87"/>
      <c r="I299" s="87"/>
      <c r="J299" s="87"/>
      <c r="K299" s="129"/>
      <c r="L299" s="262"/>
      <c r="M299" s="263"/>
      <c r="N299" s="264"/>
      <c r="O299" s="278"/>
      <c r="P299" s="92">
        <f>B299</f>
        <v>115</v>
      </c>
      <c r="Q299" s="279"/>
      <c r="R299" s="278"/>
      <c r="S299" s="2"/>
    </row>
    <row r="300" spans="1:19" ht="15.75" customHeight="1" x14ac:dyDescent="0.25">
      <c r="A300" s="84">
        <v>1301</v>
      </c>
      <c r="B300" s="87"/>
      <c r="C300" s="87">
        <v>106</v>
      </c>
      <c r="D300" s="87"/>
      <c r="E300" s="87"/>
      <c r="F300" s="87"/>
      <c r="G300" s="87"/>
      <c r="H300" s="87"/>
      <c r="I300" s="87"/>
      <c r="J300" s="87"/>
      <c r="K300" s="129"/>
      <c r="L300" s="265"/>
      <c r="M300" s="101"/>
      <c r="N300" s="266"/>
      <c r="O300" s="96">
        <f>IF(C300=0,"",C300/B299)</f>
        <v>0.92173913043478262</v>
      </c>
      <c r="P300" s="97">
        <v>106</v>
      </c>
      <c r="Q300" s="280">
        <f t="shared" ref="Q300:Q307" si="28">IF(P300=0,"",P300/P299)</f>
        <v>0.92173913043478262</v>
      </c>
      <c r="R300" s="280">
        <f t="shared" ref="R300:R307" si="29">IF(P300=0,"",100%-Q300)</f>
        <v>7.8260869565217384E-2</v>
      </c>
      <c r="S300" s="2"/>
    </row>
    <row r="301" spans="1:19" ht="15.75" customHeight="1" x14ac:dyDescent="0.25">
      <c r="A301" s="84">
        <v>1302</v>
      </c>
      <c r="B301" s="87"/>
      <c r="C301" s="87"/>
      <c r="D301" s="87">
        <v>97</v>
      </c>
      <c r="E301" s="87"/>
      <c r="F301" s="87"/>
      <c r="G301" s="87"/>
      <c r="H301" s="87"/>
      <c r="I301" s="87"/>
      <c r="J301" s="87"/>
      <c r="K301" s="129"/>
      <c r="L301" s="265"/>
      <c r="M301" s="101"/>
      <c r="N301" s="266"/>
      <c r="O301" s="96">
        <f>IF(D301=0,"",D301/C300)</f>
        <v>0.91509433962264153</v>
      </c>
      <c r="P301" s="97">
        <v>102</v>
      </c>
      <c r="Q301" s="280">
        <f t="shared" si="28"/>
        <v>0.96226415094339623</v>
      </c>
      <c r="R301" s="280">
        <f t="shared" si="29"/>
        <v>3.7735849056603765E-2</v>
      </c>
      <c r="S301" s="14">
        <f>P301/P299</f>
        <v>0.88695652173913042</v>
      </c>
    </row>
    <row r="302" spans="1:19" ht="15.75" customHeight="1" x14ac:dyDescent="0.25">
      <c r="A302" s="84">
        <v>1401</v>
      </c>
      <c r="B302" s="87"/>
      <c r="C302" s="87"/>
      <c r="D302" s="87"/>
      <c r="E302" s="87">
        <v>91</v>
      </c>
      <c r="F302" s="87"/>
      <c r="G302" s="87"/>
      <c r="H302" s="87"/>
      <c r="I302" s="87"/>
      <c r="J302" s="87"/>
      <c r="K302" s="129"/>
      <c r="L302" s="265"/>
      <c r="M302" s="101"/>
      <c r="N302" s="266"/>
      <c r="O302" s="96">
        <f>IF(E302=0,"",E302/D301)</f>
        <v>0.93814432989690721</v>
      </c>
      <c r="P302" s="97">
        <v>102</v>
      </c>
      <c r="Q302" s="280">
        <f t="shared" si="28"/>
        <v>1</v>
      </c>
      <c r="R302" s="280">
        <f t="shared" si="29"/>
        <v>0</v>
      </c>
      <c r="S302" s="2"/>
    </row>
    <row r="303" spans="1:19" ht="15.75" customHeight="1" x14ac:dyDescent="0.25">
      <c r="A303" s="84">
        <v>1402</v>
      </c>
      <c r="B303" s="87"/>
      <c r="C303" s="87"/>
      <c r="D303" s="87"/>
      <c r="E303" s="87"/>
      <c r="F303" s="87">
        <v>84</v>
      </c>
      <c r="G303" s="87"/>
      <c r="H303" s="87"/>
      <c r="I303" s="87"/>
      <c r="J303" s="87"/>
      <c r="K303" s="129"/>
      <c r="L303" s="265"/>
      <c r="M303" s="101"/>
      <c r="N303" s="266"/>
      <c r="O303" s="96">
        <f>IF(F303=0,"",F303/E302)</f>
        <v>0.92307692307692313</v>
      </c>
      <c r="P303" s="97">
        <v>96</v>
      </c>
      <c r="Q303" s="280">
        <f t="shared" si="28"/>
        <v>0.94117647058823528</v>
      </c>
      <c r="R303" s="280">
        <f t="shared" si="29"/>
        <v>5.8823529411764719E-2</v>
      </c>
      <c r="S303" s="2"/>
    </row>
    <row r="304" spans="1:19" ht="15.75" customHeight="1" x14ac:dyDescent="0.25">
      <c r="A304" s="84">
        <v>1501</v>
      </c>
      <c r="B304" s="87"/>
      <c r="C304" s="87"/>
      <c r="D304" s="87"/>
      <c r="E304" s="87"/>
      <c r="F304" s="87"/>
      <c r="G304" s="87">
        <v>83</v>
      </c>
      <c r="H304" s="87"/>
      <c r="I304" s="87"/>
      <c r="J304" s="87"/>
      <c r="K304" s="129"/>
      <c r="L304" s="265"/>
      <c r="M304" s="101"/>
      <c r="N304" s="266"/>
      <c r="O304" s="96">
        <f>IF(G304=0,"",G304/F303)</f>
        <v>0.98809523809523814</v>
      </c>
      <c r="P304" s="97">
        <v>95</v>
      </c>
      <c r="Q304" s="280">
        <f t="shared" si="28"/>
        <v>0.98958333333333337</v>
      </c>
      <c r="R304" s="280">
        <f t="shared" si="29"/>
        <v>1.041666666666663E-2</v>
      </c>
      <c r="S304" s="2"/>
    </row>
    <row r="305" spans="1:19" ht="15.75" customHeight="1" x14ac:dyDescent="0.25">
      <c r="A305" s="84">
        <v>1502</v>
      </c>
      <c r="B305" s="87"/>
      <c r="C305" s="87"/>
      <c r="D305" s="87"/>
      <c r="E305" s="87"/>
      <c r="F305" s="87"/>
      <c r="G305" s="87"/>
      <c r="H305" s="87">
        <v>74</v>
      </c>
      <c r="I305" s="87"/>
      <c r="J305" s="87"/>
      <c r="K305" s="129"/>
      <c r="L305" s="265"/>
      <c r="M305" s="101"/>
      <c r="N305" s="266"/>
      <c r="O305" s="96">
        <f>IF(H305=0,"",H305/G304)</f>
        <v>0.89156626506024095</v>
      </c>
      <c r="P305" s="97">
        <v>89</v>
      </c>
      <c r="Q305" s="280">
        <f t="shared" si="28"/>
        <v>0.93684210526315792</v>
      </c>
      <c r="R305" s="280">
        <f t="shared" si="29"/>
        <v>6.315789473684208E-2</v>
      </c>
      <c r="S305" s="2"/>
    </row>
    <row r="306" spans="1:19" ht="15.75" customHeight="1" x14ac:dyDescent="0.25">
      <c r="A306" s="84">
        <v>1601</v>
      </c>
      <c r="B306" s="87"/>
      <c r="C306" s="87"/>
      <c r="D306" s="87"/>
      <c r="E306" s="87"/>
      <c r="F306" s="87"/>
      <c r="G306" s="87"/>
      <c r="H306" s="87"/>
      <c r="I306" s="87">
        <v>74</v>
      </c>
      <c r="J306" s="87"/>
      <c r="K306" s="129"/>
      <c r="L306" s="265"/>
      <c r="M306" s="101"/>
      <c r="N306" s="266"/>
      <c r="O306" s="96">
        <f>IF(I306=0,"",I306/H305)</f>
        <v>1</v>
      </c>
      <c r="P306" s="97">
        <v>89</v>
      </c>
      <c r="Q306" s="280">
        <f t="shared" si="28"/>
        <v>1</v>
      </c>
      <c r="R306" s="280">
        <f t="shared" si="29"/>
        <v>0</v>
      </c>
      <c r="S306" s="2"/>
    </row>
    <row r="307" spans="1:19" ht="15.75" customHeight="1" x14ac:dyDescent="0.25">
      <c r="A307" s="84">
        <v>1602</v>
      </c>
      <c r="B307" s="87"/>
      <c r="C307" s="87"/>
      <c r="D307" s="87"/>
      <c r="E307" s="87"/>
      <c r="F307" s="87"/>
      <c r="G307" s="87"/>
      <c r="H307" s="87"/>
      <c r="I307" s="87"/>
      <c r="J307" s="87">
        <v>71</v>
      </c>
      <c r="K307" s="129">
        <v>59</v>
      </c>
      <c r="L307" s="265"/>
      <c r="M307" s="101"/>
      <c r="N307" s="266"/>
      <c r="O307" s="126">
        <f>IF(J307=0,"",J307/I306)</f>
        <v>0.95945945945945943</v>
      </c>
      <c r="P307" s="97">
        <v>88</v>
      </c>
      <c r="Q307" s="126">
        <f t="shared" si="28"/>
        <v>0.9887640449438202</v>
      </c>
      <c r="R307" s="126">
        <f t="shared" si="29"/>
        <v>1.1235955056179803E-2</v>
      </c>
      <c r="S307" s="2"/>
    </row>
    <row r="308" spans="1:19" ht="15.75" customHeight="1" x14ac:dyDescent="0.25">
      <c r="A308" s="84">
        <v>1701</v>
      </c>
      <c r="B308" s="87"/>
      <c r="C308" s="87"/>
      <c r="D308" s="87"/>
      <c r="E308" s="87"/>
      <c r="F308" s="87"/>
      <c r="G308" s="87"/>
      <c r="H308" s="87"/>
      <c r="I308" s="87"/>
      <c r="J308" s="87">
        <v>24</v>
      </c>
      <c r="K308" s="129">
        <v>17</v>
      </c>
      <c r="L308" s="265"/>
      <c r="M308" s="101"/>
      <c r="N308" s="256"/>
      <c r="O308" s="101"/>
      <c r="P308" s="97">
        <v>27</v>
      </c>
      <c r="Q308" s="101"/>
      <c r="R308" s="287"/>
      <c r="S308" s="2"/>
    </row>
    <row r="309" spans="1:19" ht="15.75" customHeight="1" x14ac:dyDescent="0.25">
      <c r="A309" s="84">
        <v>1702</v>
      </c>
      <c r="B309" s="87"/>
      <c r="C309" s="87"/>
      <c r="D309" s="87"/>
      <c r="E309" s="87"/>
      <c r="F309" s="87"/>
      <c r="G309" s="87"/>
      <c r="H309" s="87"/>
      <c r="I309" s="87"/>
      <c r="J309" s="87">
        <v>6</v>
      </c>
      <c r="K309" s="129">
        <v>5</v>
      </c>
      <c r="L309" s="265"/>
      <c r="M309" s="101"/>
      <c r="N309" s="256"/>
      <c r="O309" s="215"/>
      <c r="P309" s="106">
        <v>11</v>
      </c>
      <c r="Q309" s="285"/>
      <c r="R309" s="215"/>
      <c r="S309" s="2"/>
    </row>
    <row r="310" spans="1:19" ht="15.75" customHeight="1" x14ac:dyDescent="0.25">
      <c r="A310" s="84">
        <v>1801</v>
      </c>
      <c r="B310" s="87"/>
      <c r="C310" s="87"/>
      <c r="D310" s="87"/>
      <c r="E310" s="87"/>
      <c r="F310" s="87"/>
      <c r="G310" s="87"/>
      <c r="H310" s="87"/>
      <c r="I310" s="87"/>
      <c r="J310" s="87">
        <v>2</v>
      </c>
      <c r="K310" s="129">
        <v>2</v>
      </c>
      <c r="L310" s="265"/>
      <c r="M310" s="101"/>
      <c r="N310" s="256"/>
      <c r="O310" s="215"/>
      <c r="P310" s="106">
        <v>4</v>
      </c>
      <c r="Q310" s="285"/>
      <c r="R310" s="215"/>
      <c r="S310" s="2"/>
    </row>
    <row r="311" spans="1:19" ht="15.75" customHeight="1" x14ac:dyDescent="0.25">
      <c r="A311" s="84">
        <v>1802</v>
      </c>
      <c r="B311" s="87"/>
      <c r="C311" s="87"/>
      <c r="D311" s="87"/>
      <c r="E311" s="87"/>
      <c r="F311" s="87"/>
      <c r="G311" s="87"/>
      <c r="H311" s="87"/>
      <c r="I311" s="87"/>
      <c r="J311" s="87">
        <v>2</v>
      </c>
      <c r="K311" s="129">
        <v>2</v>
      </c>
      <c r="L311" s="265"/>
      <c r="M311" s="101"/>
      <c r="N311" s="256"/>
      <c r="O311" s="215"/>
      <c r="P311" s="106">
        <v>2</v>
      </c>
      <c r="Q311" s="285"/>
      <c r="R311" s="215"/>
      <c r="S311" s="2"/>
    </row>
    <row r="312" spans="1:19" ht="15.75" customHeight="1" x14ac:dyDescent="0.25">
      <c r="A312" s="84">
        <v>1901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129"/>
      <c r="L312" s="265"/>
      <c r="M312" s="101"/>
      <c r="N312" s="256"/>
      <c r="O312" s="101"/>
      <c r="P312" s="256"/>
      <c r="Q312" s="286"/>
      <c r="R312" s="215"/>
      <c r="S312" s="2"/>
    </row>
    <row r="313" spans="1:19" ht="15.75" customHeight="1" x14ac:dyDescent="0.25">
      <c r="A313" s="84">
        <v>1902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129"/>
      <c r="L313" s="265"/>
      <c r="M313" s="101"/>
      <c r="N313" s="256"/>
      <c r="O313" s="111" t="s">
        <v>91</v>
      </c>
      <c r="P313" s="112">
        <v>80</v>
      </c>
      <c r="Q313" s="113">
        <f>K316</f>
        <v>85</v>
      </c>
      <c r="R313" s="114" t="s">
        <v>19</v>
      </c>
      <c r="S313" s="2"/>
    </row>
    <row r="314" spans="1:19" ht="15.75" customHeight="1" x14ac:dyDescent="0.25">
      <c r="A314" s="84">
        <v>2001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129"/>
      <c r="L314" s="265"/>
      <c r="M314" s="101"/>
      <c r="N314" s="256"/>
      <c r="O314" s="115" t="s">
        <v>92</v>
      </c>
      <c r="P314" s="116">
        <f>IF(P313/B299=0,"",P313/B299)</f>
        <v>0.69565217391304346</v>
      </c>
      <c r="Q314" s="117">
        <f>IF(P313/Q313=0,"",P313/Q313)</f>
        <v>0.94117647058823528</v>
      </c>
      <c r="R314" s="118" t="s">
        <v>93</v>
      </c>
      <c r="S314" s="2"/>
    </row>
    <row r="315" spans="1:19" ht="15.75" customHeight="1" x14ac:dyDescent="0.25">
      <c r="A315" s="84">
        <v>2002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129"/>
      <c r="L315" s="267"/>
      <c r="M315" s="268"/>
      <c r="N315" s="269"/>
      <c r="O315" s="120"/>
      <c r="P315" s="121"/>
      <c r="Q315" s="121"/>
      <c r="R315" s="122"/>
      <c r="S315" s="2"/>
    </row>
    <row r="316" spans="1:19" ht="18" customHeight="1" x14ac:dyDescent="0.25">
      <c r="A316" s="46"/>
      <c r="B316" s="340" t="s">
        <v>111</v>
      </c>
      <c r="C316" s="340"/>
      <c r="D316" s="340"/>
      <c r="E316" s="340"/>
      <c r="F316" s="340"/>
      <c r="G316" s="340"/>
      <c r="H316" s="340"/>
      <c r="I316" s="340"/>
      <c r="J316" s="340"/>
      <c r="K316" s="123">
        <f>SUM(K299:K312)</f>
        <v>85</v>
      </c>
      <c r="L316" s="124">
        <f>IF(K307=0,"",K307/B299)</f>
        <v>0.5130434782608696</v>
      </c>
      <c r="M316" s="124">
        <f>IF(K316=0,"",K316/B299)</f>
        <v>0.73913043478260865</v>
      </c>
      <c r="N316" s="124">
        <f>IF(K307=0,"",M316-L316)</f>
        <v>0.22608695652173905</v>
      </c>
      <c r="O316" s="1"/>
      <c r="P316" s="2"/>
      <c r="Q316" s="36"/>
      <c r="R316" s="1"/>
      <c r="S316" s="2"/>
    </row>
    <row r="317" spans="1:19" ht="12.75" x14ac:dyDescent="0.2"/>
    <row r="318" spans="1:19" ht="12.75" x14ac:dyDescent="0.2">
      <c r="O318" s="1"/>
      <c r="P318" s="1"/>
      <c r="Q318" s="1"/>
      <c r="R318" s="1"/>
    </row>
    <row r="319" spans="1:19" ht="26.25" customHeight="1" x14ac:dyDescent="0.4">
      <c r="B319" s="382" t="s">
        <v>101</v>
      </c>
      <c r="C319" s="367"/>
      <c r="D319" s="367"/>
      <c r="E319" s="367"/>
      <c r="F319" s="367"/>
      <c r="G319" s="367"/>
      <c r="H319" s="367"/>
      <c r="I319" s="367"/>
      <c r="J319" s="367"/>
      <c r="K319" s="225" t="s">
        <v>86</v>
      </c>
      <c r="L319" s="1"/>
      <c r="M319" s="1"/>
      <c r="N319" s="2"/>
      <c r="O319" s="1"/>
      <c r="P319" s="2"/>
      <c r="Q319" s="2"/>
      <c r="R319" s="2"/>
    </row>
    <row r="320" spans="1:19" ht="20.25" customHeight="1" x14ac:dyDescent="0.2">
      <c r="A320" s="342" t="s">
        <v>18</v>
      </c>
      <c r="B320" s="344" t="s">
        <v>102</v>
      </c>
      <c r="C320" s="345"/>
      <c r="D320" s="345"/>
      <c r="E320" s="345"/>
      <c r="F320" s="345"/>
      <c r="G320" s="345"/>
      <c r="H320" s="345"/>
      <c r="I320" s="345"/>
      <c r="J320" s="377"/>
      <c r="K320" s="348" t="s">
        <v>19</v>
      </c>
      <c r="L320" s="339" t="s">
        <v>11</v>
      </c>
      <c r="M320" s="339" t="s">
        <v>12</v>
      </c>
      <c r="N320" s="350" t="s">
        <v>13</v>
      </c>
      <c r="O320" s="339" t="s">
        <v>14</v>
      </c>
      <c r="P320" s="337" t="s">
        <v>15</v>
      </c>
      <c r="Q320" s="337" t="s">
        <v>16</v>
      </c>
      <c r="R320" s="339" t="s">
        <v>103</v>
      </c>
    </row>
    <row r="321" spans="1:19" ht="15.75" customHeight="1" x14ac:dyDescent="0.25">
      <c r="A321" s="343"/>
      <c r="B321" s="84" t="s">
        <v>104</v>
      </c>
      <c r="C321" s="84" t="s">
        <v>105</v>
      </c>
      <c r="D321" s="84" t="s">
        <v>106</v>
      </c>
      <c r="E321" s="84" t="s">
        <v>107</v>
      </c>
      <c r="F321" s="84" t="s">
        <v>108</v>
      </c>
      <c r="G321" s="84" t="s">
        <v>109</v>
      </c>
      <c r="H321" s="84" t="s">
        <v>110</v>
      </c>
      <c r="I321" s="84" t="s">
        <v>73</v>
      </c>
      <c r="J321" s="84" t="s">
        <v>74</v>
      </c>
      <c r="K321" s="386"/>
      <c r="L321" s="338"/>
      <c r="M321" s="338"/>
      <c r="N321" s="338"/>
      <c r="O321" s="338"/>
      <c r="P321" s="338"/>
      <c r="Q321" s="338"/>
      <c r="R321" s="338"/>
    </row>
    <row r="322" spans="1:19" ht="15.75" customHeight="1" x14ac:dyDescent="0.25">
      <c r="A322" s="84">
        <v>1301</v>
      </c>
      <c r="B322" s="87">
        <v>112</v>
      </c>
      <c r="C322" s="87"/>
      <c r="D322" s="87"/>
      <c r="E322" s="87"/>
      <c r="F322" s="87"/>
      <c r="G322" s="87"/>
      <c r="H322" s="87"/>
      <c r="I322" s="87"/>
      <c r="J322" s="87"/>
      <c r="K322" s="129"/>
      <c r="L322" s="262"/>
      <c r="M322" s="263"/>
      <c r="N322" s="264"/>
      <c r="O322" s="278"/>
      <c r="P322" s="92">
        <f>B322</f>
        <v>112</v>
      </c>
      <c r="Q322" s="279"/>
      <c r="R322" s="278"/>
    </row>
    <row r="323" spans="1:19" ht="15.75" customHeight="1" x14ac:dyDescent="0.25">
      <c r="A323" s="84">
        <v>1302</v>
      </c>
      <c r="B323" s="87"/>
      <c r="C323" s="87">
        <v>95</v>
      </c>
      <c r="D323" s="87"/>
      <c r="E323" s="87"/>
      <c r="F323" s="87"/>
      <c r="G323" s="87"/>
      <c r="H323" s="87"/>
      <c r="I323" s="87"/>
      <c r="J323" s="87"/>
      <c r="K323" s="129"/>
      <c r="L323" s="265"/>
      <c r="M323" s="101"/>
      <c r="N323" s="266"/>
      <c r="O323" s="96">
        <f>IF(C323=0,"",C323/B322)</f>
        <v>0.8482142857142857</v>
      </c>
      <c r="P323" s="97">
        <v>95</v>
      </c>
      <c r="Q323" s="280">
        <f t="shared" ref="Q323:Q330" si="30">IF(P323=0,"",P323/P322)</f>
        <v>0.8482142857142857</v>
      </c>
      <c r="R323" s="280">
        <f t="shared" ref="R323:R330" si="31">IF(P323=0,"",100%-Q323)</f>
        <v>0.1517857142857143</v>
      </c>
    </row>
    <row r="324" spans="1:19" ht="15.75" customHeight="1" x14ac:dyDescent="0.25">
      <c r="A324" s="84">
        <v>1401</v>
      </c>
      <c r="B324" s="87"/>
      <c r="C324" s="87"/>
      <c r="D324" s="87">
        <v>90</v>
      </c>
      <c r="E324" s="87"/>
      <c r="F324" s="87"/>
      <c r="G324" s="87"/>
      <c r="H324" s="87"/>
      <c r="I324" s="87"/>
      <c r="J324" s="87"/>
      <c r="K324" s="129"/>
      <c r="L324" s="265"/>
      <c r="M324" s="101"/>
      <c r="N324" s="266"/>
      <c r="O324" s="96">
        <f>IF(D324=0,"",D324/C323)</f>
        <v>0.94736842105263153</v>
      </c>
      <c r="P324" s="97">
        <v>91</v>
      </c>
      <c r="Q324" s="280">
        <f t="shared" si="30"/>
        <v>0.95789473684210524</v>
      </c>
      <c r="R324" s="280">
        <f t="shared" si="31"/>
        <v>4.2105263157894757E-2</v>
      </c>
      <c r="S324" s="14">
        <f>P324/P322</f>
        <v>0.8125</v>
      </c>
    </row>
    <row r="325" spans="1:19" ht="15.75" customHeight="1" x14ac:dyDescent="0.25">
      <c r="A325" s="84">
        <v>1402</v>
      </c>
      <c r="B325" s="87"/>
      <c r="C325" s="87"/>
      <c r="D325" s="87"/>
      <c r="E325" s="87">
        <v>83</v>
      </c>
      <c r="F325" s="87"/>
      <c r="G325" s="87"/>
      <c r="H325" s="87"/>
      <c r="I325" s="87"/>
      <c r="J325" s="87"/>
      <c r="K325" s="129"/>
      <c r="L325" s="265"/>
      <c r="M325" s="101"/>
      <c r="N325" s="266"/>
      <c r="O325" s="96">
        <f>IF(E325=0,"",E325/D324)</f>
        <v>0.92222222222222228</v>
      </c>
      <c r="P325" s="97">
        <v>88</v>
      </c>
      <c r="Q325" s="280">
        <f t="shared" si="30"/>
        <v>0.96703296703296704</v>
      </c>
      <c r="R325" s="280">
        <f t="shared" si="31"/>
        <v>3.2967032967032961E-2</v>
      </c>
    </row>
    <row r="326" spans="1:19" ht="15.75" customHeight="1" x14ac:dyDescent="0.25">
      <c r="A326" s="84">
        <v>1501</v>
      </c>
      <c r="B326" s="87"/>
      <c r="C326" s="87"/>
      <c r="D326" s="87"/>
      <c r="E326" s="87"/>
      <c r="F326" s="87">
        <v>80</v>
      </c>
      <c r="G326" s="87"/>
      <c r="H326" s="87"/>
      <c r="I326" s="87"/>
      <c r="J326" s="87"/>
      <c r="K326" s="129"/>
      <c r="L326" s="265"/>
      <c r="M326" s="101"/>
      <c r="N326" s="266"/>
      <c r="O326" s="96">
        <f>IF(F326=0,"",F326/E325)</f>
        <v>0.96385542168674698</v>
      </c>
      <c r="P326" s="97">
        <v>85</v>
      </c>
      <c r="Q326" s="280">
        <f t="shared" si="30"/>
        <v>0.96590909090909094</v>
      </c>
      <c r="R326" s="280">
        <f t="shared" si="31"/>
        <v>3.4090909090909061E-2</v>
      </c>
    </row>
    <row r="327" spans="1:19" ht="15.75" customHeight="1" x14ac:dyDescent="0.25">
      <c r="A327" s="84">
        <v>1502</v>
      </c>
      <c r="B327" s="87"/>
      <c r="C327" s="87"/>
      <c r="D327" s="87"/>
      <c r="E327" s="87"/>
      <c r="F327" s="87"/>
      <c r="G327" s="87">
        <v>67</v>
      </c>
      <c r="H327" s="87"/>
      <c r="I327" s="87"/>
      <c r="J327" s="87"/>
      <c r="K327" s="129"/>
      <c r="L327" s="265"/>
      <c r="M327" s="101"/>
      <c r="N327" s="266"/>
      <c r="O327" s="96">
        <f>IF(G327=0,"",G327/F326)</f>
        <v>0.83750000000000002</v>
      </c>
      <c r="P327" s="97">
        <v>84</v>
      </c>
      <c r="Q327" s="280">
        <f t="shared" si="30"/>
        <v>0.9882352941176471</v>
      </c>
      <c r="R327" s="280">
        <f t="shared" si="31"/>
        <v>1.1764705882352899E-2</v>
      </c>
    </row>
    <row r="328" spans="1:19" ht="15.75" customHeight="1" x14ac:dyDescent="0.25">
      <c r="A328" s="84">
        <v>1601</v>
      </c>
      <c r="B328" s="87"/>
      <c r="C328" s="87"/>
      <c r="D328" s="87"/>
      <c r="E328" s="87"/>
      <c r="F328" s="87"/>
      <c r="G328" s="87"/>
      <c r="H328" s="87">
        <v>66</v>
      </c>
      <c r="I328" s="87"/>
      <c r="J328" s="87"/>
      <c r="K328" s="129"/>
      <c r="L328" s="265"/>
      <c r="M328" s="101"/>
      <c r="N328" s="266"/>
      <c r="O328" s="96">
        <f>IF(H328=0,"",H328/G327)</f>
        <v>0.9850746268656716</v>
      </c>
      <c r="P328" s="97">
        <v>82</v>
      </c>
      <c r="Q328" s="280">
        <f t="shared" si="30"/>
        <v>0.97619047619047616</v>
      </c>
      <c r="R328" s="280">
        <f t="shared" si="31"/>
        <v>2.3809523809523836E-2</v>
      </c>
    </row>
    <row r="329" spans="1:19" ht="15.75" customHeight="1" x14ac:dyDescent="0.25">
      <c r="A329" s="84">
        <v>1602</v>
      </c>
      <c r="B329" s="87"/>
      <c r="C329" s="87"/>
      <c r="D329" s="87"/>
      <c r="E329" s="87"/>
      <c r="F329" s="87"/>
      <c r="G329" s="87"/>
      <c r="H329" s="87"/>
      <c r="I329" s="87">
        <v>63</v>
      </c>
      <c r="J329" s="87"/>
      <c r="K329" s="129"/>
      <c r="L329" s="265"/>
      <c r="M329" s="101"/>
      <c r="N329" s="266"/>
      <c r="O329" s="96">
        <f>IF(I329=0,"",I329/H328)</f>
        <v>0.95454545454545459</v>
      </c>
      <c r="P329" s="97">
        <v>82</v>
      </c>
      <c r="Q329" s="280">
        <f t="shared" si="30"/>
        <v>1</v>
      </c>
      <c r="R329" s="280">
        <f t="shared" si="31"/>
        <v>0</v>
      </c>
    </row>
    <row r="330" spans="1:19" ht="15.75" customHeight="1" x14ac:dyDescent="0.25">
      <c r="A330" s="84">
        <v>1701</v>
      </c>
      <c r="B330" s="87"/>
      <c r="C330" s="87"/>
      <c r="D330" s="87"/>
      <c r="E330" s="87"/>
      <c r="F330" s="87"/>
      <c r="G330" s="87"/>
      <c r="H330" s="87"/>
      <c r="I330" s="87"/>
      <c r="J330" s="87">
        <v>61</v>
      </c>
      <c r="K330" s="129">
        <v>41</v>
      </c>
      <c r="L330" s="265"/>
      <c r="M330" s="101"/>
      <c r="N330" s="266"/>
      <c r="O330" s="126">
        <f>IF(J330=0,"",J330/I329)</f>
        <v>0.96825396825396826</v>
      </c>
      <c r="P330" s="97">
        <v>82</v>
      </c>
      <c r="Q330" s="126">
        <f t="shared" si="30"/>
        <v>1</v>
      </c>
      <c r="R330" s="126">
        <f t="shared" si="31"/>
        <v>0</v>
      </c>
    </row>
    <row r="331" spans="1:19" ht="15.75" customHeight="1" x14ac:dyDescent="0.25">
      <c r="A331" s="84">
        <v>1702</v>
      </c>
      <c r="B331" s="87"/>
      <c r="C331" s="87"/>
      <c r="D331" s="87"/>
      <c r="E331" s="87"/>
      <c r="F331" s="87"/>
      <c r="G331" s="87"/>
      <c r="H331" s="87"/>
      <c r="I331" s="87"/>
      <c r="J331" s="87">
        <v>24</v>
      </c>
      <c r="K331" s="129">
        <v>19</v>
      </c>
      <c r="L331" s="265"/>
      <c r="M331" s="101"/>
      <c r="N331" s="256"/>
      <c r="O331" s="101"/>
      <c r="P331" s="97">
        <v>35</v>
      </c>
      <c r="Q331" s="101"/>
      <c r="R331" s="287"/>
    </row>
    <row r="332" spans="1:19" ht="15.75" customHeight="1" x14ac:dyDescent="0.25">
      <c r="A332" s="84">
        <v>1801</v>
      </c>
      <c r="B332" s="87"/>
      <c r="C332" s="87"/>
      <c r="D332" s="87"/>
      <c r="E332" s="87"/>
      <c r="F332" s="87"/>
      <c r="G332" s="87"/>
      <c r="H332" s="87"/>
      <c r="I332" s="87"/>
      <c r="J332" s="87">
        <v>9</v>
      </c>
      <c r="K332" s="129">
        <v>5</v>
      </c>
      <c r="L332" s="265"/>
      <c r="M332" s="101"/>
      <c r="N332" s="256"/>
      <c r="O332" s="215"/>
      <c r="P332" s="106">
        <v>14</v>
      </c>
      <c r="Q332" s="285"/>
      <c r="R332" s="215"/>
    </row>
    <row r="333" spans="1:19" ht="15.75" customHeight="1" x14ac:dyDescent="0.25">
      <c r="A333" s="84">
        <v>1802</v>
      </c>
      <c r="B333" s="87"/>
      <c r="C333" s="87"/>
      <c r="D333" s="87"/>
      <c r="E333" s="87"/>
      <c r="F333" s="87"/>
      <c r="G333" s="87"/>
      <c r="H333" s="87"/>
      <c r="I333" s="87"/>
      <c r="J333" s="87">
        <v>8</v>
      </c>
      <c r="K333" s="129">
        <v>8</v>
      </c>
      <c r="L333" s="265"/>
      <c r="M333" s="101"/>
      <c r="N333" s="256"/>
      <c r="O333" s="215"/>
      <c r="P333" s="106">
        <v>11</v>
      </c>
      <c r="Q333" s="285"/>
      <c r="R333" s="215"/>
    </row>
    <row r="334" spans="1:19" ht="15.75" customHeight="1" x14ac:dyDescent="0.25">
      <c r="A334" s="84">
        <v>1901</v>
      </c>
      <c r="B334" s="87"/>
      <c r="C334" s="87"/>
      <c r="D334" s="87"/>
      <c r="E334" s="87"/>
      <c r="F334" s="87"/>
      <c r="G334" s="87"/>
      <c r="H334" s="87"/>
      <c r="I334" s="87"/>
      <c r="J334" s="87">
        <v>2</v>
      </c>
      <c r="K334" s="129">
        <v>2</v>
      </c>
      <c r="L334" s="265"/>
      <c r="M334" s="101"/>
      <c r="N334" s="256"/>
      <c r="O334" s="215"/>
      <c r="P334" s="106">
        <v>3</v>
      </c>
      <c r="Q334" s="285"/>
      <c r="R334" s="215"/>
    </row>
    <row r="335" spans="1:19" ht="15.75" customHeight="1" x14ac:dyDescent="0.25">
      <c r="A335" s="84">
        <v>1902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129"/>
      <c r="L335" s="265"/>
      <c r="M335" s="101"/>
      <c r="N335" s="256"/>
      <c r="O335" s="101"/>
      <c r="P335" s="256"/>
      <c r="Q335" s="286"/>
      <c r="R335" s="215"/>
    </row>
    <row r="336" spans="1:19" ht="15.75" customHeight="1" x14ac:dyDescent="0.25">
      <c r="A336" s="84">
        <v>2001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129"/>
      <c r="L336" s="265"/>
      <c r="M336" s="101"/>
      <c r="N336" s="256"/>
      <c r="O336" s="111" t="s">
        <v>91</v>
      </c>
      <c r="P336" s="112">
        <v>71</v>
      </c>
      <c r="Q336" s="113">
        <f>IF(SUM(K328:K335)=0,"",SUM(K328:K335))</f>
        <v>75</v>
      </c>
      <c r="R336" s="114" t="s">
        <v>19</v>
      </c>
    </row>
    <row r="337" spans="1:23" ht="15.75" customHeight="1" x14ac:dyDescent="0.25">
      <c r="A337" s="84">
        <v>2002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129"/>
      <c r="L337" s="265"/>
      <c r="M337" s="101"/>
      <c r="N337" s="256"/>
      <c r="O337" s="115" t="s">
        <v>92</v>
      </c>
      <c r="P337" s="116">
        <f>IF(P336/B322=0,"",P336/B322)</f>
        <v>0.6339285714285714</v>
      </c>
      <c r="Q337" s="117">
        <f>IF(P336/Q336=0,"",P336/Q336)</f>
        <v>0.94666666666666666</v>
      </c>
      <c r="R337" s="118" t="s">
        <v>93</v>
      </c>
    </row>
    <row r="338" spans="1:23" ht="15.75" customHeight="1" x14ac:dyDescent="0.25">
      <c r="A338" s="84">
        <v>2101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129"/>
      <c r="L338" s="267"/>
      <c r="M338" s="268"/>
      <c r="N338" s="269"/>
      <c r="O338" s="120"/>
      <c r="P338" s="121"/>
      <c r="Q338" s="121"/>
      <c r="R338" s="122"/>
    </row>
    <row r="339" spans="1:23" ht="18" customHeight="1" x14ac:dyDescent="0.25">
      <c r="A339" s="46"/>
      <c r="B339" s="340" t="s">
        <v>111</v>
      </c>
      <c r="C339" s="340"/>
      <c r="D339" s="340"/>
      <c r="E339" s="340"/>
      <c r="F339" s="340"/>
      <c r="G339" s="340"/>
      <c r="H339" s="340"/>
      <c r="I339" s="340"/>
      <c r="J339" s="340"/>
      <c r="K339" s="123">
        <f>SUM(K322:K335)</f>
        <v>75</v>
      </c>
      <c r="L339" s="124">
        <f>IF(K330=0,"",K330/B322)</f>
        <v>0.36607142857142855</v>
      </c>
      <c r="M339" s="124">
        <f>IF(K339=0,"",K339/B322)</f>
        <v>0.6696428571428571</v>
      </c>
      <c r="N339" s="124">
        <f>IF(K330=0,"",M339-L339)</f>
        <v>0.30357142857142855</v>
      </c>
      <c r="O339" s="1"/>
      <c r="P339" s="2"/>
      <c r="Q339" s="36"/>
      <c r="R339" s="1"/>
    </row>
    <row r="340" spans="1:23" ht="12.75" customHeight="1" x14ac:dyDescent="0.2">
      <c r="O340" s="1"/>
      <c r="P340" s="1"/>
      <c r="Q340" s="1"/>
      <c r="R340" s="1"/>
    </row>
    <row r="341" spans="1:23" ht="12.75" customHeight="1" x14ac:dyDescent="0.2">
      <c r="O341" s="1"/>
      <c r="P341" s="1"/>
      <c r="Q341" s="1"/>
      <c r="R341" s="1"/>
    </row>
    <row r="342" spans="1:23" ht="26.25" customHeight="1" x14ac:dyDescent="0.4">
      <c r="A342" s="235"/>
      <c r="B342" s="382" t="s">
        <v>101</v>
      </c>
      <c r="C342" s="367"/>
      <c r="D342" s="367"/>
      <c r="E342" s="367"/>
      <c r="F342" s="367"/>
      <c r="G342" s="367"/>
      <c r="H342" s="367"/>
      <c r="I342" s="367"/>
      <c r="J342" s="367"/>
      <c r="K342" s="225" t="s">
        <v>89</v>
      </c>
      <c r="L342" s="1"/>
      <c r="M342" s="1"/>
      <c r="N342" s="2"/>
      <c r="O342" s="1"/>
      <c r="P342" s="2"/>
      <c r="Q342" s="2"/>
      <c r="R342" s="2"/>
      <c r="S342" s="2"/>
    </row>
    <row r="343" spans="1:23" ht="20.25" customHeight="1" x14ac:dyDescent="0.2">
      <c r="A343" s="342" t="s">
        <v>18</v>
      </c>
      <c r="B343" s="344" t="s">
        <v>102</v>
      </c>
      <c r="C343" s="345"/>
      <c r="D343" s="345"/>
      <c r="E343" s="345"/>
      <c r="F343" s="345"/>
      <c r="G343" s="345"/>
      <c r="H343" s="345"/>
      <c r="I343" s="345"/>
      <c r="J343" s="377"/>
      <c r="K343" s="348" t="s">
        <v>19</v>
      </c>
      <c r="L343" s="339" t="s">
        <v>11</v>
      </c>
      <c r="M343" s="339" t="s">
        <v>12</v>
      </c>
      <c r="N343" s="350" t="s">
        <v>13</v>
      </c>
      <c r="O343" s="339" t="s">
        <v>14</v>
      </c>
      <c r="P343" s="337" t="s">
        <v>15</v>
      </c>
      <c r="Q343" s="337" t="s">
        <v>16</v>
      </c>
      <c r="R343" s="339" t="s">
        <v>103</v>
      </c>
      <c r="S343" s="2"/>
    </row>
    <row r="344" spans="1:23" ht="15.75" customHeight="1" x14ac:dyDescent="0.25">
      <c r="A344" s="343"/>
      <c r="B344" s="84" t="s">
        <v>104</v>
      </c>
      <c r="C344" s="84" t="s">
        <v>105</v>
      </c>
      <c r="D344" s="84" t="s">
        <v>106</v>
      </c>
      <c r="E344" s="84" t="s">
        <v>107</v>
      </c>
      <c r="F344" s="84" t="s">
        <v>108</v>
      </c>
      <c r="G344" s="84" t="s">
        <v>109</v>
      </c>
      <c r="H344" s="84" t="s">
        <v>110</v>
      </c>
      <c r="I344" s="84" t="s">
        <v>73</v>
      </c>
      <c r="J344" s="84" t="s">
        <v>74</v>
      </c>
      <c r="K344" s="386"/>
      <c r="L344" s="338"/>
      <c r="M344" s="338"/>
      <c r="N344" s="338"/>
      <c r="O344" s="338"/>
      <c r="P344" s="338"/>
      <c r="Q344" s="338"/>
      <c r="R344" s="338"/>
      <c r="S344" s="2"/>
    </row>
    <row r="345" spans="1:23" ht="15.75" customHeight="1" x14ac:dyDescent="0.25">
      <c r="A345" s="84">
        <v>1302</v>
      </c>
      <c r="B345" s="87">
        <v>113</v>
      </c>
      <c r="C345" s="87"/>
      <c r="D345" s="87"/>
      <c r="E345" s="87"/>
      <c r="F345" s="87"/>
      <c r="G345" s="87"/>
      <c r="H345" s="87"/>
      <c r="I345" s="87"/>
      <c r="J345" s="87"/>
      <c r="K345" s="129"/>
      <c r="L345" s="262"/>
      <c r="M345" s="263"/>
      <c r="N345" s="264"/>
      <c r="O345" s="278"/>
      <c r="P345" s="92">
        <f>B345</f>
        <v>113</v>
      </c>
      <c r="Q345" s="279"/>
      <c r="R345" s="278"/>
      <c r="S345" s="2"/>
    </row>
    <row r="346" spans="1:23" ht="15.75" customHeight="1" x14ac:dyDescent="0.25">
      <c r="A346" s="84">
        <v>1401</v>
      </c>
      <c r="B346" s="87"/>
      <c r="C346" s="87">
        <v>104</v>
      </c>
      <c r="D346" s="87"/>
      <c r="E346" s="87"/>
      <c r="F346" s="87"/>
      <c r="G346" s="87"/>
      <c r="H346" s="87"/>
      <c r="I346" s="87"/>
      <c r="J346" s="87"/>
      <c r="K346" s="129"/>
      <c r="L346" s="265"/>
      <c r="M346" s="101"/>
      <c r="N346" s="266"/>
      <c r="O346" s="96">
        <f>IF(C346=0,"",C346/B345)</f>
        <v>0.92035398230088494</v>
      </c>
      <c r="P346" s="97">
        <v>108</v>
      </c>
      <c r="Q346" s="280">
        <f t="shared" ref="Q346:Q353" si="32">IF(P346=0,"",P346/P345)</f>
        <v>0.95575221238938057</v>
      </c>
      <c r="R346" s="280">
        <f t="shared" ref="R346:R353" si="33">IF(P346=0,"",100%-Q346)</f>
        <v>4.4247787610619427E-2</v>
      </c>
      <c r="S346" s="2"/>
      <c r="U346" s="2"/>
      <c r="V346" s="2"/>
      <c r="W346" s="2"/>
    </row>
    <row r="347" spans="1:23" ht="15.75" customHeight="1" x14ac:dyDescent="0.25">
      <c r="A347" s="84">
        <v>1402</v>
      </c>
      <c r="B347" s="87"/>
      <c r="C347" s="87"/>
      <c r="D347" s="87">
        <v>102</v>
      </c>
      <c r="E347" s="87"/>
      <c r="F347" s="87"/>
      <c r="G347" s="87"/>
      <c r="H347" s="87"/>
      <c r="I347" s="87"/>
      <c r="J347" s="87"/>
      <c r="K347" s="129"/>
      <c r="L347" s="265"/>
      <c r="M347" s="101"/>
      <c r="N347" s="266"/>
      <c r="O347" s="96">
        <f>IF(D347=0,"",D347/C346)</f>
        <v>0.98076923076923073</v>
      </c>
      <c r="P347" s="97">
        <v>107</v>
      </c>
      <c r="Q347" s="280">
        <f t="shared" si="32"/>
        <v>0.9907407407407407</v>
      </c>
      <c r="R347" s="280">
        <f t="shared" si="33"/>
        <v>9.2592592592593004E-3</v>
      </c>
      <c r="S347" s="14">
        <f>P347/P345</f>
        <v>0.94690265486725667</v>
      </c>
      <c r="U347" s="2"/>
      <c r="V347" s="2"/>
      <c r="W347" s="2"/>
    </row>
    <row r="348" spans="1:23" ht="15.75" customHeight="1" x14ac:dyDescent="0.25">
      <c r="A348" s="84">
        <v>1501</v>
      </c>
      <c r="B348" s="87"/>
      <c r="C348" s="87"/>
      <c r="D348" s="87"/>
      <c r="E348" s="87">
        <v>86</v>
      </c>
      <c r="F348" s="87"/>
      <c r="G348" s="87"/>
      <c r="H348" s="87"/>
      <c r="I348" s="87"/>
      <c r="J348" s="87"/>
      <c r="K348" s="129"/>
      <c r="L348" s="265"/>
      <c r="M348" s="101"/>
      <c r="N348" s="266"/>
      <c r="O348" s="96">
        <f>IF(E348=0,"",E348/D347)</f>
        <v>0.84313725490196079</v>
      </c>
      <c r="P348" s="97">
        <v>107</v>
      </c>
      <c r="Q348" s="280">
        <f t="shared" si="32"/>
        <v>1</v>
      </c>
      <c r="R348" s="280">
        <f t="shared" si="33"/>
        <v>0</v>
      </c>
      <c r="S348" s="2"/>
      <c r="U348" s="2"/>
      <c r="V348" s="2"/>
      <c r="W348" s="2"/>
    </row>
    <row r="349" spans="1:23" ht="15.75" customHeight="1" x14ac:dyDescent="0.25">
      <c r="A349" s="84">
        <v>1502</v>
      </c>
      <c r="B349" s="87"/>
      <c r="C349" s="87"/>
      <c r="D349" s="87"/>
      <c r="E349" s="87"/>
      <c r="F349" s="87">
        <v>82</v>
      </c>
      <c r="G349" s="87"/>
      <c r="H349" s="87"/>
      <c r="I349" s="87"/>
      <c r="J349" s="87"/>
      <c r="K349" s="129"/>
      <c r="L349" s="265"/>
      <c r="M349" s="101"/>
      <c r="N349" s="266"/>
      <c r="O349" s="96">
        <f>IF(F349=0,"",F349/E348)</f>
        <v>0.95348837209302328</v>
      </c>
      <c r="P349" s="97">
        <v>91</v>
      </c>
      <c r="Q349" s="280">
        <f t="shared" si="32"/>
        <v>0.85046728971962615</v>
      </c>
      <c r="R349" s="280">
        <f t="shared" si="33"/>
        <v>0.14953271028037385</v>
      </c>
      <c r="S349" s="2"/>
      <c r="U349" s="2"/>
      <c r="V349" s="2"/>
      <c r="W349" s="2"/>
    </row>
    <row r="350" spans="1:23" ht="15.75" customHeight="1" x14ac:dyDescent="0.25">
      <c r="A350" s="84">
        <v>1601</v>
      </c>
      <c r="B350" s="87"/>
      <c r="C350" s="87"/>
      <c r="D350" s="87"/>
      <c r="E350" s="87"/>
      <c r="F350" s="87"/>
      <c r="G350" s="87">
        <v>78</v>
      </c>
      <c r="H350" s="87"/>
      <c r="I350" s="87"/>
      <c r="J350" s="87"/>
      <c r="K350" s="129"/>
      <c r="L350" s="265"/>
      <c r="M350" s="101"/>
      <c r="N350" s="266"/>
      <c r="O350" s="96">
        <f>IF(G350=0,"",G350/F349)</f>
        <v>0.95121951219512191</v>
      </c>
      <c r="P350" s="97">
        <v>90</v>
      </c>
      <c r="Q350" s="280">
        <f t="shared" si="32"/>
        <v>0.98901098901098905</v>
      </c>
      <c r="R350" s="280">
        <f t="shared" si="33"/>
        <v>1.098901098901095E-2</v>
      </c>
      <c r="S350" s="2"/>
      <c r="U350" s="2"/>
      <c r="V350" s="2"/>
      <c r="W350" s="2"/>
    </row>
    <row r="351" spans="1:23" ht="15.75" customHeight="1" x14ac:dyDescent="0.25">
      <c r="A351" s="84">
        <v>1602</v>
      </c>
      <c r="B351" s="87"/>
      <c r="C351" s="87"/>
      <c r="D351" s="87"/>
      <c r="E351" s="87"/>
      <c r="F351" s="87"/>
      <c r="G351" s="87"/>
      <c r="H351" s="87">
        <v>74</v>
      </c>
      <c r="I351" s="87"/>
      <c r="J351" s="87"/>
      <c r="K351" s="129"/>
      <c r="L351" s="265"/>
      <c r="M351" s="101"/>
      <c r="N351" s="266"/>
      <c r="O351" s="96">
        <f>IF(H351=0,"",H351/G350)</f>
        <v>0.94871794871794868</v>
      </c>
      <c r="P351" s="97">
        <v>89</v>
      </c>
      <c r="Q351" s="280">
        <f t="shared" si="32"/>
        <v>0.98888888888888893</v>
      </c>
      <c r="R351" s="280">
        <f t="shared" si="33"/>
        <v>1.1111111111111072E-2</v>
      </c>
      <c r="S351" s="2"/>
      <c r="U351" s="2"/>
      <c r="V351" s="2"/>
      <c r="W351" s="2"/>
    </row>
    <row r="352" spans="1:23" ht="15.75" customHeight="1" x14ac:dyDescent="0.25">
      <c r="A352" s="84">
        <v>1701</v>
      </c>
      <c r="B352" s="87"/>
      <c r="C352" s="87"/>
      <c r="D352" s="87"/>
      <c r="E352" s="87"/>
      <c r="F352" s="87"/>
      <c r="G352" s="87"/>
      <c r="H352" s="87"/>
      <c r="I352" s="87">
        <v>74</v>
      </c>
      <c r="J352" s="87"/>
      <c r="K352" s="129"/>
      <c r="L352" s="265"/>
      <c r="M352" s="101"/>
      <c r="N352" s="266"/>
      <c r="O352" s="96">
        <f>IF(I352=0,"",I352/H351)</f>
        <v>1</v>
      </c>
      <c r="P352" s="97">
        <v>90</v>
      </c>
      <c r="Q352" s="280">
        <f t="shared" si="32"/>
        <v>1.0112359550561798</v>
      </c>
      <c r="R352" s="280">
        <f t="shared" si="33"/>
        <v>-1.1235955056179803E-2</v>
      </c>
      <c r="S352" s="2"/>
      <c r="U352" s="2"/>
      <c r="V352" s="2"/>
      <c r="W352" s="2"/>
    </row>
    <row r="353" spans="1:23" ht="15.75" customHeight="1" x14ac:dyDescent="0.25">
      <c r="A353" s="84">
        <v>1702</v>
      </c>
      <c r="B353" s="87"/>
      <c r="C353" s="87"/>
      <c r="D353" s="87"/>
      <c r="E353" s="87"/>
      <c r="F353" s="87"/>
      <c r="G353" s="87"/>
      <c r="H353" s="87"/>
      <c r="I353" s="87"/>
      <c r="J353" s="87">
        <v>72</v>
      </c>
      <c r="K353" s="129">
        <v>88</v>
      </c>
      <c r="L353" s="265"/>
      <c r="M353" s="101"/>
      <c r="N353" s="266"/>
      <c r="O353" s="126">
        <f>IF(J353=0,"",J353/I352)</f>
        <v>0.97297297297297303</v>
      </c>
      <c r="P353" s="97">
        <v>88</v>
      </c>
      <c r="Q353" s="126">
        <f t="shared" si="32"/>
        <v>0.97777777777777775</v>
      </c>
      <c r="R353" s="126">
        <f t="shared" si="33"/>
        <v>2.2222222222222254E-2</v>
      </c>
      <c r="S353" s="2"/>
      <c r="U353" s="2"/>
      <c r="V353" s="2"/>
      <c r="W353" s="2"/>
    </row>
    <row r="354" spans="1:23" ht="15.75" customHeight="1" x14ac:dyDescent="0.25">
      <c r="A354" s="84">
        <v>1801</v>
      </c>
      <c r="B354" s="87"/>
      <c r="C354" s="87"/>
      <c r="D354" s="87"/>
      <c r="E354" s="87"/>
      <c r="F354" s="87"/>
      <c r="G354" s="87"/>
      <c r="H354" s="87"/>
      <c r="I354" s="87"/>
      <c r="J354" s="87">
        <v>13</v>
      </c>
      <c r="K354" s="129">
        <v>11</v>
      </c>
      <c r="L354" s="265"/>
      <c r="M354" s="101"/>
      <c r="N354" s="256"/>
      <c r="O354" s="101"/>
      <c r="P354" s="97">
        <v>23</v>
      </c>
      <c r="Q354" s="101"/>
      <c r="R354" s="287"/>
      <c r="S354" s="2"/>
      <c r="U354" s="2"/>
      <c r="V354" s="2"/>
      <c r="W354" s="2"/>
    </row>
    <row r="355" spans="1:23" ht="15.75" customHeight="1" x14ac:dyDescent="0.25">
      <c r="A355" s="84">
        <v>1802</v>
      </c>
      <c r="B355" s="87"/>
      <c r="C355" s="87"/>
      <c r="D355" s="87"/>
      <c r="E355" s="87"/>
      <c r="F355" s="87"/>
      <c r="G355" s="87"/>
      <c r="H355" s="87"/>
      <c r="I355" s="87"/>
      <c r="J355" s="87">
        <v>7</v>
      </c>
      <c r="K355" s="129">
        <v>5</v>
      </c>
      <c r="L355" s="265"/>
      <c r="M355" s="101"/>
      <c r="N355" s="256"/>
      <c r="O355" s="215"/>
      <c r="P355" s="106">
        <v>12</v>
      </c>
      <c r="Q355" s="285"/>
      <c r="R355" s="215"/>
      <c r="S355" s="2"/>
    </row>
    <row r="356" spans="1:23" ht="15.75" customHeight="1" x14ac:dyDescent="0.25">
      <c r="A356" s="84">
        <v>1901</v>
      </c>
      <c r="B356" s="87"/>
      <c r="C356" s="87"/>
      <c r="D356" s="87"/>
      <c r="E356" s="87"/>
      <c r="F356" s="87"/>
      <c r="G356" s="87"/>
      <c r="H356" s="87"/>
      <c r="I356" s="87"/>
      <c r="J356" s="87">
        <v>4</v>
      </c>
      <c r="K356" s="129">
        <v>3</v>
      </c>
      <c r="L356" s="265"/>
      <c r="M356" s="101"/>
      <c r="N356" s="256"/>
      <c r="O356" s="215"/>
      <c r="P356" s="106">
        <v>7</v>
      </c>
      <c r="Q356" s="285"/>
      <c r="R356" s="215"/>
      <c r="S356" s="2"/>
    </row>
    <row r="357" spans="1:23" ht="15.75" customHeight="1" x14ac:dyDescent="0.25">
      <c r="A357" s="84">
        <v>1902</v>
      </c>
      <c r="B357" s="87"/>
      <c r="C357" s="87"/>
      <c r="D357" s="87"/>
      <c r="E357" s="87"/>
      <c r="F357" s="87"/>
      <c r="G357" s="87"/>
      <c r="H357" s="87"/>
      <c r="I357" s="87"/>
      <c r="J357" s="87">
        <v>2</v>
      </c>
      <c r="K357" s="129">
        <v>1</v>
      </c>
      <c r="L357" s="265"/>
      <c r="M357" s="101"/>
      <c r="N357" s="256"/>
      <c r="O357" s="215"/>
      <c r="P357" s="252">
        <v>4</v>
      </c>
      <c r="Q357" s="285"/>
      <c r="R357" s="215"/>
      <c r="S357" s="2"/>
    </row>
    <row r="358" spans="1:23" ht="15.75" customHeight="1" x14ac:dyDescent="0.25">
      <c r="A358" s="84">
        <v>2001</v>
      </c>
      <c r="B358" s="87"/>
      <c r="C358" s="87"/>
      <c r="D358" s="87"/>
      <c r="E358" s="87"/>
      <c r="F358" s="87"/>
      <c r="G358" s="87"/>
      <c r="H358" s="87"/>
      <c r="I358" s="87"/>
      <c r="J358" s="87">
        <v>2</v>
      </c>
      <c r="K358" s="129">
        <v>1</v>
      </c>
      <c r="L358" s="265"/>
      <c r="M358" s="101"/>
      <c r="N358" s="256"/>
      <c r="O358" s="101"/>
      <c r="P358" s="254">
        <v>2</v>
      </c>
      <c r="Q358" s="286"/>
      <c r="R358" s="215"/>
      <c r="S358" s="2"/>
    </row>
    <row r="359" spans="1:23" ht="15.75" customHeight="1" x14ac:dyDescent="0.25">
      <c r="A359" s="84">
        <v>2002</v>
      </c>
      <c r="B359" s="87"/>
      <c r="C359" s="87"/>
      <c r="D359" s="87"/>
      <c r="E359" s="87"/>
      <c r="F359" s="87"/>
      <c r="G359" s="87"/>
      <c r="H359" s="87"/>
      <c r="I359" s="87"/>
      <c r="J359" s="87">
        <v>1</v>
      </c>
      <c r="K359" s="129">
        <v>1</v>
      </c>
      <c r="L359" s="265"/>
      <c r="M359" s="101"/>
      <c r="N359" s="256"/>
      <c r="O359" s="111" t="s">
        <v>91</v>
      </c>
      <c r="P359" s="253">
        <v>78</v>
      </c>
      <c r="Q359" s="113">
        <f>K362</f>
        <v>110</v>
      </c>
      <c r="R359" s="114" t="s">
        <v>19</v>
      </c>
      <c r="S359" s="2"/>
    </row>
    <row r="360" spans="1:23" ht="15.75" customHeight="1" x14ac:dyDescent="0.25">
      <c r="A360" s="84">
        <v>2101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129"/>
      <c r="L360" s="265"/>
      <c r="M360" s="101"/>
      <c r="N360" s="256"/>
      <c r="O360" s="115" t="s">
        <v>92</v>
      </c>
      <c r="P360" s="116">
        <f>IF(P359/B345=0,"",P359/B345)</f>
        <v>0.69026548672566368</v>
      </c>
      <c r="Q360" s="117">
        <f>IF(P359/Q359=0,"",P359/Q359)</f>
        <v>0.70909090909090911</v>
      </c>
      <c r="R360" s="118" t="s">
        <v>93</v>
      </c>
      <c r="S360" s="2"/>
    </row>
    <row r="361" spans="1:23" ht="15.75" customHeight="1" x14ac:dyDescent="0.25">
      <c r="A361" s="84">
        <v>2102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129"/>
      <c r="L361" s="267"/>
      <c r="M361" s="268"/>
      <c r="N361" s="269"/>
      <c r="O361" s="120"/>
      <c r="P361" s="121"/>
      <c r="Q361" s="121"/>
      <c r="R361" s="122"/>
      <c r="S361" s="2"/>
    </row>
    <row r="362" spans="1:23" ht="18" customHeight="1" x14ac:dyDescent="0.25">
      <c r="A362" s="46"/>
      <c r="B362" s="340" t="s">
        <v>111</v>
      </c>
      <c r="C362" s="340"/>
      <c r="D362" s="340"/>
      <c r="E362" s="340"/>
      <c r="F362" s="340"/>
      <c r="G362" s="340"/>
      <c r="H362" s="340"/>
      <c r="I362" s="340"/>
      <c r="J362" s="340"/>
      <c r="K362" s="123">
        <f>SUM(K345:K359)</f>
        <v>110</v>
      </c>
      <c r="L362" s="124">
        <f>IF(K353=0,"",K353/B345)</f>
        <v>0.77876106194690264</v>
      </c>
      <c r="M362" s="124">
        <f>IF(K362=0,"",K362/B345)</f>
        <v>0.97345132743362828</v>
      </c>
      <c r="N362" s="124">
        <f>IF(K353=0,"",M362-L362)</f>
        <v>0.19469026548672563</v>
      </c>
      <c r="O362" s="1"/>
      <c r="P362" s="2"/>
      <c r="Q362" s="36"/>
      <c r="R362" s="1"/>
      <c r="S362" s="2"/>
    </row>
    <row r="363" spans="1:23" ht="12.75" customHeight="1" x14ac:dyDescent="0.2"/>
    <row r="364" spans="1:23" ht="12.75" customHeight="1" x14ac:dyDescent="0.2"/>
    <row r="365" spans="1:23" ht="26.25" customHeight="1" x14ac:dyDescent="0.4">
      <c r="B365" s="382" t="s">
        <v>101</v>
      </c>
      <c r="C365" s="367"/>
      <c r="D365" s="367"/>
      <c r="E365" s="367"/>
      <c r="F365" s="367"/>
      <c r="G365" s="367"/>
      <c r="H365" s="367"/>
      <c r="I365" s="367"/>
      <c r="J365" s="367"/>
      <c r="K365" s="225" t="s">
        <v>95</v>
      </c>
      <c r="L365" s="1"/>
      <c r="M365" s="1"/>
      <c r="N365" s="2"/>
      <c r="O365" s="1"/>
      <c r="P365" s="2"/>
      <c r="Q365" s="2"/>
      <c r="R365" s="2"/>
    </row>
    <row r="366" spans="1:23" ht="20.25" customHeight="1" x14ac:dyDescent="0.2">
      <c r="A366" s="342" t="s">
        <v>18</v>
      </c>
      <c r="B366" s="344" t="s">
        <v>102</v>
      </c>
      <c r="C366" s="345"/>
      <c r="D366" s="345"/>
      <c r="E366" s="345"/>
      <c r="F366" s="345"/>
      <c r="G366" s="345"/>
      <c r="H366" s="345"/>
      <c r="I366" s="345"/>
      <c r="J366" s="377"/>
      <c r="K366" s="348" t="s">
        <v>19</v>
      </c>
      <c r="L366" s="339" t="s">
        <v>11</v>
      </c>
      <c r="M366" s="339" t="s">
        <v>12</v>
      </c>
      <c r="N366" s="350" t="s">
        <v>13</v>
      </c>
      <c r="O366" s="339" t="s">
        <v>14</v>
      </c>
      <c r="P366" s="337" t="s">
        <v>15</v>
      </c>
      <c r="Q366" s="337" t="s">
        <v>16</v>
      </c>
      <c r="R366" s="339" t="s">
        <v>103</v>
      </c>
    </row>
    <row r="367" spans="1:23" ht="15.75" customHeight="1" x14ac:dyDescent="0.25">
      <c r="A367" s="343"/>
      <c r="B367" s="84" t="s">
        <v>104</v>
      </c>
      <c r="C367" s="84" t="s">
        <v>105</v>
      </c>
      <c r="D367" s="84" t="s">
        <v>106</v>
      </c>
      <c r="E367" s="84" t="s">
        <v>107</v>
      </c>
      <c r="F367" s="84" t="s">
        <v>108</v>
      </c>
      <c r="G367" s="84" t="s">
        <v>109</v>
      </c>
      <c r="H367" s="84" t="s">
        <v>110</v>
      </c>
      <c r="I367" s="84" t="s">
        <v>73</v>
      </c>
      <c r="J367" s="84" t="s">
        <v>74</v>
      </c>
      <c r="K367" s="386"/>
      <c r="L367" s="338"/>
      <c r="M367" s="338"/>
      <c r="N367" s="338"/>
      <c r="O367" s="338"/>
      <c r="P367" s="338"/>
      <c r="Q367" s="338"/>
      <c r="R367" s="338"/>
    </row>
    <row r="368" spans="1:23" ht="15.75" customHeight="1" x14ac:dyDescent="0.25">
      <c r="A368" s="84">
        <v>1401</v>
      </c>
      <c r="B368" s="87">
        <v>120</v>
      </c>
      <c r="C368" s="87"/>
      <c r="D368" s="87"/>
      <c r="E368" s="87"/>
      <c r="F368" s="87"/>
      <c r="G368" s="87"/>
      <c r="H368" s="87"/>
      <c r="I368" s="87"/>
      <c r="J368" s="87"/>
      <c r="K368" s="129"/>
      <c r="L368" s="262"/>
      <c r="M368" s="263"/>
      <c r="N368" s="264"/>
      <c r="O368" s="278"/>
      <c r="P368" s="92">
        <f>B368</f>
        <v>120</v>
      </c>
      <c r="Q368" s="279"/>
      <c r="R368" s="278"/>
    </row>
    <row r="369" spans="1:19" ht="15.75" customHeight="1" x14ac:dyDescent="0.25">
      <c r="A369" s="84">
        <v>1402</v>
      </c>
      <c r="B369" s="87"/>
      <c r="C369" s="87">
        <v>112</v>
      </c>
      <c r="D369" s="87"/>
      <c r="E369" s="87"/>
      <c r="F369" s="87"/>
      <c r="G369" s="87"/>
      <c r="H369" s="87"/>
      <c r="I369" s="87"/>
      <c r="J369" s="87"/>
      <c r="K369" s="129"/>
      <c r="L369" s="265"/>
      <c r="M369" s="101"/>
      <c r="N369" s="266"/>
      <c r="O369" s="96">
        <f>IF(C369=0,"",C369/B368)</f>
        <v>0.93333333333333335</v>
      </c>
      <c r="P369" s="97">
        <v>112</v>
      </c>
      <c r="Q369" s="280">
        <f t="shared" ref="Q369:Q376" si="34">IF(P369=0,"",P369/P368)</f>
        <v>0.93333333333333335</v>
      </c>
      <c r="R369" s="280">
        <f t="shared" ref="R369:R376" si="35">IF(P369=0,"",100%-Q369)</f>
        <v>6.6666666666666652E-2</v>
      </c>
    </row>
    <row r="370" spans="1:19" ht="15.75" customHeight="1" x14ac:dyDescent="0.25">
      <c r="A370" s="84">
        <v>1501</v>
      </c>
      <c r="B370" s="87"/>
      <c r="C370" s="87"/>
      <c r="D370" s="87">
        <v>107</v>
      </c>
      <c r="E370" s="87"/>
      <c r="F370" s="87"/>
      <c r="G370" s="87"/>
      <c r="H370" s="87"/>
      <c r="I370" s="87"/>
      <c r="J370" s="87"/>
      <c r="K370" s="129"/>
      <c r="L370" s="265"/>
      <c r="M370" s="101"/>
      <c r="N370" s="266"/>
      <c r="O370" s="96">
        <f>IF(D370=0,"",D370/C369)</f>
        <v>0.9553571428571429</v>
      </c>
      <c r="P370" s="97">
        <v>110</v>
      </c>
      <c r="Q370" s="280">
        <f t="shared" si="34"/>
        <v>0.9821428571428571</v>
      </c>
      <c r="R370" s="280">
        <f t="shared" si="35"/>
        <v>1.7857142857142905E-2</v>
      </c>
      <c r="S370" s="14">
        <f>P370/P368</f>
        <v>0.91666666666666663</v>
      </c>
    </row>
    <row r="371" spans="1:19" ht="15.75" customHeight="1" x14ac:dyDescent="0.25">
      <c r="A371" s="84">
        <v>1502</v>
      </c>
      <c r="B371" s="87"/>
      <c r="C371" s="87"/>
      <c r="D371" s="87"/>
      <c r="E371" s="87">
        <v>77</v>
      </c>
      <c r="F371" s="87"/>
      <c r="G371" s="87"/>
      <c r="H371" s="87"/>
      <c r="I371" s="87"/>
      <c r="J371" s="87"/>
      <c r="K371" s="129"/>
      <c r="L371" s="265"/>
      <c r="M371" s="101"/>
      <c r="N371" s="266"/>
      <c r="O371" s="96">
        <f>IF(E371=0,"",E371/D370)</f>
        <v>0.71962616822429903</v>
      </c>
      <c r="P371" s="97">
        <v>84</v>
      </c>
      <c r="Q371" s="280">
        <f t="shared" si="34"/>
        <v>0.76363636363636367</v>
      </c>
      <c r="R371" s="280">
        <f t="shared" si="35"/>
        <v>0.23636363636363633</v>
      </c>
    </row>
    <row r="372" spans="1:19" ht="15.75" customHeight="1" x14ac:dyDescent="0.25">
      <c r="A372" s="84">
        <v>1601</v>
      </c>
      <c r="B372" s="87"/>
      <c r="C372" s="87"/>
      <c r="D372" s="87"/>
      <c r="E372" s="87"/>
      <c r="F372" s="87">
        <v>68</v>
      </c>
      <c r="G372" s="87"/>
      <c r="H372" s="87"/>
      <c r="I372" s="87"/>
      <c r="J372" s="87"/>
      <c r="K372" s="129"/>
      <c r="L372" s="265"/>
      <c r="M372" s="101"/>
      <c r="N372" s="266"/>
      <c r="O372" s="96">
        <f>IF(F372=0,"",F372/E371)</f>
        <v>0.88311688311688308</v>
      </c>
      <c r="P372" s="97">
        <v>80</v>
      </c>
      <c r="Q372" s="280">
        <f t="shared" si="34"/>
        <v>0.95238095238095233</v>
      </c>
      <c r="R372" s="280">
        <f t="shared" si="35"/>
        <v>4.7619047619047672E-2</v>
      </c>
    </row>
    <row r="373" spans="1:19" ht="15.75" customHeight="1" x14ac:dyDescent="0.25">
      <c r="A373" s="84">
        <v>1602</v>
      </c>
      <c r="B373" s="87"/>
      <c r="C373" s="87"/>
      <c r="D373" s="87"/>
      <c r="E373" s="87"/>
      <c r="F373" s="87"/>
      <c r="G373" s="87">
        <v>68</v>
      </c>
      <c r="H373" s="87"/>
      <c r="I373" s="87"/>
      <c r="J373" s="87"/>
      <c r="K373" s="129"/>
      <c r="L373" s="265"/>
      <c r="M373" s="101"/>
      <c r="N373" s="266"/>
      <c r="O373" s="96">
        <f>IF(G373=0,"",G373/F372)</f>
        <v>1</v>
      </c>
      <c r="P373" s="97">
        <v>79</v>
      </c>
      <c r="Q373" s="280">
        <f t="shared" si="34"/>
        <v>0.98750000000000004</v>
      </c>
      <c r="R373" s="280">
        <f t="shared" si="35"/>
        <v>1.2499999999999956E-2</v>
      </c>
    </row>
    <row r="374" spans="1:19" ht="15.75" customHeight="1" x14ac:dyDescent="0.25">
      <c r="A374" s="84">
        <v>1701</v>
      </c>
      <c r="B374" s="87"/>
      <c r="C374" s="87"/>
      <c r="D374" s="87"/>
      <c r="E374" s="87"/>
      <c r="F374" s="87"/>
      <c r="G374" s="87"/>
      <c r="H374" s="87">
        <v>64</v>
      </c>
      <c r="I374" s="87"/>
      <c r="J374" s="87"/>
      <c r="K374" s="129"/>
      <c r="L374" s="265"/>
      <c r="M374" s="101"/>
      <c r="N374" s="266"/>
      <c r="O374" s="96">
        <f>IF(H374=0,"",H374/G373)</f>
        <v>0.94117647058823528</v>
      </c>
      <c r="P374" s="97">
        <v>78</v>
      </c>
      <c r="Q374" s="280">
        <f t="shared" si="34"/>
        <v>0.98734177215189878</v>
      </c>
      <c r="R374" s="280">
        <f t="shared" si="35"/>
        <v>1.2658227848101222E-2</v>
      </c>
    </row>
    <row r="375" spans="1:19" ht="15.75" customHeight="1" x14ac:dyDescent="0.25">
      <c r="A375" s="84">
        <v>1702</v>
      </c>
      <c r="B375" s="87"/>
      <c r="C375" s="87"/>
      <c r="D375" s="87"/>
      <c r="E375" s="87"/>
      <c r="F375" s="87"/>
      <c r="G375" s="87"/>
      <c r="H375" s="87"/>
      <c r="I375" s="87">
        <v>57</v>
      </c>
      <c r="J375" s="87"/>
      <c r="K375" s="129"/>
      <c r="L375" s="265"/>
      <c r="M375" s="101"/>
      <c r="N375" s="266"/>
      <c r="O375" s="96">
        <f>IF(I375=0,"",I375/H374)</f>
        <v>0.890625</v>
      </c>
      <c r="P375" s="97">
        <v>77</v>
      </c>
      <c r="Q375" s="280">
        <f t="shared" si="34"/>
        <v>0.98717948717948723</v>
      </c>
      <c r="R375" s="280">
        <f t="shared" si="35"/>
        <v>1.2820512820512775E-2</v>
      </c>
    </row>
    <row r="376" spans="1:19" ht="15.75" customHeight="1" x14ac:dyDescent="0.25">
      <c r="A376" s="84">
        <v>1801</v>
      </c>
      <c r="B376" s="87"/>
      <c r="C376" s="87"/>
      <c r="D376" s="87"/>
      <c r="E376" s="87"/>
      <c r="F376" s="87"/>
      <c r="G376" s="87"/>
      <c r="H376" s="87"/>
      <c r="I376" s="87"/>
      <c r="J376" s="87">
        <v>57</v>
      </c>
      <c r="K376" s="129">
        <v>39</v>
      </c>
      <c r="L376" s="265"/>
      <c r="M376" s="101"/>
      <c r="N376" s="266"/>
      <c r="O376" s="126">
        <f>IF(J376=0,"",J376/I375)</f>
        <v>1</v>
      </c>
      <c r="P376" s="97">
        <v>76</v>
      </c>
      <c r="Q376" s="126">
        <f t="shared" si="34"/>
        <v>0.98701298701298701</v>
      </c>
      <c r="R376" s="126">
        <f t="shared" si="35"/>
        <v>1.2987012987012991E-2</v>
      </c>
    </row>
    <row r="377" spans="1:19" ht="15.75" customHeight="1" x14ac:dyDescent="0.25">
      <c r="A377" s="84">
        <v>1802</v>
      </c>
      <c r="B377" s="87"/>
      <c r="C377" s="87"/>
      <c r="D377" s="87"/>
      <c r="E377" s="87"/>
      <c r="F377" s="87"/>
      <c r="G377" s="87"/>
      <c r="H377" s="87"/>
      <c r="I377" s="87"/>
      <c r="J377" s="87">
        <v>26</v>
      </c>
      <c r="K377" s="129">
        <v>15</v>
      </c>
      <c r="L377" s="265"/>
      <c r="M377" s="101"/>
      <c r="N377" s="256"/>
      <c r="O377" s="101"/>
      <c r="P377" s="97">
        <v>37</v>
      </c>
      <c r="Q377" s="101"/>
      <c r="R377" s="287"/>
    </row>
    <row r="378" spans="1:19" ht="15.75" customHeight="1" x14ac:dyDescent="0.25">
      <c r="A378" s="84">
        <v>1901</v>
      </c>
      <c r="B378" s="87"/>
      <c r="C378" s="87"/>
      <c r="D378" s="87"/>
      <c r="E378" s="87"/>
      <c r="F378" s="87"/>
      <c r="G378" s="87"/>
      <c r="H378" s="87"/>
      <c r="I378" s="87"/>
      <c r="J378" s="87">
        <v>11</v>
      </c>
      <c r="K378" s="129">
        <v>6</v>
      </c>
      <c r="L378" s="265"/>
      <c r="M378" s="101"/>
      <c r="N378" s="256"/>
      <c r="O378" s="215"/>
      <c r="P378" s="106">
        <v>18</v>
      </c>
      <c r="Q378" s="285"/>
      <c r="R378" s="215"/>
    </row>
    <row r="379" spans="1:19" ht="15.75" customHeight="1" x14ac:dyDescent="0.25">
      <c r="A379" s="84">
        <v>1902</v>
      </c>
      <c r="B379" s="87"/>
      <c r="C379" s="87"/>
      <c r="D379" s="87"/>
      <c r="E379" s="87"/>
      <c r="F379" s="87"/>
      <c r="G379" s="87"/>
      <c r="H379" s="87"/>
      <c r="I379" s="87"/>
      <c r="J379" s="87">
        <v>8</v>
      </c>
      <c r="K379" s="129">
        <v>5</v>
      </c>
      <c r="L379" s="265"/>
      <c r="M379" s="101"/>
      <c r="N379" s="256"/>
      <c r="O379" s="215"/>
      <c r="P379" s="106">
        <v>10</v>
      </c>
      <c r="Q379" s="285"/>
      <c r="R379" s="215"/>
    </row>
    <row r="380" spans="1:19" ht="15.75" customHeight="1" x14ac:dyDescent="0.25">
      <c r="A380" s="84">
        <v>2001</v>
      </c>
      <c r="B380" s="87"/>
      <c r="C380" s="87"/>
      <c r="D380" s="87"/>
      <c r="E380" s="87"/>
      <c r="F380" s="87"/>
      <c r="G380" s="87"/>
      <c r="H380" s="87"/>
      <c r="I380" s="87"/>
      <c r="J380" s="87">
        <v>2</v>
      </c>
      <c r="K380" s="129">
        <v>1</v>
      </c>
      <c r="L380" s="265"/>
      <c r="M380" s="101"/>
      <c r="N380" s="256"/>
      <c r="O380" s="215"/>
      <c r="P380" s="252">
        <v>5</v>
      </c>
      <c r="Q380" s="285"/>
      <c r="R380" s="215"/>
    </row>
    <row r="381" spans="1:19" ht="15.75" customHeight="1" x14ac:dyDescent="0.25">
      <c r="A381" s="84">
        <v>2002</v>
      </c>
      <c r="B381" s="87"/>
      <c r="C381" s="87"/>
      <c r="D381" s="87"/>
      <c r="E381" s="87"/>
      <c r="F381" s="87"/>
      <c r="G381" s="87"/>
      <c r="H381" s="87"/>
      <c r="I381" s="87"/>
      <c r="J381" s="87">
        <v>2</v>
      </c>
      <c r="K381" s="129">
        <v>2</v>
      </c>
      <c r="L381" s="265"/>
      <c r="M381" s="101"/>
      <c r="N381" s="256"/>
      <c r="O381" s="101"/>
      <c r="P381" s="254">
        <v>2</v>
      </c>
      <c r="Q381" s="286"/>
      <c r="R381" s="215"/>
    </row>
    <row r="382" spans="1:19" ht="15.75" customHeight="1" x14ac:dyDescent="0.25">
      <c r="A382" s="84">
        <v>2101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129"/>
      <c r="L382" s="265"/>
      <c r="M382" s="101"/>
      <c r="N382" s="256"/>
      <c r="O382" s="111" t="s">
        <v>91</v>
      </c>
      <c r="P382" s="253">
        <v>57</v>
      </c>
      <c r="Q382" s="113">
        <f>IF(SUM(K374:K381)=0,"",SUM(K374:K381))</f>
        <v>68</v>
      </c>
      <c r="R382" s="114" t="s">
        <v>19</v>
      </c>
    </row>
    <row r="383" spans="1:19" ht="15.75" customHeight="1" x14ac:dyDescent="0.25">
      <c r="A383" s="84">
        <v>2102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129"/>
      <c r="L383" s="265"/>
      <c r="M383" s="101"/>
      <c r="N383" s="256"/>
      <c r="O383" s="115" t="s">
        <v>92</v>
      </c>
      <c r="P383" s="116">
        <f>IF(P382/B368=0,"",P382/B368)</f>
        <v>0.47499999999999998</v>
      </c>
      <c r="Q383" s="117">
        <f>IF(P382/Q382=0,"",P382/Q382)</f>
        <v>0.83823529411764708</v>
      </c>
      <c r="R383" s="118" t="s">
        <v>93</v>
      </c>
    </row>
    <row r="384" spans="1:19" ht="15.75" customHeight="1" x14ac:dyDescent="0.25">
      <c r="A384" s="84">
        <v>2201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129"/>
      <c r="L384" s="267"/>
      <c r="M384" s="268"/>
      <c r="N384" s="269"/>
      <c r="O384" s="120"/>
      <c r="P384" s="121"/>
      <c r="Q384" s="121"/>
      <c r="R384" s="122"/>
    </row>
    <row r="385" spans="1:24" ht="18" customHeight="1" x14ac:dyDescent="0.25">
      <c r="A385" s="46"/>
      <c r="B385" s="340" t="s">
        <v>111</v>
      </c>
      <c r="C385" s="340"/>
      <c r="D385" s="340"/>
      <c r="E385" s="340"/>
      <c r="F385" s="340"/>
      <c r="G385" s="340"/>
      <c r="H385" s="340"/>
      <c r="I385" s="340"/>
      <c r="J385" s="340"/>
      <c r="K385" s="123">
        <f>SUM(K368:K381)</f>
        <v>68</v>
      </c>
      <c r="L385" s="124">
        <f>IF(K376=0,"",K376/B368)</f>
        <v>0.32500000000000001</v>
      </c>
      <c r="M385" s="124">
        <f>IF(K385=0,"",K385/B368)</f>
        <v>0.56666666666666665</v>
      </c>
      <c r="N385" s="124">
        <f>IF(K376=0,"",M385-L385)</f>
        <v>0.24166666666666664</v>
      </c>
      <c r="O385" s="1"/>
      <c r="P385" s="2"/>
      <c r="Q385" s="36"/>
      <c r="R385" s="1"/>
    </row>
    <row r="386" spans="1:24" ht="12.75" customHeight="1" x14ac:dyDescent="0.2"/>
    <row r="387" spans="1:24" ht="12.75" customHeight="1" x14ac:dyDescent="0.2"/>
    <row r="388" spans="1:24" ht="26.25" customHeight="1" x14ac:dyDescent="0.4">
      <c r="B388" s="382" t="s">
        <v>101</v>
      </c>
      <c r="C388" s="367"/>
      <c r="D388" s="367"/>
      <c r="E388" s="367"/>
      <c r="F388" s="367"/>
      <c r="G388" s="367"/>
      <c r="H388" s="367"/>
      <c r="I388" s="367"/>
      <c r="J388" s="367"/>
      <c r="K388" s="225" t="s">
        <v>97</v>
      </c>
      <c r="L388" s="1"/>
      <c r="M388" s="1"/>
      <c r="N388" s="2"/>
      <c r="O388" s="1"/>
      <c r="P388" s="2"/>
      <c r="Q388" s="2"/>
      <c r="R388" s="2"/>
    </row>
    <row r="389" spans="1:24" ht="20.25" customHeight="1" x14ac:dyDescent="0.2">
      <c r="A389" s="342" t="s">
        <v>18</v>
      </c>
      <c r="B389" s="344" t="s">
        <v>102</v>
      </c>
      <c r="C389" s="345"/>
      <c r="D389" s="345"/>
      <c r="E389" s="345"/>
      <c r="F389" s="345"/>
      <c r="G389" s="345"/>
      <c r="H389" s="345"/>
      <c r="I389" s="345"/>
      <c r="J389" s="377"/>
      <c r="K389" s="348" t="s">
        <v>19</v>
      </c>
      <c r="L389" s="339" t="s">
        <v>11</v>
      </c>
      <c r="M389" s="339" t="s">
        <v>12</v>
      </c>
      <c r="N389" s="350" t="s">
        <v>13</v>
      </c>
      <c r="O389" s="339" t="s">
        <v>14</v>
      </c>
      <c r="P389" s="337" t="s">
        <v>15</v>
      </c>
      <c r="Q389" s="337" t="s">
        <v>16</v>
      </c>
      <c r="R389" s="339" t="s">
        <v>103</v>
      </c>
    </row>
    <row r="390" spans="1:24" ht="15.75" customHeight="1" x14ac:dyDescent="0.25">
      <c r="A390" s="343"/>
      <c r="B390" s="84" t="s">
        <v>104</v>
      </c>
      <c r="C390" s="84" t="s">
        <v>105</v>
      </c>
      <c r="D390" s="84" t="s">
        <v>106</v>
      </c>
      <c r="E390" s="84" t="s">
        <v>107</v>
      </c>
      <c r="F390" s="84" t="s">
        <v>108</v>
      </c>
      <c r="G390" s="84" t="s">
        <v>109</v>
      </c>
      <c r="H390" s="84" t="s">
        <v>110</v>
      </c>
      <c r="I390" s="84" t="s">
        <v>73</v>
      </c>
      <c r="J390" s="84" t="s">
        <v>74</v>
      </c>
      <c r="K390" s="386"/>
      <c r="L390" s="338"/>
      <c r="M390" s="338"/>
      <c r="N390" s="338"/>
      <c r="O390" s="338"/>
      <c r="P390" s="338"/>
      <c r="Q390" s="338"/>
      <c r="R390" s="338"/>
    </row>
    <row r="391" spans="1:24" ht="15.75" customHeight="1" x14ac:dyDescent="0.25">
      <c r="A391" s="84">
        <v>1402</v>
      </c>
      <c r="B391" s="87">
        <v>102</v>
      </c>
      <c r="C391" s="87"/>
      <c r="D391" s="87"/>
      <c r="E391" s="87"/>
      <c r="F391" s="87"/>
      <c r="G391" s="87"/>
      <c r="H391" s="87"/>
      <c r="I391" s="87"/>
      <c r="J391" s="87"/>
      <c r="K391" s="129"/>
      <c r="L391" s="262"/>
      <c r="M391" s="263"/>
      <c r="N391" s="264"/>
      <c r="O391" s="278"/>
      <c r="P391" s="92">
        <f>B391</f>
        <v>102</v>
      </c>
      <c r="Q391" s="279"/>
      <c r="R391" s="278"/>
    </row>
    <row r="392" spans="1:24" ht="15.75" customHeight="1" x14ac:dyDescent="0.25">
      <c r="A392" s="84">
        <v>1501</v>
      </c>
      <c r="B392" s="87"/>
      <c r="C392" s="87">
        <v>90</v>
      </c>
      <c r="D392" s="87"/>
      <c r="E392" s="87"/>
      <c r="F392" s="87"/>
      <c r="G392" s="87"/>
      <c r="H392" s="87"/>
      <c r="I392" s="87"/>
      <c r="J392" s="87"/>
      <c r="K392" s="129"/>
      <c r="L392" s="265"/>
      <c r="M392" s="101"/>
      <c r="N392" s="266"/>
      <c r="O392" s="96">
        <f>IF(C392=0,"",C392/B391)</f>
        <v>0.88235294117647056</v>
      </c>
      <c r="P392" s="97">
        <v>97</v>
      </c>
      <c r="Q392" s="280">
        <f t="shared" ref="Q392:Q399" si="36">IF(P392=0,"",P392/P391)</f>
        <v>0.9509803921568627</v>
      </c>
      <c r="R392" s="280">
        <f t="shared" ref="R392:R399" si="37">IF(P392=0,"",100%-Q392)</f>
        <v>4.9019607843137303E-2</v>
      </c>
    </row>
    <row r="393" spans="1:24" ht="15.75" customHeight="1" x14ac:dyDescent="0.25">
      <c r="A393" s="84">
        <v>1502</v>
      </c>
      <c r="B393" s="87"/>
      <c r="C393" s="87"/>
      <c r="D393" s="87">
        <v>86</v>
      </c>
      <c r="E393" s="87"/>
      <c r="F393" s="87"/>
      <c r="G393" s="87"/>
      <c r="H393" s="87"/>
      <c r="I393" s="87"/>
      <c r="J393" s="87"/>
      <c r="K393" s="129"/>
      <c r="L393" s="265"/>
      <c r="M393" s="101"/>
      <c r="N393" s="266"/>
      <c r="O393" s="96">
        <f>IF(D393=0,"",D393/C392)</f>
        <v>0.9555555555555556</v>
      </c>
      <c r="P393" s="97">
        <v>86</v>
      </c>
      <c r="Q393" s="280">
        <f t="shared" si="36"/>
        <v>0.88659793814432986</v>
      </c>
      <c r="R393" s="280">
        <f t="shared" si="37"/>
        <v>0.11340206185567014</v>
      </c>
      <c r="S393" s="14">
        <f>P393/P391</f>
        <v>0.84313725490196079</v>
      </c>
    </row>
    <row r="394" spans="1:24" ht="15.75" customHeight="1" x14ac:dyDescent="0.25">
      <c r="A394" s="84">
        <v>1601</v>
      </c>
      <c r="B394" s="87"/>
      <c r="C394" s="87"/>
      <c r="D394" s="87"/>
      <c r="E394" s="87">
        <v>83</v>
      </c>
      <c r="F394" s="87"/>
      <c r="G394" s="87"/>
      <c r="H394" s="87"/>
      <c r="I394" s="87"/>
      <c r="J394" s="87"/>
      <c r="K394" s="129"/>
      <c r="L394" s="265"/>
      <c r="M394" s="101"/>
      <c r="N394" s="266"/>
      <c r="O394" s="96">
        <f>IF(E394=0,"",E394/D393)</f>
        <v>0.96511627906976749</v>
      </c>
      <c r="P394" s="97">
        <v>84</v>
      </c>
      <c r="Q394" s="280">
        <f t="shared" si="36"/>
        <v>0.97674418604651159</v>
      </c>
      <c r="R394" s="280">
        <f t="shared" si="37"/>
        <v>2.3255813953488413E-2</v>
      </c>
    </row>
    <row r="395" spans="1:24" ht="15.75" customHeight="1" x14ac:dyDescent="0.25">
      <c r="A395" s="84">
        <v>1602</v>
      </c>
      <c r="B395" s="87"/>
      <c r="C395" s="87"/>
      <c r="D395" s="87"/>
      <c r="E395" s="87"/>
      <c r="F395" s="87">
        <v>77</v>
      </c>
      <c r="G395" s="87"/>
      <c r="H395" s="87"/>
      <c r="I395" s="87"/>
      <c r="J395" s="87"/>
      <c r="K395" s="129"/>
      <c r="L395" s="265"/>
      <c r="M395" s="101"/>
      <c r="N395" s="266"/>
      <c r="O395" s="96">
        <f>IF(F395=0,"",F395/E394)</f>
        <v>0.92771084337349397</v>
      </c>
      <c r="P395" s="97">
        <v>81</v>
      </c>
      <c r="Q395" s="280">
        <f t="shared" si="36"/>
        <v>0.9642857142857143</v>
      </c>
      <c r="R395" s="280">
        <f t="shared" si="37"/>
        <v>3.5714285714285698E-2</v>
      </c>
    </row>
    <row r="396" spans="1:24" ht="15.75" customHeight="1" x14ac:dyDescent="0.25">
      <c r="A396" s="84">
        <v>1701</v>
      </c>
      <c r="B396" s="87"/>
      <c r="C396" s="87"/>
      <c r="D396" s="87"/>
      <c r="E396" s="87"/>
      <c r="F396" s="87"/>
      <c r="G396" s="87">
        <v>73</v>
      </c>
      <c r="H396" s="87"/>
      <c r="I396" s="87"/>
      <c r="J396" s="87"/>
      <c r="K396" s="129"/>
      <c r="L396" s="265"/>
      <c r="M396" s="101"/>
      <c r="N396" s="266"/>
      <c r="O396" s="96">
        <f>IF(G396=0,"",G396/F395)</f>
        <v>0.94805194805194803</v>
      </c>
      <c r="P396" s="97">
        <v>80</v>
      </c>
      <c r="Q396" s="280">
        <f t="shared" si="36"/>
        <v>0.98765432098765427</v>
      </c>
      <c r="R396" s="280">
        <f t="shared" si="37"/>
        <v>1.2345679012345734E-2</v>
      </c>
      <c r="U396" s="2"/>
      <c r="V396" s="2"/>
      <c r="W396" s="2"/>
      <c r="X396" s="2"/>
    </row>
    <row r="397" spans="1:24" ht="15.75" customHeight="1" x14ac:dyDescent="0.25">
      <c r="A397" s="84">
        <v>1702</v>
      </c>
      <c r="B397" s="87"/>
      <c r="C397" s="87"/>
      <c r="D397" s="87"/>
      <c r="E397" s="87"/>
      <c r="F397" s="87"/>
      <c r="G397" s="87"/>
      <c r="H397" s="87">
        <v>70</v>
      </c>
      <c r="I397" s="87"/>
      <c r="J397" s="87"/>
      <c r="K397" s="129"/>
      <c r="L397" s="265"/>
      <c r="M397" s="101"/>
      <c r="N397" s="266"/>
      <c r="O397" s="96">
        <f>IF(H397=0,"",H397/G396)</f>
        <v>0.95890410958904104</v>
      </c>
      <c r="P397" s="97">
        <v>80</v>
      </c>
      <c r="Q397" s="280">
        <f t="shared" si="36"/>
        <v>1</v>
      </c>
      <c r="R397" s="280">
        <f t="shared" si="37"/>
        <v>0</v>
      </c>
      <c r="U397" s="2"/>
      <c r="V397" s="2"/>
      <c r="W397" s="2"/>
      <c r="X397" s="2"/>
    </row>
    <row r="398" spans="1:24" ht="15.75" customHeight="1" x14ac:dyDescent="0.25">
      <c r="A398" s="84">
        <v>1801</v>
      </c>
      <c r="B398" s="87"/>
      <c r="C398" s="87"/>
      <c r="D398" s="87"/>
      <c r="E398" s="87"/>
      <c r="F398" s="87"/>
      <c r="G398" s="87"/>
      <c r="H398" s="87"/>
      <c r="I398" s="87">
        <v>66</v>
      </c>
      <c r="J398" s="87"/>
      <c r="K398" s="129"/>
      <c r="L398" s="265"/>
      <c r="M398" s="101"/>
      <c r="N398" s="266"/>
      <c r="O398" s="96">
        <f>IF(I398=0,"",I398/H397)</f>
        <v>0.94285714285714284</v>
      </c>
      <c r="P398" s="97">
        <v>80</v>
      </c>
      <c r="Q398" s="280">
        <f t="shared" si="36"/>
        <v>1</v>
      </c>
      <c r="R398" s="280">
        <f t="shared" si="37"/>
        <v>0</v>
      </c>
      <c r="U398" s="2"/>
      <c r="V398" s="2"/>
      <c r="W398" s="2"/>
      <c r="X398" s="2"/>
    </row>
    <row r="399" spans="1:24" ht="15.75" customHeight="1" x14ac:dyDescent="0.25">
      <c r="A399" s="84">
        <v>1802</v>
      </c>
      <c r="B399" s="87"/>
      <c r="C399" s="87"/>
      <c r="D399" s="87"/>
      <c r="E399" s="87"/>
      <c r="F399" s="87"/>
      <c r="G399" s="87"/>
      <c r="H399" s="87"/>
      <c r="I399" s="87"/>
      <c r="J399" s="87">
        <v>66</v>
      </c>
      <c r="K399" s="129">
        <v>41</v>
      </c>
      <c r="L399" s="265"/>
      <c r="M399" s="101"/>
      <c r="N399" s="266"/>
      <c r="O399" s="126">
        <f>IF(J399=0,"",J399/I398)</f>
        <v>1</v>
      </c>
      <c r="P399" s="97">
        <v>80</v>
      </c>
      <c r="Q399" s="126">
        <f t="shared" si="36"/>
        <v>1</v>
      </c>
      <c r="R399" s="126">
        <f t="shared" si="37"/>
        <v>0</v>
      </c>
      <c r="U399" s="2"/>
      <c r="V399" s="2"/>
      <c r="W399" s="2"/>
      <c r="X399" s="2"/>
    </row>
    <row r="400" spans="1:24" ht="15.75" customHeight="1" x14ac:dyDescent="0.25">
      <c r="A400" s="84">
        <v>1901</v>
      </c>
      <c r="B400" s="87"/>
      <c r="C400" s="87"/>
      <c r="D400" s="87"/>
      <c r="E400" s="87"/>
      <c r="F400" s="87"/>
      <c r="G400" s="87"/>
      <c r="H400" s="87"/>
      <c r="I400" s="87"/>
      <c r="J400" s="87">
        <v>26</v>
      </c>
      <c r="K400" s="129">
        <v>17</v>
      </c>
      <c r="L400" s="265"/>
      <c r="M400" s="101"/>
      <c r="N400" s="256"/>
      <c r="O400" s="101"/>
      <c r="P400" s="97">
        <v>35</v>
      </c>
      <c r="Q400" s="101"/>
      <c r="R400" s="287"/>
      <c r="U400" s="2"/>
      <c r="V400" s="2"/>
      <c r="W400" s="2"/>
      <c r="X400" s="2"/>
    </row>
    <row r="401" spans="1:24" ht="15.75" customHeight="1" x14ac:dyDescent="0.25">
      <c r="A401" s="84">
        <v>1902</v>
      </c>
      <c r="B401" s="87"/>
      <c r="C401" s="87"/>
      <c r="D401" s="87"/>
      <c r="E401" s="87"/>
      <c r="F401" s="87"/>
      <c r="G401" s="87"/>
      <c r="H401" s="87"/>
      <c r="I401" s="87"/>
      <c r="J401" s="87">
        <v>13</v>
      </c>
      <c r="K401" s="129">
        <v>9</v>
      </c>
      <c r="L401" s="265"/>
      <c r="M401" s="101"/>
      <c r="N401" s="256"/>
      <c r="O401" s="215"/>
      <c r="P401" s="106">
        <v>16</v>
      </c>
      <c r="Q401" s="285"/>
      <c r="R401" s="215"/>
      <c r="U401" s="2"/>
      <c r="V401" s="2"/>
      <c r="W401" s="2"/>
      <c r="X401" s="2"/>
    </row>
    <row r="402" spans="1:24" ht="15.75" customHeight="1" x14ac:dyDescent="0.25">
      <c r="A402" s="84">
        <v>2001</v>
      </c>
      <c r="B402" s="87"/>
      <c r="C402" s="87"/>
      <c r="D402" s="87"/>
      <c r="E402" s="87"/>
      <c r="F402" s="87"/>
      <c r="G402" s="87"/>
      <c r="H402" s="87"/>
      <c r="I402" s="87"/>
      <c r="J402" s="87">
        <v>7</v>
      </c>
      <c r="K402" s="129">
        <v>7</v>
      </c>
      <c r="L402" s="265"/>
      <c r="M402" s="101"/>
      <c r="N402" s="256"/>
      <c r="O402" s="215"/>
      <c r="P402" s="106">
        <v>7</v>
      </c>
      <c r="Q402" s="285"/>
      <c r="R402" s="215"/>
    </row>
    <row r="403" spans="1:24" ht="15.75" customHeight="1" x14ac:dyDescent="0.25">
      <c r="A403" s="84">
        <v>2002</v>
      </c>
      <c r="B403" s="87"/>
      <c r="C403" s="87"/>
      <c r="D403" s="87"/>
      <c r="E403" s="87"/>
      <c r="F403" s="87"/>
      <c r="G403" s="87"/>
      <c r="H403" s="87"/>
      <c r="I403" s="87"/>
      <c r="J403" s="87">
        <v>2</v>
      </c>
      <c r="K403" s="129">
        <v>1</v>
      </c>
      <c r="L403" s="265"/>
      <c r="M403" s="101"/>
      <c r="N403" s="256"/>
      <c r="O403" s="215"/>
      <c r="P403" s="106">
        <v>2</v>
      </c>
      <c r="Q403" s="285"/>
      <c r="R403" s="215"/>
    </row>
    <row r="404" spans="1:24" ht="15.75" customHeight="1" x14ac:dyDescent="0.25">
      <c r="A404" s="84">
        <v>2101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129"/>
      <c r="L404" s="265"/>
      <c r="M404" s="101"/>
      <c r="N404" s="256"/>
      <c r="O404" s="101"/>
      <c r="P404" s="256"/>
      <c r="Q404" s="286"/>
      <c r="R404" s="215"/>
    </row>
    <row r="405" spans="1:24" ht="15.75" customHeight="1" x14ac:dyDescent="0.25">
      <c r="A405" s="84">
        <v>2102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129"/>
      <c r="L405" s="265"/>
      <c r="M405" s="101"/>
      <c r="N405" s="256"/>
      <c r="O405" s="111" t="s">
        <v>91</v>
      </c>
      <c r="P405" s="112">
        <v>64</v>
      </c>
      <c r="Q405" s="113">
        <f>IF(SUM(K397:K404)=0,"",SUM(K397:K404))</f>
        <v>75</v>
      </c>
      <c r="R405" s="114" t="s">
        <v>19</v>
      </c>
    </row>
    <row r="406" spans="1:24" ht="15.75" customHeight="1" x14ac:dyDescent="0.25">
      <c r="A406" s="84">
        <v>2201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129"/>
      <c r="L406" s="265"/>
      <c r="M406" s="101"/>
      <c r="N406" s="256"/>
      <c r="O406" s="115" t="s">
        <v>92</v>
      </c>
      <c r="P406" s="116">
        <f>IF(P405/B391=0,"",P405/B391)</f>
        <v>0.62745098039215685</v>
      </c>
      <c r="Q406" s="117">
        <f>IF(P405/Q405=0,"",P405/Q405)</f>
        <v>0.85333333333333339</v>
      </c>
      <c r="R406" s="118" t="s">
        <v>93</v>
      </c>
    </row>
    <row r="407" spans="1:24" ht="15.75" customHeight="1" x14ac:dyDescent="0.25">
      <c r="A407" s="84">
        <v>2202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129"/>
      <c r="L407" s="267"/>
      <c r="M407" s="268"/>
      <c r="N407" s="269"/>
      <c r="O407" s="120"/>
      <c r="P407" s="121"/>
      <c r="Q407" s="121"/>
      <c r="R407" s="122"/>
    </row>
    <row r="408" spans="1:24" ht="18" customHeight="1" x14ac:dyDescent="0.25">
      <c r="A408" s="46"/>
      <c r="B408" s="340" t="s">
        <v>111</v>
      </c>
      <c r="C408" s="340"/>
      <c r="D408" s="340"/>
      <c r="E408" s="340"/>
      <c r="F408" s="340"/>
      <c r="G408" s="340"/>
      <c r="H408" s="340"/>
      <c r="I408" s="340"/>
      <c r="J408" s="340"/>
      <c r="K408" s="123">
        <f>SUM(K391:K404)</f>
        <v>75</v>
      </c>
      <c r="L408" s="124">
        <f>IF(K399=0,"",K399/B391)</f>
        <v>0.40196078431372551</v>
      </c>
      <c r="M408" s="124">
        <f>IF(K408=0,"",K408/B391)</f>
        <v>0.73529411764705888</v>
      </c>
      <c r="N408" s="124">
        <f>IF(K399=0,"",M408-L408)</f>
        <v>0.33333333333333337</v>
      </c>
      <c r="O408" s="1"/>
      <c r="P408" s="2"/>
      <c r="Q408" s="36"/>
      <c r="R408" s="1"/>
    </row>
    <row r="409" spans="1:24" ht="12.75" customHeight="1" x14ac:dyDescent="0.2"/>
    <row r="410" spans="1:24" ht="12.75" customHeight="1" x14ac:dyDescent="0.2"/>
    <row r="411" spans="1:24" ht="26.25" customHeight="1" x14ac:dyDescent="0.4">
      <c r="B411" s="382" t="s">
        <v>101</v>
      </c>
      <c r="C411" s="367"/>
      <c r="D411" s="367"/>
      <c r="E411" s="367"/>
      <c r="F411" s="367"/>
      <c r="G411" s="367"/>
      <c r="H411" s="367"/>
      <c r="I411" s="367"/>
      <c r="J411" s="367"/>
      <c r="K411" s="225" t="s">
        <v>98</v>
      </c>
      <c r="L411" s="1"/>
      <c r="M411" s="1"/>
      <c r="N411" s="2"/>
      <c r="O411" s="1"/>
      <c r="P411" s="2"/>
      <c r="Q411" s="2"/>
      <c r="R411" s="2"/>
    </row>
    <row r="412" spans="1:24" ht="20.25" customHeight="1" x14ac:dyDescent="0.2">
      <c r="A412" s="342" t="s">
        <v>18</v>
      </c>
      <c r="B412" s="344" t="s">
        <v>102</v>
      </c>
      <c r="C412" s="345"/>
      <c r="D412" s="345"/>
      <c r="E412" s="345"/>
      <c r="F412" s="345"/>
      <c r="G412" s="345"/>
      <c r="H412" s="345"/>
      <c r="I412" s="345"/>
      <c r="J412" s="377"/>
      <c r="K412" s="348" t="s">
        <v>19</v>
      </c>
      <c r="L412" s="339" t="s">
        <v>11</v>
      </c>
      <c r="M412" s="339" t="s">
        <v>12</v>
      </c>
      <c r="N412" s="350" t="s">
        <v>13</v>
      </c>
      <c r="O412" s="339" t="s">
        <v>14</v>
      </c>
      <c r="P412" s="337" t="s">
        <v>15</v>
      </c>
      <c r="Q412" s="337" t="s">
        <v>16</v>
      </c>
      <c r="R412" s="339" t="s">
        <v>103</v>
      </c>
    </row>
    <row r="413" spans="1:24" ht="15.75" customHeight="1" x14ac:dyDescent="0.25">
      <c r="A413" s="343"/>
      <c r="B413" s="84" t="s">
        <v>104</v>
      </c>
      <c r="C413" s="84" t="s">
        <v>105</v>
      </c>
      <c r="D413" s="84" t="s">
        <v>106</v>
      </c>
      <c r="E413" s="84" t="s">
        <v>107</v>
      </c>
      <c r="F413" s="84" t="s">
        <v>108</v>
      </c>
      <c r="G413" s="84" t="s">
        <v>109</v>
      </c>
      <c r="H413" s="84" t="s">
        <v>110</v>
      </c>
      <c r="I413" s="84" t="s">
        <v>73</v>
      </c>
      <c r="J413" s="84" t="s">
        <v>74</v>
      </c>
      <c r="K413" s="386"/>
      <c r="L413" s="338"/>
      <c r="M413" s="338"/>
      <c r="N413" s="338"/>
      <c r="O413" s="338"/>
      <c r="P413" s="338"/>
      <c r="Q413" s="338"/>
      <c r="R413" s="338"/>
    </row>
    <row r="414" spans="1:24" ht="15.75" customHeight="1" x14ac:dyDescent="0.25">
      <c r="A414" s="84">
        <v>1501</v>
      </c>
      <c r="B414" s="87">
        <v>119</v>
      </c>
      <c r="C414" s="87"/>
      <c r="D414" s="87"/>
      <c r="E414" s="87"/>
      <c r="F414" s="87"/>
      <c r="G414" s="87"/>
      <c r="H414" s="87"/>
      <c r="I414" s="87"/>
      <c r="J414" s="87"/>
      <c r="K414" s="129"/>
      <c r="L414" s="262"/>
      <c r="M414" s="263"/>
      <c r="N414" s="264"/>
      <c r="O414" s="278"/>
      <c r="P414" s="92">
        <f>B414</f>
        <v>119</v>
      </c>
      <c r="Q414" s="279"/>
      <c r="R414" s="278"/>
    </row>
    <row r="415" spans="1:24" ht="15.75" customHeight="1" x14ac:dyDescent="0.25">
      <c r="A415" s="84">
        <v>1502</v>
      </c>
      <c r="B415" s="87"/>
      <c r="C415" s="87">
        <v>98</v>
      </c>
      <c r="D415" s="87"/>
      <c r="E415" s="87"/>
      <c r="F415" s="87"/>
      <c r="G415" s="87"/>
      <c r="H415" s="87"/>
      <c r="I415" s="87"/>
      <c r="J415" s="87"/>
      <c r="K415" s="129"/>
      <c r="L415" s="265"/>
      <c r="M415" s="101"/>
      <c r="N415" s="266"/>
      <c r="O415" s="96">
        <f>IF(C415=0,"",C415/B414)</f>
        <v>0.82352941176470584</v>
      </c>
      <c r="P415" s="97">
        <v>110</v>
      </c>
      <c r="Q415" s="280">
        <f t="shared" ref="Q415:Q422" si="38">IF(P415=0,"",P415/P414)</f>
        <v>0.92436974789915971</v>
      </c>
      <c r="R415" s="280">
        <f t="shared" ref="R415:R422" si="39">IF(P415=0,"",100%-Q415)</f>
        <v>7.5630252100840289E-2</v>
      </c>
    </row>
    <row r="416" spans="1:24" ht="15.75" customHeight="1" x14ac:dyDescent="0.25">
      <c r="A416" s="84">
        <v>1601</v>
      </c>
      <c r="B416" s="87"/>
      <c r="C416" s="87"/>
      <c r="D416" s="87">
        <v>98</v>
      </c>
      <c r="E416" s="87"/>
      <c r="F416" s="87"/>
      <c r="G416" s="87"/>
      <c r="H416" s="87"/>
      <c r="I416" s="87"/>
      <c r="J416" s="87"/>
      <c r="K416" s="129"/>
      <c r="L416" s="265"/>
      <c r="M416" s="101"/>
      <c r="N416" s="266"/>
      <c r="O416" s="96">
        <f>IF(D416=0,"",D416/C415)</f>
        <v>1</v>
      </c>
      <c r="P416" s="97">
        <v>110</v>
      </c>
      <c r="Q416" s="280">
        <f t="shared" si="38"/>
        <v>1</v>
      </c>
      <c r="R416" s="280">
        <f t="shared" si="39"/>
        <v>0</v>
      </c>
      <c r="S416" s="14">
        <f>P416/P414</f>
        <v>0.92436974789915971</v>
      </c>
    </row>
    <row r="417" spans="1:18" ht="15.75" customHeight="1" x14ac:dyDescent="0.25">
      <c r="A417" s="84">
        <v>1602</v>
      </c>
      <c r="B417" s="87"/>
      <c r="C417" s="87"/>
      <c r="D417" s="87"/>
      <c r="E417" s="87">
        <v>88</v>
      </c>
      <c r="F417" s="87"/>
      <c r="G417" s="87"/>
      <c r="H417" s="87"/>
      <c r="I417" s="87"/>
      <c r="J417" s="87"/>
      <c r="K417" s="129"/>
      <c r="L417" s="265"/>
      <c r="M417" s="101"/>
      <c r="N417" s="266"/>
      <c r="O417" s="96">
        <f>IF(E417=0,"",E417/D416)</f>
        <v>0.89795918367346939</v>
      </c>
      <c r="P417" s="97">
        <v>103</v>
      </c>
      <c r="Q417" s="280">
        <f t="shared" si="38"/>
        <v>0.9363636363636364</v>
      </c>
      <c r="R417" s="280">
        <f t="shared" si="39"/>
        <v>6.3636363636363602E-2</v>
      </c>
    </row>
    <row r="418" spans="1:18" ht="15.75" customHeight="1" x14ac:dyDescent="0.25">
      <c r="A418" s="84">
        <v>1701</v>
      </c>
      <c r="B418" s="87"/>
      <c r="C418" s="87"/>
      <c r="D418" s="87"/>
      <c r="E418" s="87"/>
      <c r="F418" s="87">
        <v>65</v>
      </c>
      <c r="G418" s="87"/>
      <c r="H418" s="87"/>
      <c r="I418" s="87"/>
      <c r="J418" s="87"/>
      <c r="K418" s="129"/>
      <c r="L418" s="265"/>
      <c r="M418" s="101"/>
      <c r="N418" s="266"/>
      <c r="O418" s="96">
        <f>IF(F418=0,"",F418/E417)</f>
        <v>0.73863636363636365</v>
      </c>
      <c r="P418" s="97">
        <v>86</v>
      </c>
      <c r="Q418" s="280">
        <f t="shared" si="38"/>
        <v>0.83495145631067957</v>
      </c>
      <c r="R418" s="280">
        <f t="shared" si="39"/>
        <v>0.16504854368932043</v>
      </c>
    </row>
    <row r="419" spans="1:18" ht="15.75" customHeight="1" x14ac:dyDescent="0.25">
      <c r="A419" s="84">
        <v>1702</v>
      </c>
      <c r="B419" s="87"/>
      <c r="C419" s="87"/>
      <c r="D419" s="87"/>
      <c r="E419" s="87"/>
      <c r="F419" s="87"/>
      <c r="G419" s="87">
        <v>57</v>
      </c>
      <c r="H419" s="87"/>
      <c r="I419" s="87"/>
      <c r="J419" s="87"/>
      <c r="K419" s="129"/>
      <c r="L419" s="265"/>
      <c r="M419" s="101"/>
      <c r="N419" s="266"/>
      <c r="O419" s="96">
        <f>IF(G419=0,"",G419/F418)</f>
        <v>0.87692307692307692</v>
      </c>
      <c r="P419" s="97">
        <v>83</v>
      </c>
      <c r="Q419" s="280">
        <f t="shared" si="38"/>
        <v>0.96511627906976749</v>
      </c>
      <c r="R419" s="280">
        <f t="shared" si="39"/>
        <v>3.4883720930232509E-2</v>
      </c>
    </row>
    <row r="420" spans="1:18" ht="15.75" customHeight="1" x14ac:dyDescent="0.25">
      <c r="A420" s="84">
        <v>1801</v>
      </c>
      <c r="B420" s="87"/>
      <c r="C420" s="87"/>
      <c r="D420" s="87"/>
      <c r="E420" s="87"/>
      <c r="F420" s="87"/>
      <c r="G420" s="87"/>
      <c r="H420" s="87">
        <v>57</v>
      </c>
      <c r="I420" s="87"/>
      <c r="J420" s="87"/>
      <c r="K420" s="129"/>
      <c r="L420" s="265"/>
      <c r="M420" s="101"/>
      <c r="N420" s="266"/>
      <c r="O420" s="96">
        <f>IF(H420=0,"",H420/G419)</f>
        <v>1</v>
      </c>
      <c r="P420" s="97">
        <v>83</v>
      </c>
      <c r="Q420" s="280">
        <f t="shared" si="38"/>
        <v>1</v>
      </c>
      <c r="R420" s="280">
        <f t="shared" si="39"/>
        <v>0</v>
      </c>
    </row>
    <row r="421" spans="1:18" ht="15.75" customHeight="1" x14ac:dyDescent="0.25">
      <c r="A421" s="84">
        <v>1802</v>
      </c>
      <c r="B421" s="87"/>
      <c r="C421" s="87"/>
      <c r="D421" s="87"/>
      <c r="E421" s="87"/>
      <c r="F421" s="87"/>
      <c r="G421" s="87"/>
      <c r="H421" s="87"/>
      <c r="I421" s="87">
        <v>57</v>
      </c>
      <c r="J421" s="87"/>
      <c r="K421" s="129"/>
      <c r="L421" s="265"/>
      <c r="M421" s="101"/>
      <c r="N421" s="266"/>
      <c r="O421" s="96">
        <f>IF(I421=0,"",I421/H420)</f>
        <v>1</v>
      </c>
      <c r="P421" s="97">
        <v>83</v>
      </c>
      <c r="Q421" s="280">
        <f t="shared" si="38"/>
        <v>1</v>
      </c>
      <c r="R421" s="280">
        <f t="shared" si="39"/>
        <v>0</v>
      </c>
    </row>
    <row r="422" spans="1:18" ht="15.75" customHeight="1" x14ac:dyDescent="0.25">
      <c r="A422" s="84">
        <v>1901</v>
      </c>
      <c r="B422" s="87"/>
      <c r="C422" s="87"/>
      <c r="D422" s="87"/>
      <c r="E422" s="87"/>
      <c r="F422" s="87"/>
      <c r="G422" s="87"/>
      <c r="H422" s="87"/>
      <c r="I422" s="87"/>
      <c r="J422" s="87">
        <v>57</v>
      </c>
      <c r="K422" s="129">
        <v>35</v>
      </c>
      <c r="L422" s="265"/>
      <c r="M422" s="101"/>
      <c r="N422" s="266"/>
      <c r="O422" s="126">
        <f>IF(J422=0,"",J422/I421)</f>
        <v>1</v>
      </c>
      <c r="P422" s="97">
        <v>77</v>
      </c>
      <c r="Q422" s="126">
        <f t="shared" si="38"/>
        <v>0.92771084337349397</v>
      </c>
      <c r="R422" s="126">
        <f t="shared" si="39"/>
        <v>7.2289156626506035E-2</v>
      </c>
    </row>
    <row r="423" spans="1:18" ht="15.75" customHeight="1" x14ac:dyDescent="0.25">
      <c r="A423" s="84">
        <v>1902</v>
      </c>
      <c r="B423" s="87"/>
      <c r="C423" s="87"/>
      <c r="D423" s="87"/>
      <c r="E423" s="87"/>
      <c r="F423" s="87"/>
      <c r="G423" s="87"/>
      <c r="H423" s="87"/>
      <c r="I423" s="87"/>
      <c r="J423" s="87">
        <v>34</v>
      </c>
      <c r="K423" s="129">
        <v>24</v>
      </c>
      <c r="L423" s="265"/>
      <c r="M423" s="101"/>
      <c r="N423" s="256"/>
      <c r="O423" s="101"/>
      <c r="P423" s="97">
        <v>42</v>
      </c>
      <c r="Q423" s="101"/>
      <c r="R423" s="287"/>
    </row>
    <row r="424" spans="1:18" ht="15.75" customHeight="1" x14ac:dyDescent="0.25">
      <c r="A424" s="84">
        <v>2001</v>
      </c>
      <c r="B424" s="87"/>
      <c r="C424" s="87"/>
      <c r="D424" s="87"/>
      <c r="E424" s="87"/>
      <c r="F424" s="87"/>
      <c r="G424" s="87"/>
      <c r="H424" s="87"/>
      <c r="I424" s="87"/>
      <c r="J424" s="87">
        <v>10</v>
      </c>
      <c r="K424" s="129">
        <v>7</v>
      </c>
      <c r="L424" s="265"/>
      <c r="M424" s="101"/>
      <c r="N424" s="256"/>
      <c r="O424" s="215"/>
      <c r="P424" s="106">
        <v>13</v>
      </c>
      <c r="Q424" s="285"/>
      <c r="R424" s="215"/>
    </row>
    <row r="425" spans="1:18" ht="15.75" customHeight="1" x14ac:dyDescent="0.25">
      <c r="A425" s="84">
        <v>2002</v>
      </c>
      <c r="B425" s="87"/>
      <c r="C425" s="87"/>
      <c r="D425" s="87"/>
      <c r="E425" s="87"/>
      <c r="F425" s="87"/>
      <c r="G425" s="87"/>
      <c r="H425" s="87"/>
      <c r="I425" s="87"/>
      <c r="J425" s="87">
        <v>5</v>
      </c>
      <c r="K425" s="129">
        <v>5</v>
      </c>
      <c r="L425" s="265"/>
      <c r="M425" s="101"/>
      <c r="N425" s="256"/>
      <c r="O425" s="215"/>
      <c r="P425" s="106">
        <v>5</v>
      </c>
      <c r="Q425" s="285"/>
      <c r="R425" s="215"/>
    </row>
    <row r="426" spans="1:18" ht="15.75" customHeight="1" x14ac:dyDescent="0.25">
      <c r="A426" s="84">
        <v>2101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129"/>
      <c r="L426" s="265"/>
      <c r="M426" s="101"/>
      <c r="N426" s="256"/>
      <c r="O426" s="215"/>
      <c r="P426" s="106"/>
      <c r="Q426" s="285"/>
      <c r="R426" s="215"/>
    </row>
    <row r="427" spans="1:18" ht="15.75" customHeight="1" x14ac:dyDescent="0.25">
      <c r="A427" s="84">
        <v>2102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129"/>
      <c r="L427" s="265"/>
      <c r="M427" s="101"/>
      <c r="N427" s="256"/>
      <c r="O427" s="101"/>
      <c r="P427" s="256"/>
      <c r="Q427" s="286"/>
      <c r="R427" s="215"/>
    </row>
    <row r="428" spans="1:18" ht="15.75" customHeight="1" x14ac:dyDescent="0.25">
      <c r="A428" s="84">
        <v>2201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129"/>
      <c r="L428" s="265"/>
      <c r="M428" s="101"/>
      <c r="N428" s="256"/>
      <c r="O428" s="111" t="s">
        <v>91</v>
      </c>
      <c r="P428" s="112">
        <v>63</v>
      </c>
      <c r="Q428" s="113">
        <f>IF(SUM(K420:K427)=0,"",SUM(K420:K427))</f>
        <v>71</v>
      </c>
      <c r="R428" s="114" t="s">
        <v>19</v>
      </c>
    </row>
    <row r="429" spans="1:18" ht="15.75" customHeight="1" x14ac:dyDescent="0.25">
      <c r="A429" s="84">
        <v>2202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129"/>
      <c r="L429" s="265"/>
      <c r="M429" s="101"/>
      <c r="N429" s="256"/>
      <c r="O429" s="115" t="s">
        <v>92</v>
      </c>
      <c r="P429" s="116">
        <f>IF(P428/B414=0,"",P428/B414)</f>
        <v>0.52941176470588236</v>
      </c>
      <c r="Q429" s="117">
        <f>IF(P428/Q428=0,"",P428/Q428)</f>
        <v>0.88732394366197187</v>
      </c>
      <c r="R429" s="118" t="s">
        <v>93</v>
      </c>
    </row>
    <row r="430" spans="1:18" ht="15.75" customHeight="1" x14ac:dyDescent="0.25">
      <c r="A430" s="84">
        <v>2301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129"/>
      <c r="L430" s="267"/>
      <c r="M430" s="268"/>
      <c r="N430" s="269"/>
      <c r="O430" s="120"/>
      <c r="P430" s="121"/>
      <c r="Q430" s="121"/>
      <c r="R430" s="122"/>
    </row>
    <row r="431" spans="1:18" ht="18" customHeight="1" x14ac:dyDescent="0.25">
      <c r="A431" s="46"/>
      <c r="B431" s="340" t="s">
        <v>111</v>
      </c>
      <c r="C431" s="340"/>
      <c r="D431" s="340"/>
      <c r="E431" s="340"/>
      <c r="F431" s="340"/>
      <c r="G431" s="340"/>
      <c r="H431" s="340"/>
      <c r="I431" s="340"/>
      <c r="J431" s="340"/>
      <c r="K431" s="123">
        <f>SUM(K414:K427)</f>
        <v>71</v>
      </c>
      <c r="L431" s="124">
        <f>IF(K422=0,"",K422/B414)</f>
        <v>0.29411764705882354</v>
      </c>
      <c r="M431" s="124">
        <f>IF(K431=0,"",K431/B414)</f>
        <v>0.59663865546218486</v>
      </c>
      <c r="N431" s="124">
        <f>IF(K422=0,"",M431-L431)</f>
        <v>0.30252100840336132</v>
      </c>
      <c r="O431" s="1"/>
      <c r="P431" s="2"/>
      <c r="Q431" s="36"/>
      <c r="R431" s="1"/>
    </row>
    <row r="432" spans="1:18" ht="12.75" customHeight="1" x14ac:dyDescent="0.2">
      <c r="P432" s="2" t="s">
        <v>146</v>
      </c>
    </row>
    <row r="433" spans="1:19" ht="12.75" customHeight="1" x14ac:dyDescent="0.2"/>
    <row r="434" spans="1:19" ht="26.25" customHeight="1" x14ac:dyDescent="0.4">
      <c r="B434" s="382" t="s">
        <v>101</v>
      </c>
      <c r="C434" s="367"/>
      <c r="D434" s="367"/>
      <c r="E434" s="367"/>
      <c r="F434" s="367"/>
      <c r="G434" s="367"/>
      <c r="H434" s="367"/>
      <c r="I434" s="367"/>
      <c r="J434" s="367"/>
      <c r="K434" s="225" t="s">
        <v>112</v>
      </c>
      <c r="L434" s="1"/>
      <c r="M434" s="1"/>
      <c r="N434" s="2"/>
      <c r="O434" s="1"/>
      <c r="P434" s="2"/>
      <c r="Q434" s="2"/>
      <c r="R434" s="2"/>
    </row>
    <row r="435" spans="1:19" ht="20.25" customHeight="1" x14ac:dyDescent="0.2">
      <c r="A435" s="342" t="s">
        <v>18</v>
      </c>
      <c r="B435" s="344" t="s">
        <v>102</v>
      </c>
      <c r="C435" s="345"/>
      <c r="D435" s="345"/>
      <c r="E435" s="345"/>
      <c r="F435" s="345"/>
      <c r="G435" s="345"/>
      <c r="H435" s="345"/>
      <c r="I435" s="345"/>
      <c r="J435" s="377"/>
      <c r="K435" s="348" t="s">
        <v>19</v>
      </c>
      <c r="L435" s="339" t="s">
        <v>11</v>
      </c>
      <c r="M435" s="339" t="s">
        <v>12</v>
      </c>
      <c r="N435" s="350" t="s">
        <v>13</v>
      </c>
      <c r="O435" s="339" t="s">
        <v>14</v>
      </c>
      <c r="P435" s="337" t="s">
        <v>15</v>
      </c>
      <c r="Q435" s="337" t="s">
        <v>16</v>
      </c>
      <c r="R435" s="339" t="s">
        <v>103</v>
      </c>
    </row>
    <row r="436" spans="1:19" ht="15.75" customHeight="1" x14ac:dyDescent="0.25">
      <c r="A436" s="343"/>
      <c r="B436" s="84" t="s">
        <v>104</v>
      </c>
      <c r="C436" s="84" t="s">
        <v>105</v>
      </c>
      <c r="D436" s="84" t="s">
        <v>106</v>
      </c>
      <c r="E436" s="84" t="s">
        <v>107</v>
      </c>
      <c r="F436" s="84" t="s">
        <v>108</v>
      </c>
      <c r="G436" s="84" t="s">
        <v>109</v>
      </c>
      <c r="H436" s="84" t="s">
        <v>110</v>
      </c>
      <c r="I436" s="84" t="s">
        <v>73</v>
      </c>
      <c r="J436" s="84" t="s">
        <v>74</v>
      </c>
      <c r="K436" s="386"/>
      <c r="L436" s="338"/>
      <c r="M436" s="338"/>
      <c r="N436" s="338"/>
      <c r="O436" s="338"/>
      <c r="P436" s="338"/>
      <c r="Q436" s="338"/>
      <c r="R436" s="338"/>
    </row>
    <row r="437" spans="1:19" ht="15.75" customHeight="1" x14ac:dyDescent="0.25">
      <c r="A437" s="84">
        <v>1502</v>
      </c>
      <c r="B437" s="87">
        <v>109</v>
      </c>
      <c r="C437" s="87"/>
      <c r="D437" s="87"/>
      <c r="E437" s="87"/>
      <c r="F437" s="87"/>
      <c r="G437" s="87"/>
      <c r="H437" s="87"/>
      <c r="I437" s="87"/>
      <c r="J437" s="87"/>
      <c r="K437" s="129"/>
      <c r="L437" s="262"/>
      <c r="M437" s="263"/>
      <c r="N437" s="264"/>
      <c r="O437" s="278"/>
      <c r="P437" s="92">
        <f>B437</f>
        <v>109</v>
      </c>
      <c r="Q437" s="279"/>
      <c r="R437" s="278"/>
    </row>
    <row r="438" spans="1:19" ht="15.75" customHeight="1" x14ac:dyDescent="0.25">
      <c r="A438" s="84">
        <v>1601</v>
      </c>
      <c r="B438" s="87"/>
      <c r="C438" s="87">
        <v>106</v>
      </c>
      <c r="D438" s="87"/>
      <c r="E438" s="87"/>
      <c r="F438" s="87"/>
      <c r="G438" s="87"/>
      <c r="H438" s="87"/>
      <c r="I438" s="87"/>
      <c r="J438" s="87"/>
      <c r="K438" s="129"/>
      <c r="L438" s="265"/>
      <c r="M438" s="101"/>
      <c r="N438" s="266"/>
      <c r="O438" s="96">
        <f>IF(C438=0,"",C438/B437)</f>
        <v>0.97247706422018354</v>
      </c>
      <c r="P438" s="97">
        <v>106</v>
      </c>
      <c r="Q438" s="280">
        <f t="shared" ref="Q438:Q445" si="40">IF(P438=0,"",P438/P437)</f>
        <v>0.97247706422018354</v>
      </c>
      <c r="R438" s="280">
        <f t="shared" ref="R438:R445" si="41">IF(P438=0,"",100%-Q438)</f>
        <v>2.752293577981646E-2</v>
      </c>
    </row>
    <row r="439" spans="1:19" ht="15.75" customHeight="1" x14ac:dyDescent="0.25">
      <c r="A439" s="84">
        <v>1602</v>
      </c>
      <c r="B439" s="87"/>
      <c r="C439" s="87"/>
      <c r="D439" s="87">
        <v>106</v>
      </c>
      <c r="E439" s="87"/>
      <c r="F439" s="87"/>
      <c r="G439" s="87"/>
      <c r="H439" s="87"/>
      <c r="I439" s="87"/>
      <c r="J439" s="87"/>
      <c r="K439" s="129"/>
      <c r="L439" s="265"/>
      <c r="M439" s="101"/>
      <c r="N439" s="266"/>
      <c r="O439" s="96">
        <f>IF(D439=0,"",D439/C438)</f>
        <v>1</v>
      </c>
      <c r="P439" s="97">
        <v>106</v>
      </c>
      <c r="Q439" s="280">
        <f t="shared" si="40"/>
        <v>1</v>
      </c>
      <c r="R439" s="280">
        <f t="shared" si="41"/>
        <v>0</v>
      </c>
      <c r="S439" s="14">
        <f>P439/P437</f>
        <v>0.97247706422018354</v>
      </c>
    </row>
    <row r="440" spans="1:19" ht="15.75" customHeight="1" x14ac:dyDescent="0.25">
      <c r="A440" s="84">
        <v>1701</v>
      </c>
      <c r="B440" s="87"/>
      <c r="C440" s="87"/>
      <c r="D440" s="87"/>
      <c r="E440" s="87">
        <v>71</v>
      </c>
      <c r="F440" s="87"/>
      <c r="G440" s="87"/>
      <c r="H440" s="87"/>
      <c r="I440" s="87"/>
      <c r="J440" s="87"/>
      <c r="K440" s="129"/>
      <c r="L440" s="265"/>
      <c r="M440" s="101"/>
      <c r="N440" s="266"/>
      <c r="O440" s="96">
        <f>IF(E440=0,"",E440/D439)</f>
        <v>0.66981132075471694</v>
      </c>
      <c r="P440" s="97">
        <v>84</v>
      </c>
      <c r="Q440" s="280">
        <f t="shared" si="40"/>
        <v>0.79245283018867929</v>
      </c>
      <c r="R440" s="280">
        <f t="shared" si="41"/>
        <v>0.20754716981132071</v>
      </c>
    </row>
    <row r="441" spans="1:19" ht="15.75" customHeight="1" x14ac:dyDescent="0.25">
      <c r="A441" s="84">
        <v>1702</v>
      </c>
      <c r="B441" s="87"/>
      <c r="C441" s="87"/>
      <c r="D441" s="87"/>
      <c r="E441" s="87"/>
      <c r="F441" s="87">
        <v>63</v>
      </c>
      <c r="G441" s="87"/>
      <c r="H441" s="87"/>
      <c r="I441" s="87"/>
      <c r="J441" s="87"/>
      <c r="K441" s="129"/>
      <c r="L441" s="265"/>
      <c r="M441" s="101"/>
      <c r="N441" s="266"/>
      <c r="O441" s="96">
        <f>IF(F441=0,"",F441/E440)</f>
        <v>0.88732394366197187</v>
      </c>
      <c r="P441" s="97">
        <v>75</v>
      </c>
      <c r="Q441" s="280">
        <f t="shared" si="40"/>
        <v>0.8928571428571429</v>
      </c>
      <c r="R441" s="280">
        <f t="shared" si="41"/>
        <v>0.1071428571428571</v>
      </c>
    </row>
    <row r="442" spans="1:19" ht="15.75" customHeight="1" x14ac:dyDescent="0.25">
      <c r="A442" s="84">
        <v>1801</v>
      </c>
      <c r="B442" s="87"/>
      <c r="C442" s="87"/>
      <c r="D442" s="87"/>
      <c r="E442" s="87"/>
      <c r="F442" s="87"/>
      <c r="G442" s="87">
        <v>63</v>
      </c>
      <c r="H442" s="87"/>
      <c r="I442" s="87"/>
      <c r="J442" s="87"/>
      <c r="K442" s="129"/>
      <c r="L442" s="265"/>
      <c r="M442" s="101"/>
      <c r="N442" s="266"/>
      <c r="O442" s="96">
        <f>IF(G442=0,"",G442/F441)</f>
        <v>1</v>
      </c>
      <c r="P442" s="97">
        <v>75</v>
      </c>
      <c r="Q442" s="280">
        <f t="shared" si="40"/>
        <v>1</v>
      </c>
      <c r="R442" s="280">
        <f t="shared" si="41"/>
        <v>0</v>
      </c>
    </row>
    <row r="443" spans="1:19" ht="15.75" customHeight="1" x14ac:dyDescent="0.25">
      <c r="A443" s="84">
        <v>1802</v>
      </c>
      <c r="B443" s="87"/>
      <c r="C443" s="87"/>
      <c r="D443" s="87"/>
      <c r="E443" s="87"/>
      <c r="F443" s="87"/>
      <c r="G443" s="87"/>
      <c r="H443" s="87">
        <v>63</v>
      </c>
      <c r="I443" s="87"/>
      <c r="J443" s="87"/>
      <c r="K443" s="129"/>
      <c r="L443" s="265"/>
      <c r="M443" s="101"/>
      <c r="N443" s="266"/>
      <c r="O443" s="96">
        <f>IF(H443=0,"",H443/G442)</f>
        <v>1</v>
      </c>
      <c r="P443" s="97">
        <v>75</v>
      </c>
      <c r="Q443" s="280">
        <f t="shared" si="40"/>
        <v>1</v>
      </c>
      <c r="R443" s="280">
        <f t="shared" si="41"/>
        <v>0</v>
      </c>
    </row>
    <row r="444" spans="1:19" ht="15.75" customHeight="1" x14ac:dyDescent="0.25">
      <c r="A444" s="84">
        <v>1901</v>
      </c>
      <c r="B444" s="87"/>
      <c r="C444" s="87"/>
      <c r="D444" s="87"/>
      <c r="E444" s="87"/>
      <c r="F444" s="87"/>
      <c r="G444" s="87"/>
      <c r="H444" s="87"/>
      <c r="I444" s="87">
        <v>61</v>
      </c>
      <c r="J444" s="87"/>
      <c r="K444" s="129"/>
      <c r="L444" s="265"/>
      <c r="M444" s="101"/>
      <c r="N444" s="266"/>
      <c r="O444" s="96">
        <f>IF(I444=0,"",I444/H443)</f>
        <v>0.96825396825396826</v>
      </c>
      <c r="P444" s="97">
        <v>71</v>
      </c>
      <c r="Q444" s="280">
        <f t="shared" si="40"/>
        <v>0.94666666666666666</v>
      </c>
      <c r="R444" s="280">
        <f t="shared" si="41"/>
        <v>5.3333333333333344E-2</v>
      </c>
    </row>
    <row r="445" spans="1:19" ht="15.75" customHeight="1" x14ac:dyDescent="0.25">
      <c r="A445" s="84">
        <v>1902</v>
      </c>
      <c r="B445" s="87"/>
      <c r="C445" s="87"/>
      <c r="D445" s="87"/>
      <c r="E445" s="87"/>
      <c r="F445" s="87"/>
      <c r="G445" s="87"/>
      <c r="H445" s="87"/>
      <c r="I445" s="87"/>
      <c r="J445" s="87">
        <v>58</v>
      </c>
      <c r="K445" s="129">
        <v>47</v>
      </c>
      <c r="L445" s="265"/>
      <c r="M445" s="101"/>
      <c r="N445" s="266"/>
      <c r="O445" s="126">
        <f>IF(J445=0,"",J445/I444)</f>
        <v>0.95081967213114749</v>
      </c>
      <c r="P445" s="97">
        <v>71</v>
      </c>
      <c r="Q445" s="126">
        <f t="shared" si="40"/>
        <v>1</v>
      </c>
      <c r="R445" s="126">
        <f t="shared" si="41"/>
        <v>0</v>
      </c>
    </row>
    <row r="446" spans="1:19" ht="15.75" customHeight="1" x14ac:dyDescent="0.25">
      <c r="A446" s="84">
        <v>2001</v>
      </c>
      <c r="B446" s="87"/>
      <c r="C446" s="87"/>
      <c r="D446" s="87"/>
      <c r="E446" s="87"/>
      <c r="F446" s="87"/>
      <c r="G446" s="87"/>
      <c r="H446" s="87"/>
      <c r="I446" s="87"/>
      <c r="J446" s="87">
        <v>21</v>
      </c>
      <c r="K446" s="129">
        <v>18</v>
      </c>
      <c r="L446" s="265"/>
      <c r="M446" s="101"/>
      <c r="N446" s="256"/>
      <c r="O446" s="101"/>
      <c r="P446" s="97">
        <v>23</v>
      </c>
      <c r="Q446" s="101"/>
      <c r="R446" s="287"/>
    </row>
    <row r="447" spans="1:19" ht="15.75" customHeight="1" x14ac:dyDescent="0.25">
      <c r="A447" s="84">
        <v>2002</v>
      </c>
      <c r="B447" s="87"/>
      <c r="C447" s="87"/>
      <c r="D447" s="87"/>
      <c r="E447" s="87"/>
      <c r="F447" s="87"/>
      <c r="G447" s="87"/>
      <c r="H447" s="87"/>
      <c r="I447" s="87"/>
      <c r="J447" s="87">
        <v>4</v>
      </c>
      <c r="K447" s="129">
        <v>4</v>
      </c>
      <c r="L447" s="265"/>
      <c r="M447" s="101"/>
      <c r="N447" s="256"/>
      <c r="O447" s="215"/>
      <c r="P447" s="106">
        <v>4</v>
      </c>
      <c r="Q447" s="285"/>
      <c r="R447" s="215"/>
    </row>
    <row r="448" spans="1:19" ht="15.75" customHeight="1" x14ac:dyDescent="0.25">
      <c r="A448" s="84">
        <v>2101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129"/>
      <c r="L448" s="265"/>
      <c r="M448" s="101"/>
      <c r="N448" s="256"/>
      <c r="O448" s="215"/>
      <c r="P448" s="106"/>
      <c r="Q448" s="285"/>
      <c r="R448" s="215"/>
    </row>
    <row r="449" spans="1:19" ht="15.75" customHeight="1" x14ac:dyDescent="0.25">
      <c r="A449" s="84">
        <v>2102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129"/>
      <c r="L449" s="265"/>
      <c r="M449" s="101"/>
      <c r="N449" s="256"/>
      <c r="O449" s="215"/>
      <c r="P449" s="106"/>
      <c r="Q449" s="285"/>
      <c r="R449" s="215"/>
    </row>
    <row r="450" spans="1:19" ht="15.75" customHeight="1" x14ac:dyDescent="0.25">
      <c r="A450" s="84">
        <v>2201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129"/>
      <c r="L450" s="265"/>
      <c r="M450" s="101"/>
      <c r="N450" s="256"/>
      <c r="O450" s="101"/>
      <c r="P450" s="256"/>
      <c r="Q450" s="286"/>
      <c r="R450" s="215"/>
    </row>
    <row r="451" spans="1:19" ht="15.75" customHeight="1" x14ac:dyDescent="0.25">
      <c r="A451" s="84">
        <v>2202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129"/>
      <c r="L451" s="265"/>
      <c r="M451" s="101"/>
      <c r="N451" s="256"/>
      <c r="O451" s="111" t="s">
        <v>91</v>
      </c>
      <c r="P451" s="112">
        <v>60</v>
      </c>
      <c r="Q451" s="113">
        <f>IF(SUM(K443:K450)=0,"",SUM(K443:K450))</f>
        <v>69</v>
      </c>
      <c r="R451" s="114" t="s">
        <v>19</v>
      </c>
    </row>
    <row r="452" spans="1:19" ht="15.75" customHeight="1" x14ac:dyDescent="0.25">
      <c r="A452" s="84">
        <v>2301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129"/>
      <c r="L452" s="265"/>
      <c r="M452" s="101"/>
      <c r="N452" s="256"/>
      <c r="O452" s="115" t="s">
        <v>92</v>
      </c>
      <c r="P452" s="116">
        <f>IF(P451/B437=0,"",P451/B437)</f>
        <v>0.55045871559633031</v>
      </c>
      <c r="Q452" s="117">
        <f>IF(P451/Q451=0,"",P451/Q451)</f>
        <v>0.86956521739130432</v>
      </c>
      <c r="R452" s="118" t="s">
        <v>93</v>
      </c>
    </row>
    <row r="453" spans="1:19" ht="15.75" customHeight="1" x14ac:dyDescent="0.25">
      <c r="A453" s="84">
        <v>2302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129"/>
      <c r="L453" s="267"/>
      <c r="M453" s="268"/>
      <c r="N453" s="269"/>
      <c r="O453" s="120"/>
      <c r="P453" s="121"/>
      <c r="Q453" s="121"/>
      <c r="R453" s="122"/>
    </row>
    <row r="454" spans="1:19" ht="18" customHeight="1" x14ac:dyDescent="0.25">
      <c r="A454" s="46"/>
      <c r="B454" s="340" t="s">
        <v>111</v>
      </c>
      <c r="C454" s="340"/>
      <c r="D454" s="340"/>
      <c r="E454" s="340"/>
      <c r="F454" s="340"/>
      <c r="G454" s="340"/>
      <c r="H454" s="340"/>
      <c r="I454" s="340"/>
      <c r="J454" s="340"/>
      <c r="K454" s="123">
        <f>SUM(K437:K450)</f>
        <v>69</v>
      </c>
      <c r="L454" s="124">
        <f>IF(K445=0,"",K445/B437)</f>
        <v>0.43119266055045874</v>
      </c>
      <c r="M454" s="124">
        <f>IF(K454=0,"",K454/B437)</f>
        <v>0.6330275229357798</v>
      </c>
      <c r="N454" s="124">
        <f>IF(K445=0,"",M454-L454)</f>
        <v>0.20183486238532106</v>
      </c>
      <c r="O454" s="1"/>
      <c r="P454" s="2"/>
      <c r="Q454" s="36"/>
      <c r="R454" s="1"/>
    </row>
    <row r="455" spans="1:19" ht="12.75" customHeight="1" x14ac:dyDescent="0.2"/>
    <row r="456" spans="1:19" ht="12.75" customHeight="1" x14ac:dyDescent="0.2"/>
    <row r="457" spans="1:19" ht="26.25" customHeight="1" x14ac:dyDescent="0.4">
      <c r="B457" s="382" t="s">
        <v>101</v>
      </c>
      <c r="C457" s="367"/>
      <c r="D457" s="367"/>
      <c r="E457" s="367"/>
      <c r="F457" s="367"/>
      <c r="G457" s="367"/>
      <c r="H457" s="367"/>
      <c r="I457" s="367"/>
      <c r="J457" s="367"/>
      <c r="K457" s="225" t="s">
        <v>113</v>
      </c>
      <c r="L457" s="1"/>
      <c r="M457" s="1"/>
      <c r="N457" s="2"/>
      <c r="O457" s="1"/>
      <c r="P457" s="2"/>
      <c r="Q457" s="2"/>
      <c r="R457" s="2"/>
    </row>
    <row r="458" spans="1:19" ht="20.25" customHeight="1" x14ac:dyDescent="0.2">
      <c r="A458" s="342" t="s">
        <v>18</v>
      </c>
      <c r="B458" s="344" t="s">
        <v>102</v>
      </c>
      <c r="C458" s="345"/>
      <c r="D458" s="345"/>
      <c r="E458" s="345"/>
      <c r="F458" s="345"/>
      <c r="G458" s="345"/>
      <c r="H458" s="345"/>
      <c r="I458" s="345"/>
      <c r="J458" s="377"/>
      <c r="K458" s="348" t="s">
        <v>19</v>
      </c>
      <c r="L458" s="339" t="s">
        <v>11</v>
      </c>
      <c r="M458" s="339" t="s">
        <v>12</v>
      </c>
      <c r="N458" s="350" t="s">
        <v>13</v>
      </c>
      <c r="O458" s="339" t="s">
        <v>14</v>
      </c>
      <c r="P458" s="337" t="s">
        <v>15</v>
      </c>
      <c r="Q458" s="337" t="s">
        <v>16</v>
      </c>
      <c r="R458" s="339" t="s">
        <v>103</v>
      </c>
    </row>
    <row r="459" spans="1:19" ht="15.75" customHeight="1" x14ac:dyDescent="0.25">
      <c r="A459" s="343"/>
      <c r="B459" s="84" t="s">
        <v>104</v>
      </c>
      <c r="C459" s="84" t="s">
        <v>105</v>
      </c>
      <c r="D459" s="84" t="s">
        <v>106</v>
      </c>
      <c r="E459" s="84" t="s">
        <v>107</v>
      </c>
      <c r="F459" s="84" t="s">
        <v>108</v>
      </c>
      <c r="G459" s="84" t="s">
        <v>109</v>
      </c>
      <c r="H459" s="84" t="s">
        <v>110</v>
      </c>
      <c r="I459" s="84" t="s">
        <v>73</v>
      </c>
      <c r="J459" s="84" t="s">
        <v>74</v>
      </c>
      <c r="K459" s="386"/>
      <c r="L459" s="338"/>
      <c r="M459" s="338"/>
      <c r="N459" s="338"/>
      <c r="O459" s="338"/>
      <c r="P459" s="338"/>
      <c r="Q459" s="338"/>
      <c r="R459" s="338"/>
    </row>
    <row r="460" spans="1:19" ht="15.75" customHeight="1" x14ac:dyDescent="0.25">
      <c r="A460" s="84">
        <v>1601</v>
      </c>
      <c r="B460" s="87">
        <v>115</v>
      </c>
      <c r="C460" s="87"/>
      <c r="D460" s="87"/>
      <c r="E460" s="87"/>
      <c r="F460" s="87"/>
      <c r="G460" s="87"/>
      <c r="H460" s="87"/>
      <c r="I460" s="87"/>
      <c r="J460" s="87"/>
      <c r="K460" s="129"/>
      <c r="L460" s="262"/>
      <c r="M460" s="263"/>
      <c r="N460" s="264"/>
      <c r="O460" s="278"/>
      <c r="P460" s="92">
        <f>B460</f>
        <v>115</v>
      </c>
      <c r="Q460" s="279"/>
      <c r="R460" s="278"/>
    </row>
    <row r="461" spans="1:19" ht="15.75" customHeight="1" x14ac:dyDescent="0.25">
      <c r="A461" s="84">
        <v>1602</v>
      </c>
      <c r="B461" s="87"/>
      <c r="C461" s="87">
        <v>102</v>
      </c>
      <c r="D461" s="87"/>
      <c r="E461" s="87"/>
      <c r="F461" s="87"/>
      <c r="G461" s="87"/>
      <c r="H461" s="87"/>
      <c r="I461" s="87"/>
      <c r="J461" s="87"/>
      <c r="K461" s="129"/>
      <c r="L461" s="265"/>
      <c r="M461" s="101"/>
      <c r="N461" s="266"/>
      <c r="O461" s="96">
        <f>IF(C461=0,"",C461/B460)</f>
        <v>0.88695652173913042</v>
      </c>
      <c r="P461" s="97">
        <v>102</v>
      </c>
      <c r="Q461" s="280">
        <f t="shared" ref="Q461:Q468" si="42">IF(P461=0,"",P461/P460)</f>
        <v>0.88695652173913042</v>
      </c>
      <c r="R461" s="280">
        <f t="shared" ref="R461:R468" si="43">IF(P461=0,"",100%-Q461)</f>
        <v>0.11304347826086958</v>
      </c>
    </row>
    <row r="462" spans="1:19" ht="15.75" customHeight="1" x14ac:dyDescent="0.25">
      <c r="A462" s="84">
        <v>1701</v>
      </c>
      <c r="B462" s="87"/>
      <c r="C462" s="87"/>
      <c r="D462" s="87">
        <v>80</v>
      </c>
      <c r="E462" s="87"/>
      <c r="F462" s="87"/>
      <c r="G462" s="87"/>
      <c r="H462" s="87"/>
      <c r="I462" s="87"/>
      <c r="J462" s="87"/>
      <c r="K462" s="129"/>
      <c r="L462" s="265"/>
      <c r="M462" s="101"/>
      <c r="N462" s="266"/>
      <c r="O462" s="96">
        <f>IF(D462=0,"",D462/C461)</f>
        <v>0.78431372549019607</v>
      </c>
      <c r="P462" s="97">
        <v>80</v>
      </c>
      <c r="Q462" s="280">
        <f t="shared" si="42"/>
        <v>0.78431372549019607</v>
      </c>
      <c r="R462" s="280">
        <f t="shared" si="43"/>
        <v>0.21568627450980393</v>
      </c>
      <c r="S462" s="14">
        <f>P462/P460</f>
        <v>0.69565217391304346</v>
      </c>
    </row>
    <row r="463" spans="1:19" ht="15.75" customHeight="1" x14ac:dyDescent="0.25">
      <c r="A463" s="84">
        <v>1702</v>
      </c>
      <c r="B463" s="87"/>
      <c r="C463" s="87"/>
      <c r="D463" s="87"/>
      <c r="E463" s="87">
        <v>74</v>
      </c>
      <c r="F463" s="87"/>
      <c r="G463" s="87"/>
      <c r="H463" s="87"/>
      <c r="I463" s="87"/>
      <c r="J463" s="87"/>
      <c r="K463" s="129"/>
      <c r="L463" s="265"/>
      <c r="M463" s="101"/>
      <c r="N463" s="266"/>
      <c r="O463" s="96">
        <f>IF(E463=0,"",E463/D462)</f>
        <v>0.92500000000000004</v>
      </c>
      <c r="P463" s="97">
        <v>77</v>
      </c>
      <c r="Q463" s="280">
        <f t="shared" si="42"/>
        <v>0.96250000000000002</v>
      </c>
      <c r="R463" s="280">
        <f t="shared" si="43"/>
        <v>3.7499999999999978E-2</v>
      </c>
    </row>
    <row r="464" spans="1:19" ht="15.75" customHeight="1" x14ac:dyDescent="0.25">
      <c r="A464" s="84">
        <v>1801</v>
      </c>
      <c r="B464" s="87"/>
      <c r="C464" s="87"/>
      <c r="D464" s="87"/>
      <c r="E464" s="87"/>
      <c r="F464" s="87">
        <v>74</v>
      </c>
      <c r="G464" s="87"/>
      <c r="H464" s="87"/>
      <c r="I464" s="87"/>
      <c r="J464" s="87"/>
      <c r="K464" s="129"/>
      <c r="L464" s="265"/>
      <c r="M464" s="101"/>
      <c r="N464" s="266"/>
      <c r="O464" s="96">
        <f>IF(F464=0,"",F464/E463)</f>
        <v>1</v>
      </c>
      <c r="P464" s="97">
        <v>77</v>
      </c>
      <c r="Q464" s="280">
        <f t="shared" si="42"/>
        <v>1</v>
      </c>
      <c r="R464" s="280">
        <f t="shared" si="43"/>
        <v>0</v>
      </c>
    </row>
    <row r="465" spans="1:18" ht="15.75" customHeight="1" x14ac:dyDescent="0.25">
      <c r="A465" s="84">
        <v>1802</v>
      </c>
      <c r="B465" s="87"/>
      <c r="C465" s="87"/>
      <c r="D465" s="87"/>
      <c r="E465" s="87"/>
      <c r="F465" s="87"/>
      <c r="G465" s="87">
        <v>72</v>
      </c>
      <c r="H465" s="87"/>
      <c r="I465" s="87"/>
      <c r="J465" s="87"/>
      <c r="K465" s="129"/>
      <c r="L465" s="265"/>
      <c r="M465" s="101"/>
      <c r="N465" s="266"/>
      <c r="O465" s="96">
        <f>IF(G465=0,"",G465/F464)</f>
        <v>0.97297297297297303</v>
      </c>
      <c r="P465" s="97">
        <v>77</v>
      </c>
      <c r="Q465" s="280">
        <f t="shared" si="42"/>
        <v>1</v>
      </c>
      <c r="R465" s="280">
        <f t="shared" si="43"/>
        <v>0</v>
      </c>
    </row>
    <row r="466" spans="1:18" ht="15.75" customHeight="1" x14ac:dyDescent="0.25">
      <c r="A466" s="84">
        <v>1901</v>
      </c>
      <c r="B466" s="87"/>
      <c r="C466" s="87"/>
      <c r="D466" s="87"/>
      <c r="E466" s="87"/>
      <c r="F466" s="87"/>
      <c r="G466" s="87"/>
      <c r="H466" s="87">
        <v>61</v>
      </c>
      <c r="I466" s="87"/>
      <c r="J466" s="87"/>
      <c r="K466" s="129"/>
      <c r="L466" s="265"/>
      <c r="M466" s="101"/>
      <c r="N466" s="266"/>
      <c r="O466" s="96">
        <f>IF(H466=0,"",H466/G465)</f>
        <v>0.84722222222222221</v>
      </c>
      <c r="P466" s="97">
        <v>65</v>
      </c>
      <c r="Q466" s="280">
        <f t="shared" si="42"/>
        <v>0.8441558441558441</v>
      </c>
      <c r="R466" s="280">
        <f t="shared" si="43"/>
        <v>0.1558441558441559</v>
      </c>
    </row>
    <row r="467" spans="1:18" ht="15.75" customHeight="1" x14ac:dyDescent="0.25">
      <c r="A467" s="84">
        <v>1902</v>
      </c>
      <c r="B467" s="87"/>
      <c r="C467" s="87"/>
      <c r="D467" s="87"/>
      <c r="E467" s="87"/>
      <c r="F467" s="87"/>
      <c r="G467" s="87"/>
      <c r="H467" s="87"/>
      <c r="I467" s="87">
        <v>61</v>
      </c>
      <c r="J467" s="87"/>
      <c r="K467" s="129"/>
      <c r="L467" s="265"/>
      <c r="M467" s="101"/>
      <c r="N467" s="266"/>
      <c r="O467" s="96">
        <f>IF(I467=0,"",I467/H466)</f>
        <v>1</v>
      </c>
      <c r="P467" s="97">
        <v>65</v>
      </c>
      <c r="Q467" s="280">
        <f t="shared" si="42"/>
        <v>1</v>
      </c>
      <c r="R467" s="280">
        <f t="shared" si="43"/>
        <v>0</v>
      </c>
    </row>
    <row r="468" spans="1:18" ht="15.75" customHeight="1" x14ac:dyDescent="0.25">
      <c r="A468" s="84">
        <v>2001</v>
      </c>
      <c r="B468" s="87"/>
      <c r="C468" s="87"/>
      <c r="D468" s="87"/>
      <c r="E468" s="87"/>
      <c r="F468" s="87"/>
      <c r="G468" s="87"/>
      <c r="H468" s="87"/>
      <c r="I468" s="87"/>
      <c r="J468" s="87">
        <v>56</v>
      </c>
      <c r="K468" s="129">
        <v>47</v>
      </c>
      <c r="L468" s="265"/>
      <c r="M468" s="101"/>
      <c r="N468" s="266"/>
      <c r="O468" s="126">
        <f>IF(J468=0,"",J468/I467)</f>
        <v>0.91803278688524592</v>
      </c>
      <c r="P468" s="97">
        <v>63</v>
      </c>
      <c r="Q468" s="126">
        <f t="shared" si="42"/>
        <v>0.96923076923076923</v>
      </c>
      <c r="R468" s="126">
        <f t="shared" si="43"/>
        <v>3.0769230769230771E-2</v>
      </c>
    </row>
    <row r="469" spans="1:18" ht="15.75" customHeight="1" x14ac:dyDescent="0.25">
      <c r="A469" s="84">
        <v>2002</v>
      </c>
      <c r="B469" s="87"/>
      <c r="C469" s="87"/>
      <c r="D469" s="87"/>
      <c r="E469" s="87"/>
      <c r="F469" s="87"/>
      <c r="G469" s="87"/>
      <c r="H469" s="87"/>
      <c r="I469" s="87"/>
      <c r="J469" s="87">
        <v>17</v>
      </c>
      <c r="K469" s="129">
        <v>17</v>
      </c>
      <c r="L469" s="265"/>
      <c r="M469" s="101"/>
      <c r="N469" s="256"/>
      <c r="O469" s="101"/>
      <c r="P469" s="97">
        <v>17</v>
      </c>
      <c r="Q469" s="101"/>
      <c r="R469" s="287"/>
    </row>
    <row r="470" spans="1:18" ht="15.75" customHeight="1" x14ac:dyDescent="0.25">
      <c r="A470" s="84">
        <v>2101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9"/>
      <c r="L470" s="265"/>
      <c r="M470" s="101"/>
      <c r="N470" s="256"/>
      <c r="O470" s="215"/>
      <c r="P470" s="106"/>
      <c r="Q470" s="285"/>
      <c r="R470" s="215"/>
    </row>
    <row r="471" spans="1:18" ht="15.75" customHeight="1" x14ac:dyDescent="0.25">
      <c r="A471" s="84">
        <v>2102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129"/>
      <c r="L471" s="265"/>
      <c r="M471" s="101"/>
      <c r="N471" s="256"/>
      <c r="O471" s="215"/>
      <c r="P471" s="106"/>
      <c r="Q471" s="285"/>
      <c r="R471" s="215"/>
    </row>
    <row r="472" spans="1:18" ht="15.75" customHeight="1" x14ac:dyDescent="0.25">
      <c r="A472" s="84">
        <v>2201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129"/>
      <c r="L472" s="265"/>
      <c r="M472" s="101"/>
      <c r="N472" s="256"/>
      <c r="O472" s="215"/>
      <c r="P472" s="106"/>
      <c r="Q472" s="285"/>
      <c r="R472" s="215"/>
    </row>
    <row r="473" spans="1:18" ht="15.75" customHeight="1" x14ac:dyDescent="0.25">
      <c r="A473" s="84">
        <v>2202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129"/>
      <c r="L473" s="265"/>
      <c r="M473" s="101"/>
      <c r="N473" s="256"/>
      <c r="O473" s="101"/>
      <c r="P473" s="256"/>
      <c r="Q473" s="286"/>
      <c r="R473" s="215"/>
    </row>
    <row r="474" spans="1:18" ht="15.75" customHeight="1" x14ac:dyDescent="0.25">
      <c r="A474" s="84">
        <v>2301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129"/>
      <c r="L474" s="265"/>
      <c r="M474" s="101"/>
      <c r="N474" s="256"/>
      <c r="O474" s="111" t="s">
        <v>91</v>
      </c>
      <c r="P474" s="112">
        <v>55</v>
      </c>
      <c r="Q474" s="113">
        <f>IF(SUM(K466:K473)=0,"",SUM(K466:K473))</f>
        <v>64</v>
      </c>
      <c r="R474" s="114" t="s">
        <v>19</v>
      </c>
    </row>
    <row r="475" spans="1:18" ht="15.75" customHeight="1" x14ac:dyDescent="0.25">
      <c r="A475" s="84">
        <v>2302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129"/>
      <c r="L475" s="265"/>
      <c r="M475" s="101"/>
      <c r="N475" s="256"/>
      <c r="O475" s="115" t="s">
        <v>92</v>
      </c>
      <c r="P475" s="116">
        <f>IF(P474/B460=0,"",P474/B460)</f>
        <v>0.47826086956521741</v>
      </c>
      <c r="Q475" s="117">
        <f>IF(P474/Q474=0,"",P474/Q474)</f>
        <v>0.859375</v>
      </c>
      <c r="R475" s="118" t="s">
        <v>93</v>
      </c>
    </row>
    <row r="476" spans="1:18" ht="15.75" customHeight="1" x14ac:dyDescent="0.25">
      <c r="A476" s="84">
        <v>2401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129"/>
      <c r="L476" s="267"/>
      <c r="M476" s="268"/>
      <c r="N476" s="269"/>
      <c r="O476" s="120"/>
      <c r="P476" s="121"/>
      <c r="Q476" s="121"/>
      <c r="R476" s="122"/>
    </row>
    <row r="477" spans="1:18" ht="18" customHeight="1" x14ac:dyDescent="0.25">
      <c r="A477" s="46"/>
      <c r="B477" s="340" t="s">
        <v>111</v>
      </c>
      <c r="C477" s="340"/>
      <c r="D477" s="340"/>
      <c r="E477" s="340"/>
      <c r="F477" s="340"/>
      <c r="G477" s="340"/>
      <c r="H477" s="340"/>
      <c r="I477" s="340"/>
      <c r="J477" s="340"/>
      <c r="K477" s="123">
        <f>SUM(K460:K473)</f>
        <v>64</v>
      </c>
      <c r="L477" s="124">
        <f>IF(K468=0,"",K468/B460)</f>
        <v>0.40869565217391307</v>
      </c>
      <c r="M477" s="124">
        <f>IF(K477=0,"",K477/B460)</f>
        <v>0.55652173913043479</v>
      </c>
      <c r="N477" s="124">
        <f>IF(K468=0,"",M477-L477)</f>
        <v>0.14782608695652172</v>
      </c>
      <c r="O477" s="1"/>
      <c r="P477" s="2"/>
      <c r="Q477" s="36"/>
      <c r="R477" s="1"/>
    </row>
    <row r="478" spans="1:18" ht="12.75" customHeight="1" x14ac:dyDescent="0.2"/>
    <row r="479" spans="1:18" ht="12.75" customHeight="1" x14ac:dyDescent="0.2"/>
    <row r="480" spans="1:18" ht="26.25" customHeight="1" x14ac:dyDescent="0.4">
      <c r="B480" s="382" t="s">
        <v>101</v>
      </c>
      <c r="C480" s="367"/>
      <c r="D480" s="367"/>
      <c r="E480" s="367"/>
      <c r="F480" s="367"/>
      <c r="G480" s="367"/>
      <c r="H480" s="367"/>
      <c r="I480" s="367"/>
      <c r="J480" s="367"/>
      <c r="K480" s="225" t="s">
        <v>114</v>
      </c>
      <c r="L480" s="1"/>
      <c r="M480" s="1"/>
      <c r="N480" s="2"/>
      <c r="O480" s="1"/>
      <c r="P480" s="2"/>
      <c r="Q480" s="2"/>
      <c r="R480" s="2"/>
    </row>
    <row r="481" spans="1:19" ht="20.25" customHeight="1" x14ac:dyDescent="0.2">
      <c r="A481" s="342" t="s">
        <v>18</v>
      </c>
      <c r="B481" s="344" t="s">
        <v>102</v>
      </c>
      <c r="C481" s="345"/>
      <c r="D481" s="345"/>
      <c r="E481" s="345"/>
      <c r="F481" s="345"/>
      <c r="G481" s="345"/>
      <c r="H481" s="345"/>
      <c r="I481" s="345"/>
      <c r="J481" s="377"/>
      <c r="K481" s="348" t="s">
        <v>19</v>
      </c>
      <c r="L481" s="339" t="s">
        <v>11</v>
      </c>
      <c r="M481" s="339" t="s">
        <v>12</v>
      </c>
      <c r="N481" s="350" t="s">
        <v>13</v>
      </c>
      <c r="O481" s="339" t="s">
        <v>14</v>
      </c>
      <c r="P481" s="337" t="s">
        <v>15</v>
      </c>
      <c r="Q481" s="337" t="s">
        <v>16</v>
      </c>
      <c r="R481" s="339" t="s">
        <v>103</v>
      </c>
    </row>
    <row r="482" spans="1:19" ht="15.75" customHeight="1" x14ac:dyDescent="0.25">
      <c r="A482" s="343"/>
      <c r="B482" s="84" t="s">
        <v>104</v>
      </c>
      <c r="C482" s="84" t="s">
        <v>105</v>
      </c>
      <c r="D482" s="84" t="s">
        <v>106</v>
      </c>
      <c r="E482" s="84" t="s">
        <v>107</v>
      </c>
      <c r="F482" s="84" t="s">
        <v>108</v>
      </c>
      <c r="G482" s="84" t="s">
        <v>109</v>
      </c>
      <c r="H482" s="84" t="s">
        <v>110</v>
      </c>
      <c r="I482" s="84" t="s">
        <v>73</v>
      </c>
      <c r="J482" s="84" t="s">
        <v>74</v>
      </c>
      <c r="K482" s="386"/>
      <c r="L482" s="338"/>
      <c r="M482" s="338"/>
      <c r="N482" s="338"/>
      <c r="O482" s="338"/>
      <c r="P482" s="338"/>
      <c r="Q482" s="338"/>
      <c r="R482" s="338"/>
    </row>
    <row r="483" spans="1:19" ht="15.75" customHeight="1" x14ac:dyDescent="0.25">
      <c r="A483" s="84">
        <v>1602</v>
      </c>
      <c r="B483" s="87">
        <v>109</v>
      </c>
      <c r="C483" s="87"/>
      <c r="D483" s="87"/>
      <c r="E483" s="87"/>
      <c r="F483" s="87"/>
      <c r="G483" s="87"/>
      <c r="H483" s="87"/>
      <c r="I483" s="87"/>
      <c r="J483" s="87"/>
      <c r="K483" s="129"/>
      <c r="L483" s="262"/>
      <c r="M483" s="263"/>
      <c r="N483" s="264"/>
      <c r="O483" s="278"/>
      <c r="P483" s="92">
        <f>B483</f>
        <v>109</v>
      </c>
      <c r="Q483" s="279"/>
      <c r="R483" s="278"/>
    </row>
    <row r="484" spans="1:19" ht="15.75" customHeight="1" x14ac:dyDescent="0.25">
      <c r="A484" s="84">
        <v>1701</v>
      </c>
      <c r="B484" s="87"/>
      <c r="C484" s="87">
        <v>96</v>
      </c>
      <c r="D484" s="87"/>
      <c r="E484" s="87"/>
      <c r="F484" s="87"/>
      <c r="G484" s="87"/>
      <c r="H484" s="87"/>
      <c r="I484" s="87"/>
      <c r="J484" s="87"/>
      <c r="K484" s="129"/>
      <c r="L484" s="265"/>
      <c r="M484" s="101"/>
      <c r="N484" s="266"/>
      <c r="O484" s="96">
        <f>IF(C484=0,"",C484/B483)</f>
        <v>0.88073394495412849</v>
      </c>
      <c r="P484" s="97">
        <v>96</v>
      </c>
      <c r="Q484" s="280">
        <f t="shared" ref="Q484:Q491" si="44">IF(P484=0,"",P484/P483)</f>
        <v>0.88073394495412849</v>
      </c>
      <c r="R484" s="280">
        <f t="shared" ref="R484:R491" si="45">IF(P484=0,"",100%-Q484)</f>
        <v>0.11926605504587151</v>
      </c>
    </row>
    <row r="485" spans="1:19" ht="15.75" customHeight="1" x14ac:dyDescent="0.25">
      <c r="A485" s="84">
        <v>1702</v>
      </c>
      <c r="B485" s="87"/>
      <c r="C485" s="87"/>
      <c r="D485" s="87">
        <v>88</v>
      </c>
      <c r="E485" s="87"/>
      <c r="F485" s="87"/>
      <c r="G485" s="87"/>
      <c r="H485" s="87"/>
      <c r="I485" s="87"/>
      <c r="J485" s="87"/>
      <c r="K485" s="129"/>
      <c r="L485" s="265"/>
      <c r="M485" s="101"/>
      <c r="N485" s="266"/>
      <c r="O485" s="96">
        <f>IF(D485=0,"",D485/C484)</f>
        <v>0.91666666666666663</v>
      </c>
      <c r="P485" s="97">
        <v>88</v>
      </c>
      <c r="Q485" s="280">
        <f t="shared" si="44"/>
        <v>0.91666666666666663</v>
      </c>
      <c r="R485" s="280">
        <f t="shared" si="45"/>
        <v>8.333333333333337E-2</v>
      </c>
      <c r="S485" s="14">
        <f>P485/P483</f>
        <v>0.80733944954128445</v>
      </c>
    </row>
    <row r="486" spans="1:19" ht="15.75" customHeight="1" x14ac:dyDescent="0.25">
      <c r="A486" s="84">
        <v>1801</v>
      </c>
      <c r="B486" s="87"/>
      <c r="C486" s="87"/>
      <c r="D486" s="87"/>
      <c r="E486" s="87">
        <v>80</v>
      </c>
      <c r="F486" s="87"/>
      <c r="G486" s="87"/>
      <c r="H486" s="87"/>
      <c r="I486" s="87"/>
      <c r="J486" s="87"/>
      <c r="K486" s="129"/>
      <c r="L486" s="265"/>
      <c r="M486" s="101"/>
      <c r="N486" s="266"/>
      <c r="O486" s="96">
        <f>IF(E486=0,"",E486/D485)</f>
        <v>0.90909090909090906</v>
      </c>
      <c r="P486" s="97">
        <v>81</v>
      </c>
      <c r="Q486" s="280">
        <f t="shared" si="44"/>
        <v>0.92045454545454541</v>
      </c>
      <c r="R486" s="280">
        <f t="shared" si="45"/>
        <v>7.9545454545454586E-2</v>
      </c>
    </row>
    <row r="487" spans="1:19" ht="15.75" customHeight="1" x14ac:dyDescent="0.25">
      <c r="A487" s="84">
        <v>1802</v>
      </c>
      <c r="B487" s="87"/>
      <c r="C487" s="87"/>
      <c r="D487" s="87"/>
      <c r="E487" s="87"/>
      <c r="F487" s="87">
        <v>80</v>
      </c>
      <c r="G487" s="87"/>
      <c r="H487" s="87"/>
      <c r="I487" s="87"/>
      <c r="J487" s="87"/>
      <c r="K487" s="129"/>
      <c r="L487" s="265"/>
      <c r="M487" s="101"/>
      <c r="N487" s="266"/>
      <c r="O487" s="96">
        <f>IF(F487=0,"",F487/E486)</f>
        <v>1</v>
      </c>
      <c r="P487" s="97">
        <v>81</v>
      </c>
      <c r="Q487" s="280">
        <f t="shared" si="44"/>
        <v>1</v>
      </c>
      <c r="R487" s="280">
        <f t="shared" si="45"/>
        <v>0</v>
      </c>
    </row>
    <row r="488" spans="1:19" ht="15.75" customHeight="1" x14ac:dyDescent="0.25">
      <c r="A488" s="84">
        <v>1901</v>
      </c>
      <c r="B488" s="87"/>
      <c r="C488" s="87"/>
      <c r="D488" s="87"/>
      <c r="E488" s="87"/>
      <c r="F488" s="87"/>
      <c r="G488" s="87">
        <v>76</v>
      </c>
      <c r="H488" s="87"/>
      <c r="I488" s="87"/>
      <c r="J488" s="87"/>
      <c r="K488" s="129"/>
      <c r="L488" s="265"/>
      <c r="M488" s="101"/>
      <c r="N488" s="266"/>
      <c r="O488" s="96">
        <f>IF(G488=0,"",G488/F487)</f>
        <v>0.95</v>
      </c>
      <c r="P488" s="97">
        <v>76</v>
      </c>
      <c r="Q488" s="280">
        <f t="shared" si="44"/>
        <v>0.93827160493827155</v>
      </c>
      <c r="R488" s="280">
        <f t="shared" si="45"/>
        <v>6.1728395061728447E-2</v>
      </c>
    </row>
    <row r="489" spans="1:19" ht="15.75" customHeight="1" x14ac:dyDescent="0.25">
      <c r="A489" s="84">
        <v>1902</v>
      </c>
      <c r="B489" s="87"/>
      <c r="C489" s="87"/>
      <c r="D489" s="87"/>
      <c r="E489" s="87"/>
      <c r="F489" s="87"/>
      <c r="G489" s="87"/>
      <c r="H489" s="87">
        <v>75</v>
      </c>
      <c r="I489" s="87"/>
      <c r="J489" s="87"/>
      <c r="K489" s="129"/>
      <c r="L489" s="265"/>
      <c r="M489" s="101"/>
      <c r="N489" s="266"/>
      <c r="O489" s="96">
        <f>IF(H489=0,"",H489/G488)</f>
        <v>0.98684210526315785</v>
      </c>
      <c r="P489" s="97">
        <v>75</v>
      </c>
      <c r="Q489" s="280">
        <f t="shared" si="44"/>
        <v>0.98684210526315785</v>
      </c>
      <c r="R489" s="280">
        <f t="shared" si="45"/>
        <v>1.3157894736842146E-2</v>
      </c>
    </row>
    <row r="490" spans="1:19" ht="15.75" customHeight="1" x14ac:dyDescent="0.25">
      <c r="A490" s="84">
        <v>2001</v>
      </c>
      <c r="B490" s="87"/>
      <c r="C490" s="87"/>
      <c r="D490" s="87"/>
      <c r="E490" s="87"/>
      <c r="F490" s="87"/>
      <c r="G490" s="87"/>
      <c r="H490" s="87"/>
      <c r="I490" s="87">
        <v>74</v>
      </c>
      <c r="J490" s="87"/>
      <c r="K490" s="129"/>
      <c r="L490" s="265"/>
      <c r="M490" s="101"/>
      <c r="N490" s="266"/>
      <c r="O490" s="96">
        <f>IF(I490=0,"",I490/H489)</f>
        <v>0.98666666666666669</v>
      </c>
      <c r="P490" s="97">
        <v>74</v>
      </c>
      <c r="Q490" s="280">
        <f t="shared" si="44"/>
        <v>0.98666666666666669</v>
      </c>
      <c r="R490" s="280">
        <f t="shared" si="45"/>
        <v>1.3333333333333308E-2</v>
      </c>
    </row>
    <row r="491" spans="1:19" ht="15.75" customHeight="1" x14ac:dyDescent="0.25">
      <c r="A491" s="84">
        <v>2002</v>
      </c>
      <c r="B491" s="87"/>
      <c r="C491" s="87"/>
      <c r="D491" s="87"/>
      <c r="E491" s="87"/>
      <c r="F491" s="87"/>
      <c r="G491" s="87"/>
      <c r="H491" s="87"/>
      <c r="I491" s="87"/>
      <c r="J491" s="87">
        <v>72</v>
      </c>
      <c r="K491" s="129">
        <v>72</v>
      </c>
      <c r="L491" s="265"/>
      <c r="M491" s="101"/>
      <c r="N491" s="266"/>
      <c r="O491" s="126">
        <f>IF(J491=0,"",J491/I490)</f>
        <v>0.97297297297297303</v>
      </c>
      <c r="P491" s="97">
        <v>72</v>
      </c>
      <c r="Q491" s="126">
        <f t="shared" si="44"/>
        <v>0.97297297297297303</v>
      </c>
      <c r="R491" s="126">
        <f t="shared" si="45"/>
        <v>2.7027027027026973E-2</v>
      </c>
    </row>
    <row r="492" spans="1:19" ht="15.75" customHeight="1" x14ac:dyDescent="0.25">
      <c r="A492" s="84">
        <v>2101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129"/>
      <c r="L492" s="265"/>
      <c r="M492" s="101"/>
      <c r="N492" s="256"/>
      <c r="O492" s="101"/>
      <c r="P492" s="97"/>
      <c r="Q492" s="101"/>
      <c r="R492" s="287"/>
    </row>
    <row r="493" spans="1:19" ht="15.75" customHeight="1" x14ac:dyDescent="0.25">
      <c r="A493" s="84">
        <v>2102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129"/>
      <c r="L493" s="265"/>
      <c r="M493" s="101"/>
      <c r="N493" s="256"/>
      <c r="O493" s="215"/>
      <c r="P493" s="106"/>
      <c r="Q493" s="285"/>
      <c r="R493" s="215"/>
    </row>
    <row r="494" spans="1:19" ht="15.75" customHeight="1" x14ac:dyDescent="0.25">
      <c r="A494" s="84">
        <v>2201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129"/>
      <c r="L494" s="265"/>
      <c r="M494" s="101"/>
      <c r="N494" s="256"/>
      <c r="O494" s="215"/>
      <c r="P494" s="106"/>
      <c r="Q494" s="285"/>
      <c r="R494" s="215"/>
    </row>
    <row r="495" spans="1:19" ht="15.75" customHeight="1" x14ac:dyDescent="0.25">
      <c r="A495" s="84">
        <v>2202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129"/>
      <c r="L495" s="265"/>
      <c r="M495" s="101"/>
      <c r="N495" s="256"/>
      <c r="O495" s="215"/>
      <c r="P495" s="106"/>
      <c r="Q495" s="285"/>
      <c r="R495" s="215"/>
    </row>
    <row r="496" spans="1:19" ht="15.75" customHeight="1" x14ac:dyDescent="0.25">
      <c r="A496" s="84">
        <v>2301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129"/>
      <c r="L496" s="265"/>
      <c r="M496" s="101"/>
      <c r="N496" s="256"/>
      <c r="O496" s="101"/>
      <c r="P496" s="256"/>
      <c r="Q496" s="286"/>
      <c r="R496" s="215"/>
    </row>
    <row r="497" spans="1:20" ht="15.75" customHeight="1" x14ac:dyDescent="0.25">
      <c r="A497" s="84">
        <v>2302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129"/>
      <c r="L497" s="265"/>
      <c r="M497" s="101"/>
      <c r="N497" s="256"/>
      <c r="O497" s="111" t="s">
        <v>91</v>
      </c>
      <c r="P497" s="112">
        <v>62</v>
      </c>
      <c r="Q497" s="113">
        <f>IF(SUM(K489:K496)=0,"",SUM(K489:K496))</f>
        <v>72</v>
      </c>
      <c r="R497" s="114" t="s">
        <v>19</v>
      </c>
    </row>
    <row r="498" spans="1:20" ht="15.75" customHeight="1" x14ac:dyDescent="0.25">
      <c r="A498" s="84">
        <v>2401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129"/>
      <c r="L498" s="265"/>
      <c r="M498" s="101"/>
      <c r="N498" s="256"/>
      <c r="O498" s="115" t="s">
        <v>92</v>
      </c>
      <c r="P498" s="116">
        <f>IF(P497/B483=0,"",P497/B483)</f>
        <v>0.56880733944954132</v>
      </c>
      <c r="Q498" s="117">
        <f>IF(P497/Q497=0,"",P497/Q497)</f>
        <v>0.86111111111111116</v>
      </c>
      <c r="R498" s="118" t="s">
        <v>93</v>
      </c>
    </row>
    <row r="499" spans="1:20" ht="15.75" customHeight="1" x14ac:dyDescent="0.25">
      <c r="A499" s="84">
        <v>2402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129"/>
      <c r="L499" s="267"/>
      <c r="M499" s="268"/>
      <c r="N499" s="269"/>
      <c r="O499" s="120"/>
      <c r="P499" s="121"/>
      <c r="Q499" s="121"/>
      <c r="R499" s="122"/>
    </row>
    <row r="500" spans="1:20" ht="18" customHeight="1" x14ac:dyDescent="0.25">
      <c r="A500" s="46"/>
      <c r="B500" s="340" t="s">
        <v>111</v>
      </c>
      <c r="C500" s="340"/>
      <c r="D500" s="340"/>
      <c r="E500" s="340"/>
      <c r="F500" s="340"/>
      <c r="G500" s="340"/>
      <c r="H500" s="340"/>
      <c r="I500" s="340"/>
      <c r="J500" s="340"/>
      <c r="K500" s="123">
        <f>SUM(K483:K496)</f>
        <v>72</v>
      </c>
      <c r="L500" s="124">
        <f>IF(K491=0,"",K491/B483)</f>
        <v>0.66055045871559637</v>
      </c>
      <c r="M500" s="124">
        <f>IF(K500=0,"",K500/B483)</f>
        <v>0.66055045871559637</v>
      </c>
      <c r="N500" s="124">
        <f>IF(K491=0,"",M500-L500)</f>
        <v>0</v>
      </c>
      <c r="O500" s="1"/>
      <c r="P500" s="2"/>
      <c r="Q500" s="36"/>
      <c r="R500" s="1"/>
    </row>
    <row r="501" spans="1:20" ht="12.75" customHeight="1" x14ac:dyDescent="0.2"/>
    <row r="502" spans="1:20" ht="12.75" customHeight="1" x14ac:dyDescent="0.2"/>
    <row r="503" spans="1:20" s="224" customFormat="1" ht="26.25" customHeight="1" x14ac:dyDescent="0.4">
      <c r="B503" s="382" t="s">
        <v>101</v>
      </c>
      <c r="C503" s="367"/>
      <c r="D503" s="367"/>
      <c r="E503" s="367"/>
      <c r="F503" s="367"/>
      <c r="G503" s="367"/>
      <c r="H503" s="367"/>
      <c r="I503" s="367"/>
      <c r="J503" s="367"/>
      <c r="K503" s="225" t="s">
        <v>115</v>
      </c>
      <c r="L503" s="1"/>
      <c r="M503" s="1"/>
      <c r="N503" s="2"/>
      <c r="O503" s="1"/>
      <c r="P503" s="2"/>
      <c r="Q503" s="2"/>
      <c r="R503" s="2"/>
    </row>
    <row r="504" spans="1:20" ht="20.25" customHeight="1" x14ac:dyDescent="0.2">
      <c r="A504" s="342" t="s">
        <v>18</v>
      </c>
      <c r="B504" s="344" t="s">
        <v>102</v>
      </c>
      <c r="C504" s="345"/>
      <c r="D504" s="345"/>
      <c r="E504" s="345"/>
      <c r="F504" s="345"/>
      <c r="G504" s="345"/>
      <c r="H504" s="345"/>
      <c r="I504" s="345"/>
      <c r="J504" s="377"/>
      <c r="K504" s="348" t="s">
        <v>19</v>
      </c>
      <c r="L504" s="339" t="s">
        <v>11</v>
      </c>
      <c r="M504" s="339" t="s">
        <v>12</v>
      </c>
      <c r="N504" s="350" t="s">
        <v>13</v>
      </c>
      <c r="O504" s="339" t="s">
        <v>14</v>
      </c>
      <c r="P504" s="337" t="s">
        <v>15</v>
      </c>
      <c r="Q504" s="337" t="s">
        <v>16</v>
      </c>
      <c r="R504" s="339" t="s">
        <v>103</v>
      </c>
    </row>
    <row r="505" spans="1:20" ht="15.75" customHeight="1" x14ac:dyDescent="0.25">
      <c r="A505" s="343"/>
      <c r="B505" s="84" t="s">
        <v>104</v>
      </c>
      <c r="C505" s="84" t="s">
        <v>105</v>
      </c>
      <c r="D505" s="84" t="s">
        <v>106</v>
      </c>
      <c r="E505" s="84" t="s">
        <v>107</v>
      </c>
      <c r="F505" s="84" t="s">
        <v>108</v>
      </c>
      <c r="G505" s="84" t="s">
        <v>109</v>
      </c>
      <c r="H505" s="84" t="s">
        <v>110</v>
      </c>
      <c r="I505" s="84" t="s">
        <v>73</v>
      </c>
      <c r="J505" s="84" t="s">
        <v>74</v>
      </c>
      <c r="K505" s="386"/>
      <c r="L505" s="338"/>
      <c r="M505" s="338"/>
      <c r="N505" s="338"/>
      <c r="O505" s="338"/>
      <c r="P505" s="338"/>
      <c r="Q505" s="338"/>
      <c r="R505" s="338"/>
    </row>
    <row r="506" spans="1:20" ht="15.75" customHeight="1" x14ac:dyDescent="0.25">
      <c r="A506" s="84">
        <v>1701</v>
      </c>
      <c r="B506" s="87">
        <v>116</v>
      </c>
      <c r="C506" s="87"/>
      <c r="D506" s="87"/>
      <c r="E506" s="87"/>
      <c r="F506" s="87"/>
      <c r="G506" s="87"/>
      <c r="H506" s="87"/>
      <c r="I506" s="87"/>
      <c r="J506" s="87"/>
      <c r="K506" s="129"/>
      <c r="L506" s="262"/>
      <c r="M506" s="263"/>
      <c r="N506" s="264"/>
      <c r="O506" s="278"/>
      <c r="P506" s="92">
        <f>B506</f>
        <v>116</v>
      </c>
      <c r="Q506" s="279"/>
      <c r="R506" s="278"/>
    </row>
    <row r="507" spans="1:20" ht="15.75" customHeight="1" x14ac:dyDescent="0.25">
      <c r="A507" s="84">
        <v>1702</v>
      </c>
      <c r="B507" s="87"/>
      <c r="C507" s="87">
        <v>99</v>
      </c>
      <c r="D507" s="87"/>
      <c r="E507" s="87"/>
      <c r="F507" s="87"/>
      <c r="G507" s="87"/>
      <c r="H507" s="87"/>
      <c r="I507" s="87"/>
      <c r="J507" s="87"/>
      <c r="K507" s="129"/>
      <c r="L507" s="265"/>
      <c r="M507" s="101"/>
      <c r="N507" s="266"/>
      <c r="O507" s="96">
        <f>IF(C507=0,"",C507/B506)</f>
        <v>0.85344827586206895</v>
      </c>
      <c r="P507" s="97">
        <v>99</v>
      </c>
      <c r="Q507" s="280">
        <f t="shared" ref="Q507:Q514" si="46">IF(P507=0,"",P507/P506)</f>
        <v>0.85344827586206895</v>
      </c>
      <c r="R507" s="280">
        <f t="shared" ref="R507:R514" si="47">IF(P507=0,"",100%-Q507)</f>
        <v>0.14655172413793105</v>
      </c>
    </row>
    <row r="508" spans="1:20" ht="15.75" customHeight="1" x14ac:dyDescent="0.25">
      <c r="A508" s="84">
        <v>1801</v>
      </c>
      <c r="B508" s="87"/>
      <c r="C508" s="87"/>
      <c r="D508" s="87">
        <v>93</v>
      </c>
      <c r="E508" s="87"/>
      <c r="F508" s="87"/>
      <c r="G508" s="87"/>
      <c r="H508" s="87"/>
      <c r="I508" s="87"/>
      <c r="J508" s="87"/>
      <c r="K508" s="129"/>
      <c r="L508" s="265"/>
      <c r="M508" s="101"/>
      <c r="N508" s="266"/>
      <c r="O508" s="96">
        <f>IF(D508=0,"",D508/C507)</f>
        <v>0.93939393939393945</v>
      </c>
      <c r="P508" s="97">
        <v>96</v>
      </c>
      <c r="Q508" s="280">
        <f t="shared" si="46"/>
        <v>0.96969696969696972</v>
      </c>
      <c r="R508" s="280">
        <f t="shared" si="47"/>
        <v>3.0303030303030276E-2</v>
      </c>
      <c r="T508" s="14">
        <f>P508/P506</f>
        <v>0.82758620689655171</v>
      </c>
    </row>
    <row r="509" spans="1:20" ht="15.75" customHeight="1" x14ac:dyDescent="0.25">
      <c r="A509" s="84">
        <v>1802</v>
      </c>
      <c r="B509" s="87"/>
      <c r="C509" s="87"/>
      <c r="D509" s="87"/>
      <c r="E509" s="87">
        <v>93</v>
      </c>
      <c r="F509" s="87"/>
      <c r="G509" s="87"/>
      <c r="H509" s="87"/>
      <c r="I509" s="87"/>
      <c r="J509" s="87"/>
      <c r="K509" s="129"/>
      <c r="L509" s="265"/>
      <c r="M509" s="101"/>
      <c r="N509" s="266"/>
      <c r="O509" s="96">
        <f>IF(E509=0,"",E509/D508)</f>
        <v>1</v>
      </c>
      <c r="P509" s="97">
        <v>96</v>
      </c>
      <c r="Q509" s="280">
        <f t="shared" si="46"/>
        <v>1</v>
      </c>
      <c r="R509" s="280">
        <f t="shared" si="47"/>
        <v>0</v>
      </c>
    </row>
    <row r="510" spans="1:20" ht="15.75" customHeight="1" x14ac:dyDescent="0.25">
      <c r="A510" s="84">
        <v>1901</v>
      </c>
      <c r="B510" s="87"/>
      <c r="C510" s="87"/>
      <c r="D510" s="87"/>
      <c r="E510" s="87"/>
      <c r="F510" s="87">
        <v>86</v>
      </c>
      <c r="G510" s="87"/>
      <c r="H510" s="87"/>
      <c r="I510" s="87"/>
      <c r="J510" s="87"/>
      <c r="K510" s="129"/>
      <c r="L510" s="265"/>
      <c r="M510" s="101"/>
      <c r="N510" s="266"/>
      <c r="O510" s="96">
        <f>IF(F510=0,"",F510/E509)</f>
        <v>0.92473118279569888</v>
      </c>
      <c r="P510" s="97">
        <v>90</v>
      </c>
      <c r="Q510" s="280">
        <f t="shared" si="46"/>
        <v>0.9375</v>
      </c>
      <c r="R510" s="280">
        <f t="shared" si="47"/>
        <v>6.25E-2</v>
      </c>
    </row>
    <row r="511" spans="1:20" ht="15.75" customHeight="1" x14ac:dyDescent="0.25">
      <c r="A511" s="84">
        <v>1902</v>
      </c>
      <c r="B511" s="87"/>
      <c r="C511" s="87"/>
      <c r="D511" s="87"/>
      <c r="E511" s="87"/>
      <c r="F511" s="87"/>
      <c r="G511" s="87">
        <v>82</v>
      </c>
      <c r="H511" s="87"/>
      <c r="I511" s="87"/>
      <c r="J511" s="87"/>
      <c r="K511" s="129"/>
      <c r="L511" s="265"/>
      <c r="M511" s="101"/>
      <c r="N511" s="266"/>
      <c r="O511" s="96">
        <f>IF(G511=0,"",G511/F510)</f>
        <v>0.95348837209302328</v>
      </c>
      <c r="P511" s="97">
        <v>89</v>
      </c>
      <c r="Q511" s="280">
        <f t="shared" si="46"/>
        <v>0.98888888888888893</v>
      </c>
      <c r="R511" s="280">
        <f t="shared" si="47"/>
        <v>1.1111111111111072E-2</v>
      </c>
    </row>
    <row r="512" spans="1:20" ht="15.75" customHeight="1" x14ac:dyDescent="0.25">
      <c r="A512" s="84">
        <v>2001</v>
      </c>
      <c r="B512" s="87"/>
      <c r="C512" s="87"/>
      <c r="D512" s="87"/>
      <c r="E512" s="87"/>
      <c r="F512" s="87"/>
      <c r="G512" s="87"/>
      <c r="H512" s="87">
        <v>82</v>
      </c>
      <c r="I512" s="87"/>
      <c r="J512" s="87"/>
      <c r="K512" s="129"/>
      <c r="L512" s="265"/>
      <c r="M512" s="101"/>
      <c r="N512" s="266"/>
      <c r="O512" s="96">
        <f>IF(H512=0,"",H512/G511)</f>
        <v>1</v>
      </c>
      <c r="P512" s="97">
        <v>89</v>
      </c>
      <c r="Q512" s="280">
        <f t="shared" si="46"/>
        <v>1</v>
      </c>
      <c r="R512" s="280">
        <f t="shared" si="47"/>
        <v>0</v>
      </c>
    </row>
    <row r="513" spans="1:18" ht="15.75" customHeight="1" x14ac:dyDescent="0.25">
      <c r="A513" s="84">
        <v>2002</v>
      </c>
      <c r="B513" s="87"/>
      <c r="C513" s="87"/>
      <c r="D513" s="87"/>
      <c r="E513" s="87"/>
      <c r="F513" s="87"/>
      <c r="G513" s="87"/>
      <c r="H513" s="87"/>
      <c r="I513" s="87">
        <v>82</v>
      </c>
      <c r="J513" s="87"/>
      <c r="K513" s="129"/>
      <c r="L513" s="265"/>
      <c r="M513" s="101"/>
      <c r="N513" s="266"/>
      <c r="O513" s="96">
        <f>IF(I513=0,"",I513/H512)</f>
        <v>1</v>
      </c>
      <c r="P513" s="97">
        <v>89</v>
      </c>
      <c r="Q513" s="280">
        <f t="shared" si="46"/>
        <v>1</v>
      </c>
      <c r="R513" s="280">
        <f t="shared" si="47"/>
        <v>0</v>
      </c>
    </row>
    <row r="514" spans="1:18" ht="15.75" customHeight="1" x14ac:dyDescent="0.25">
      <c r="A514" s="84">
        <v>2101</v>
      </c>
      <c r="B514" s="87"/>
      <c r="C514" s="87"/>
      <c r="D514" s="87"/>
      <c r="E514" s="87"/>
      <c r="F514" s="87"/>
      <c r="G514" s="87"/>
      <c r="H514" s="87"/>
      <c r="I514" s="87"/>
      <c r="J514" s="87">
        <v>80</v>
      </c>
      <c r="K514" s="129">
        <v>64</v>
      </c>
      <c r="L514" s="265"/>
      <c r="M514" s="101"/>
      <c r="N514" s="266"/>
      <c r="O514" s="126">
        <f>IF(J514=0,"",J514/I513)</f>
        <v>0.97560975609756095</v>
      </c>
      <c r="P514" s="97">
        <v>89</v>
      </c>
      <c r="Q514" s="126">
        <f t="shared" si="46"/>
        <v>1</v>
      </c>
      <c r="R514" s="126">
        <f t="shared" si="47"/>
        <v>0</v>
      </c>
    </row>
    <row r="515" spans="1:18" ht="15.75" customHeight="1" x14ac:dyDescent="0.25">
      <c r="A515" s="84">
        <v>2102</v>
      </c>
      <c r="B515" s="87"/>
      <c r="C515" s="87"/>
      <c r="D515" s="87"/>
      <c r="E515" s="87"/>
      <c r="F515" s="87"/>
      <c r="G515" s="87"/>
      <c r="H515" s="87"/>
      <c r="I515" s="87"/>
      <c r="J515" s="87">
        <v>17</v>
      </c>
      <c r="K515" s="129">
        <v>11</v>
      </c>
      <c r="L515" s="265"/>
      <c r="M515" s="101"/>
      <c r="N515" s="256"/>
      <c r="O515" s="175"/>
      <c r="P515" s="97">
        <v>23</v>
      </c>
      <c r="Q515" s="175"/>
      <c r="R515" s="281"/>
    </row>
    <row r="516" spans="1:18" ht="15.75" customHeight="1" x14ac:dyDescent="0.25">
      <c r="A516" s="84">
        <v>2201</v>
      </c>
      <c r="B516" s="87"/>
      <c r="C516" s="87"/>
      <c r="D516" s="87"/>
      <c r="E516" s="87"/>
      <c r="F516" s="87"/>
      <c r="G516" s="87"/>
      <c r="H516" s="87"/>
      <c r="I516" s="87"/>
      <c r="J516" s="87">
        <v>7</v>
      </c>
      <c r="K516" s="129">
        <v>4</v>
      </c>
      <c r="L516" s="265"/>
      <c r="M516" s="101"/>
      <c r="N516" s="256"/>
      <c r="O516" s="215"/>
      <c r="P516" s="106">
        <v>8</v>
      </c>
      <c r="Q516" s="285"/>
      <c r="R516" s="215"/>
    </row>
    <row r="517" spans="1:18" ht="15.75" customHeight="1" x14ac:dyDescent="0.25">
      <c r="A517" s="84">
        <v>2202</v>
      </c>
      <c r="B517" s="87"/>
      <c r="C517" s="87"/>
      <c r="D517" s="87"/>
      <c r="E517" s="87"/>
      <c r="F517" s="87"/>
      <c r="G517" s="87"/>
      <c r="H517" s="87"/>
      <c r="I517" s="87"/>
      <c r="J517" s="87">
        <v>3</v>
      </c>
      <c r="K517" s="129">
        <v>1</v>
      </c>
      <c r="L517" s="265"/>
      <c r="M517" s="101"/>
      <c r="N517" s="256"/>
      <c r="O517" s="215"/>
      <c r="P517" s="252">
        <v>3</v>
      </c>
      <c r="Q517" s="285"/>
      <c r="R517" s="215"/>
    </row>
    <row r="518" spans="1:18" ht="15.75" customHeight="1" x14ac:dyDescent="0.25">
      <c r="A518" s="84">
        <v>2301</v>
      </c>
      <c r="B518" s="87"/>
      <c r="C518" s="87"/>
      <c r="D518" s="87"/>
      <c r="E518" s="87"/>
      <c r="F518" s="87"/>
      <c r="G518" s="87"/>
      <c r="H518" s="87"/>
      <c r="I518" s="87"/>
      <c r="J518" s="87">
        <v>1</v>
      </c>
      <c r="K518" s="129">
        <v>1</v>
      </c>
      <c r="L518" s="265"/>
      <c r="M518" s="101"/>
      <c r="N518" s="256"/>
      <c r="O518" s="292"/>
      <c r="P518" s="254">
        <v>1</v>
      </c>
      <c r="Q518" s="294"/>
      <c r="R518" s="215"/>
    </row>
    <row r="519" spans="1:18" ht="15.75" customHeight="1" x14ac:dyDescent="0.25">
      <c r="A519" s="84">
        <v>2302</v>
      </c>
      <c r="B519" s="87"/>
      <c r="C519" s="87"/>
      <c r="D519" s="87"/>
      <c r="E519" s="87"/>
      <c r="F519" s="87"/>
      <c r="G519" s="87"/>
      <c r="H519" s="87"/>
      <c r="I519" s="87"/>
      <c r="J519" s="87">
        <v>1</v>
      </c>
      <c r="K519" s="129"/>
      <c r="L519" s="265"/>
      <c r="M519" s="101"/>
      <c r="N519" s="256"/>
      <c r="O519" s="292"/>
      <c r="P519" s="254">
        <v>1</v>
      </c>
      <c r="Q519" s="294"/>
      <c r="R519" s="215"/>
    </row>
    <row r="520" spans="1:18" ht="15.75" customHeight="1" x14ac:dyDescent="0.25">
      <c r="A520" s="84">
        <v>2401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129"/>
      <c r="L520" s="265"/>
      <c r="M520" s="101"/>
      <c r="N520" s="256"/>
      <c r="O520" s="111" t="s">
        <v>91</v>
      </c>
      <c r="P520" s="253">
        <v>60</v>
      </c>
      <c r="Q520" s="113">
        <f>IF(SUM(K512:K519)=0,"",SUM(K512:K519))</f>
        <v>81</v>
      </c>
      <c r="R520" s="114" t="s">
        <v>19</v>
      </c>
    </row>
    <row r="521" spans="1:18" ht="15.75" customHeight="1" x14ac:dyDescent="0.25">
      <c r="A521" s="84">
        <v>2402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129"/>
      <c r="L521" s="265"/>
      <c r="M521" s="101"/>
      <c r="N521" s="256"/>
      <c r="O521" s="115" t="s">
        <v>92</v>
      </c>
      <c r="P521" s="116">
        <f>IF(P520/B506=0,"",P520/B506)</f>
        <v>0.51724137931034486</v>
      </c>
      <c r="Q521" s="117">
        <f>IF(P520/Q520=0,"",P520/Q520)</f>
        <v>0.7407407407407407</v>
      </c>
      <c r="R521" s="118" t="s">
        <v>93</v>
      </c>
    </row>
    <row r="522" spans="1:18" ht="15.75" customHeight="1" x14ac:dyDescent="0.25">
      <c r="A522" s="84">
        <v>2501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129"/>
      <c r="L522" s="267"/>
      <c r="M522" s="268"/>
      <c r="N522" s="269"/>
      <c r="O522" s="120"/>
      <c r="P522" s="121"/>
      <c r="Q522" s="121"/>
      <c r="R522" s="122"/>
    </row>
    <row r="523" spans="1:18" ht="18" customHeight="1" x14ac:dyDescent="0.25">
      <c r="A523" s="46"/>
      <c r="B523" s="340" t="s">
        <v>111</v>
      </c>
      <c r="C523" s="340"/>
      <c r="D523" s="340"/>
      <c r="E523" s="340"/>
      <c r="F523" s="340"/>
      <c r="G523" s="340"/>
      <c r="H523" s="340"/>
      <c r="I523" s="340"/>
      <c r="J523" s="340"/>
      <c r="K523" s="123">
        <f>SUM(K506:K519)</f>
        <v>81</v>
      </c>
      <c r="L523" s="124">
        <f>IF(K514=0,"",K514/B506)</f>
        <v>0.55172413793103448</v>
      </c>
      <c r="M523" s="124">
        <f>IF(K523=0,"",K523/B506)</f>
        <v>0.69827586206896552</v>
      </c>
      <c r="N523" s="124">
        <f>IF(K514=0,"",M523-L523)</f>
        <v>0.14655172413793105</v>
      </c>
      <c r="O523" s="1"/>
      <c r="P523" s="2"/>
      <c r="Q523" s="36"/>
      <c r="R523" s="1"/>
    </row>
    <row r="524" spans="1:18" ht="12.75" customHeight="1" x14ac:dyDescent="0.2"/>
    <row r="525" spans="1:18" ht="12.75" customHeight="1" x14ac:dyDescent="0.2"/>
    <row r="526" spans="1:18" ht="26.25" customHeight="1" x14ac:dyDescent="0.4">
      <c r="B526" s="382" t="s">
        <v>101</v>
      </c>
      <c r="C526" s="367"/>
      <c r="D526" s="367"/>
      <c r="E526" s="367"/>
      <c r="F526" s="367"/>
      <c r="G526" s="367"/>
      <c r="H526" s="367"/>
      <c r="I526" s="367"/>
      <c r="J526" s="367"/>
      <c r="K526" s="225" t="s">
        <v>116</v>
      </c>
      <c r="L526" s="1"/>
      <c r="M526" s="1"/>
      <c r="N526" s="2"/>
      <c r="O526" s="1"/>
      <c r="P526" s="2"/>
      <c r="Q526" s="2"/>
      <c r="R526" s="2"/>
    </row>
    <row r="527" spans="1:18" ht="20.25" customHeight="1" x14ac:dyDescent="0.2">
      <c r="A527" s="342" t="s">
        <v>18</v>
      </c>
      <c r="B527" s="344" t="s">
        <v>102</v>
      </c>
      <c r="C527" s="345"/>
      <c r="D527" s="345"/>
      <c r="E527" s="345"/>
      <c r="F527" s="345"/>
      <c r="G527" s="345"/>
      <c r="H527" s="345"/>
      <c r="I527" s="345"/>
      <c r="J527" s="377"/>
      <c r="K527" s="348" t="s">
        <v>19</v>
      </c>
      <c r="L527" s="339" t="s">
        <v>11</v>
      </c>
      <c r="M527" s="339" t="s">
        <v>12</v>
      </c>
      <c r="N527" s="350" t="s">
        <v>13</v>
      </c>
      <c r="O527" s="339" t="s">
        <v>14</v>
      </c>
      <c r="P527" s="337" t="s">
        <v>15</v>
      </c>
      <c r="Q527" s="337" t="s">
        <v>16</v>
      </c>
      <c r="R527" s="339" t="s">
        <v>103</v>
      </c>
    </row>
    <row r="528" spans="1:18" ht="15.75" customHeight="1" x14ac:dyDescent="0.25">
      <c r="A528" s="343"/>
      <c r="B528" s="84" t="s">
        <v>104</v>
      </c>
      <c r="C528" s="84" t="s">
        <v>105</v>
      </c>
      <c r="D528" s="84" t="s">
        <v>106</v>
      </c>
      <c r="E528" s="84" t="s">
        <v>107</v>
      </c>
      <c r="F528" s="84" t="s">
        <v>108</v>
      </c>
      <c r="G528" s="84" t="s">
        <v>109</v>
      </c>
      <c r="H528" s="84" t="s">
        <v>110</v>
      </c>
      <c r="I528" s="84" t="s">
        <v>73</v>
      </c>
      <c r="J528" s="84" t="s">
        <v>74</v>
      </c>
      <c r="K528" s="386"/>
      <c r="L528" s="338"/>
      <c r="M528" s="338"/>
      <c r="N528" s="338"/>
      <c r="O528" s="338"/>
      <c r="P528" s="338"/>
      <c r="Q528" s="338"/>
      <c r="R528" s="338"/>
    </row>
    <row r="529" spans="1:19" ht="15.75" customHeight="1" x14ac:dyDescent="0.25">
      <c r="A529" s="84">
        <v>1702</v>
      </c>
      <c r="B529" s="87">
        <v>115</v>
      </c>
      <c r="C529" s="87"/>
      <c r="D529" s="87"/>
      <c r="E529" s="87"/>
      <c r="F529" s="87"/>
      <c r="G529" s="87"/>
      <c r="H529" s="87"/>
      <c r="I529" s="87"/>
      <c r="J529" s="87"/>
      <c r="K529" s="129"/>
      <c r="L529" s="262"/>
      <c r="M529" s="263"/>
      <c r="N529" s="264"/>
      <c r="O529" s="278"/>
      <c r="P529" s="92">
        <f>B529</f>
        <v>115</v>
      </c>
      <c r="Q529" s="279"/>
      <c r="R529" s="278"/>
    </row>
    <row r="530" spans="1:19" ht="15.75" customHeight="1" x14ac:dyDescent="0.25">
      <c r="A530" s="84">
        <v>1801</v>
      </c>
      <c r="B530" s="87"/>
      <c r="C530" s="87">
        <v>113</v>
      </c>
      <c r="D530" s="87"/>
      <c r="E530" s="87"/>
      <c r="F530" s="87"/>
      <c r="G530" s="87"/>
      <c r="H530" s="87"/>
      <c r="I530" s="87"/>
      <c r="J530" s="87"/>
      <c r="K530" s="129"/>
      <c r="L530" s="265"/>
      <c r="M530" s="101"/>
      <c r="N530" s="266"/>
      <c r="O530" s="96">
        <f>IF(C530=0,"",C530/B529)</f>
        <v>0.9826086956521739</v>
      </c>
      <c r="P530" s="97">
        <v>114</v>
      </c>
      <c r="Q530" s="280">
        <f t="shared" ref="Q530:Q537" si="48">IF(P530=0,"",P530/P529)</f>
        <v>0.99130434782608701</v>
      </c>
      <c r="R530" s="280">
        <f t="shared" ref="R530:R537" si="49">IF(P530=0,"",100%-Q530)</f>
        <v>8.6956521739129933E-3</v>
      </c>
    </row>
    <row r="531" spans="1:19" ht="15.75" customHeight="1" x14ac:dyDescent="0.25">
      <c r="A531" s="84">
        <v>1802</v>
      </c>
      <c r="B531" s="87"/>
      <c r="C531" s="87"/>
      <c r="D531" s="87">
        <v>105</v>
      </c>
      <c r="E531" s="87"/>
      <c r="F531" s="87"/>
      <c r="G531" s="87"/>
      <c r="H531" s="87"/>
      <c r="I531" s="87"/>
      <c r="J531" s="87"/>
      <c r="K531" s="129"/>
      <c r="L531" s="265"/>
      <c r="M531" s="101"/>
      <c r="N531" s="266"/>
      <c r="O531" s="96">
        <f>IF(D531=0,"",D531/C530)</f>
        <v>0.92920353982300885</v>
      </c>
      <c r="P531" s="97">
        <v>109</v>
      </c>
      <c r="Q531" s="280">
        <f t="shared" si="48"/>
        <v>0.95614035087719296</v>
      </c>
      <c r="R531" s="280">
        <f t="shared" si="49"/>
        <v>4.3859649122807043E-2</v>
      </c>
      <c r="S531" s="14">
        <f>P531/P529</f>
        <v>0.94782608695652171</v>
      </c>
    </row>
    <row r="532" spans="1:19" ht="15.75" customHeight="1" x14ac:dyDescent="0.25">
      <c r="A532" s="84">
        <v>1901</v>
      </c>
      <c r="B532" s="87"/>
      <c r="C532" s="87"/>
      <c r="D532" s="87"/>
      <c r="E532" s="87">
        <v>91</v>
      </c>
      <c r="F532" s="87"/>
      <c r="G532" s="87"/>
      <c r="H532" s="87"/>
      <c r="I532" s="87"/>
      <c r="J532" s="87"/>
      <c r="K532" s="129"/>
      <c r="L532" s="265"/>
      <c r="M532" s="101"/>
      <c r="N532" s="266"/>
      <c r="O532" s="96">
        <f>IF(E532=0,"",E532/D531)</f>
        <v>0.8666666666666667</v>
      </c>
      <c r="P532" s="97">
        <v>93</v>
      </c>
      <c r="Q532" s="280">
        <f t="shared" si="48"/>
        <v>0.85321100917431192</v>
      </c>
      <c r="R532" s="280">
        <f t="shared" si="49"/>
        <v>0.14678899082568808</v>
      </c>
    </row>
    <row r="533" spans="1:19" ht="15.75" customHeight="1" x14ac:dyDescent="0.25">
      <c r="A533" s="84">
        <v>1902</v>
      </c>
      <c r="B533" s="87"/>
      <c r="C533" s="87"/>
      <c r="D533" s="87"/>
      <c r="E533" s="87"/>
      <c r="F533" s="87">
        <v>87</v>
      </c>
      <c r="G533" s="87"/>
      <c r="H533" s="87"/>
      <c r="I533" s="87"/>
      <c r="J533" s="87"/>
      <c r="K533" s="129"/>
      <c r="L533" s="265"/>
      <c r="M533" s="101"/>
      <c r="N533" s="266"/>
      <c r="O533" s="96">
        <f>IF(F533=0,"",F533/E532)</f>
        <v>0.95604395604395609</v>
      </c>
      <c r="P533" s="97">
        <v>91</v>
      </c>
      <c r="Q533" s="280">
        <f t="shared" si="48"/>
        <v>0.978494623655914</v>
      </c>
      <c r="R533" s="280">
        <f t="shared" si="49"/>
        <v>2.1505376344086002E-2</v>
      </c>
    </row>
    <row r="534" spans="1:19" ht="15.75" customHeight="1" x14ac:dyDescent="0.25">
      <c r="A534" s="84">
        <v>2001</v>
      </c>
      <c r="B534" s="87"/>
      <c r="C534" s="87"/>
      <c r="D534" s="87"/>
      <c r="E534" s="87"/>
      <c r="F534" s="87"/>
      <c r="G534" s="87">
        <v>79</v>
      </c>
      <c r="H534" s="87"/>
      <c r="I534" s="87"/>
      <c r="J534" s="87"/>
      <c r="K534" s="129"/>
      <c r="L534" s="265"/>
      <c r="M534" s="101"/>
      <c r="N534" s="266"/>
      <c r="O534" s="96">
        <f>IF(G534=0,"",G534/F533)</f>
        <v>0.90804597701149425</v>
      </c>
      <c r="P534" s="97">
        <v>87</v>
      </c>
      <c r="Q534" s="280">
        <f t="shared" si="48"/>
        <v>0.95604395604395609</v>
      </c>
      <c r="R534" s="280">
        <f t="shared" si="49"/>
        <v>4.3956043956043911E-2</v>
      </c>
    </row>
    <row r="535" spans="1:19" ht="15.75" customHeight="1" x14ac:dyDescent="0.25">
      <c r="A535" s="84">
        <v>2002</v>
      </c>
      <c r="B535" s="87"/>
      <c r="C535" s="87"/>
      <c r="D535" s="87"/>
      <c r="E535" s="87"/>
      <c r="F535" s="87"/>
      <c r="G535" s="87"/>
      <c r="H535" s="87">
        <v>79</v>
      </c>
      <c r="I535" s="87"/>
      <c r="J535" s="87"/>
      <c r="K535" s="129"/>
      <c r="L535" s="265"/>
      <c r="M535" s="101"/>
      <c r="N535" s="266"/>
      <c r="O535" s="96">
        <f>IF(H535=0,"",H535/G534)</f>
        <v>1</v>
      </c>
      <c r="P535" s="97">
        <v>87</v>
      </c>
      <c r="Q535" s="280">
        <f t="shared" si="48"/>
        <v>1</v>
      </c>
      <c r="R535" s="280">
        <f t="shared" si="49"/>
        <v>0</v>
      </c>
    </row>
    <row r="536" spans="1:19" ht="15.75" customHeight="1" x14ac:dyDescent="0.25">
      <c r="A536" s="84">
        <v>2101</v>
      </c>
      <c r="B536" s="87"/>
      <c r="C536" s="87"/>
      <c r="D536" s="87"/>
      <c r="E536" s="87"/>
      <c r="F536" s="87"/>
      <c r="G536" s="87"/>
      <c r="H536" s="87"/>
      <c r="I536" s="87">
        <v>77</v>
      </c>
      <c r="J536" s="87"/>
      <c r="K536" s="129"/>
      <c r="L536" s="265"/>
      <c r="M536" s="101"/>
      <c r="N536" s="266"/>
      <c r="O536" s="96">
        <f>IF(I536=0,"",I536/H535)</f>
        <v>0.97468354430379744</v>
      </c>
      <c r="P536" s="97">
        <v>85</v>
      </c>
      <c r="Q536" s="280">
        <f t="shared" si="48"/>
        <v>0.97701149425287359</v>
      </c>
      <c r="R536" s="280">
        <f t="shared" si="49"/>
        <v>2.2988505747126409E-2</v>
      </c>
    </row>
    <row r="537" spans="1:19" ht="15.75" customHeight="1" x14ac:dyDescent="0.25">
      <c r="A537" s="84">
        <v>2102</v>
      </c>
      <c r="B537" s="87"/>
      <c r="C537" s="87"/>
      <c r="D537" s="87"/>
      <c r="E537" s="87"/>
      <c r="F537" s="87"/>
      <c r="G537" s="87"/>
      <c r="H537" s="87"/>
      <c r="I537" s="87"/>
      <c r="J537" s="87">
        <v>76</v>
      </c>
      <c r="K537" s="129">
        <v>65</v>
      </c>
      <c r="L537" s="265"/>
      <c r="M537" s="101"/>
      <c r="N537" s="266"/>
      <c r="O537" s="126">
        <f>IF(J537=0,"",J537/I536)</f>
        <v>0.98701298701298701</v>
      </c>
      <c r="P537" s="97">
        <v>83</v>
      </c>
      <c r="Q537" s="126">
        <f t="shared" si="48"/>
        <v>0.97647058823529409</v>
      </c>
      <c r="R537" s="126">
        <f t="shared" si="49"/>
        <v>2.352941176470591E-2</v>
      </c>
    </row>
    <row r="538" spans="1:19" ht="15.75" customHeight="1" x14ac:dyDescent="0.25">
      <c r="A538" s="84">
        <v>2201</v>
      </c>
      <c r="B538" s="87"/>
      <c r="C538" s="87"/>
      <c r="D538" s="87"/>
      <c r="E538" s="87"/>
      <c r="F538" s="87"/>
      <c r="G538" s="87"/>
      <c r="H538" s="87"/>
      <c r="I538" s="87"/>
      <c r="J538" s="87">
        <v>10</v>
      </c>
      <c r="K538" s="129">
        <v>11</v>
      </c>
      <c r="L538" s="265"/>
      <c r="M538" s="101"/>
      <c r="N538" s="256"/>
      <c r="O538" s="175"/>
      <c r="P538" s="97">
        <v>16</v>
      </c>
      <c r="Q538" s="175"/>
      <c r="R538" s="281"/>
    </row>
    <row r="539" spans="1:19" ht="15.75" customHeight="1" x14ac:dyDescent="0.25">
      <c r="A539" s="84">
        <v>2202</v>
      </c>
      <c r="B539" s="87"/>
      <c r="C539" s="87"/>
      <c r="D539" s="87"/>
      <c r="E539" s="87"/>
      <c r="F539" s="87"/>
      <c r="G539" s="87"/>
      <c r="H539" s="87"/>
      <c r="I539" s="87"/>
      <c r="J539" s="87">
        <v>5</v>
      </c>
      <c r="K539" s="129">
        <v>4</v>
      </c>
      <c r="L539" s="265"/>
      <c r="M539" s="101"/>
      <c r="N539" s="256"/>
      <c r="O539" s="215"/>
      <c r="P539" s="106">
        <v>6</v>
      </c>
      <c r="Q539" s="285"/>
      <c r="R539" s="215"/>
    </row>
    <row r="540" spans="1:19" ht="15.75" customHeight="1" x14ac:dyDescent="0.25">
      <c r="A540" s="84">
        <v>2301</v>
      </c>
      <c r="B540" s="87"/>
      <c r="C540" s="87"/>
      <c r="D540" s="87"/>
      <c r="E540" s="87"/>
      <c r="F540" s="87"/>
      <c r="G540" s="87"/>
      <c r="H540" s="87"/>
      <c r="I540" s="87"/>
      <c r="J540" s="87">
        <v>1</v>
      </c>
      <c r="K540" s="129">
        <v>1</v>
      </c>
      <c r="L540" s="265"/>
      <c r="M540" s="101"/>
      <c r="N540" s="256"/>
      <c r="O540" s="215"/>
      <c r="P540" s="106">
        <v>1</v>
      </c>
      <c r="Q540" s="285"/>
      <c r="R540" s="215"/>
    </row>
    <row r="541" spans="1:19" ht="15.75" customHeight="1" x14ac:dyDescent="0.25">
      <c r="A541" s="84">
        <v>2302</v>
      </c>
      <c r="B541" s="87"/>
      <c r="C541" s="87"/>
      <c r="D541" s="87"/>
      <c r="E541" s="87"/>
      <c r="F541" s="87"/>
      <c r="G541" s="87"/>
      <c r="H541" s="87"/>
      <c r="I541" s="87"/>
      <c r="J541" s="87">
        <v>1</v>
      </c>
      <c r="K541" s="129">
        <v>1</v>
      </c>
      <c r="L541" s="265"/>
      <c r="M541" s="101"/>
      <c r="N541" s="256"/>
      <c r="O541" s="215"/>
      <c r="P541" s="252">
        <v>2</v>
      </c>
      <c r="Q541" s="285"/>
      <c r="R541" s="215"/>
    </row>
    <row r="542" spans="1:19" ht="15.75" customHeight="1" x14ac:dyDescent="0.25">
      <c r="A542" s="84">
        <v>2401</v>
      </c>
      <c r="B542" s="87"/>
      <c r="C542" s="87"/>
      <c r="D542" s="87"/>
      <c r="E542" s="87"/>
      <c r="F542" s="87"/>
      <c r="G542" s="87"/>
      <c r="H542" s="87"/>
      <c r="I542" s="87"/>
      <c r="J542" s="87">
        <v>1</v>
      </c>
      <c r="K542" s="129">
        <v>1</v>
      </c>
      <c r="L542" s="265"/>
      <c r="M542" s="101"/>
      <c r="N542" s="256"/>
      <c r="O542" s="101"/>
      <c r="P542" s="254">
        <v>1</v>
      </c>
      <c r="Q542" s="286"/>
      <c r="R542" s="215"/>
    </row>
    <row r="543" spans="1:19" ht="15.75" customHeight="1" x14ac:dyDescent="0.25">
      <c r="A543" s="84">
        <v>2402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129"/>
      <c r="L543" s="265"/>
      <c r="M543" s="101"/>
      <c r="N543" s="256"/>
      <c r="O543" s="111" t="s">
        <v>91</v>
      </c>
      <c r="P543" s="253">
        <v>63</v>
      </c>
      <c r="Q543" s="113">
        <f>K546</f>
        <v>83</v>
      </c>
      <c r="R543" s="114" t="s">
        <v>19</v>
      </c>
    </row>
    <row r="544" spans="1:19" ht="15.75" customHeight="1" x14ac:dyDescent="0.25">
      <c r="A544" s="84">
        <v>2501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129"/>
      <c r="L544" s="265"/>
      <c r="M544" s="101"/>
      <c r="N544" s="256"/>
      <c r="O544" s="115" t="s">
        <v>92</v>
      </c>
      <c r="P544" s="116">
        <f>IF(P543/B529=0,"",P543/B529)</f>
        <v>0.54782608695652169</v>
      </c>
      <c r="Q544" s="117">
        <f>IF(P543/Q543=0,"",P543/Q543)</f>
        <v>0.75903614457831325</v>
      </c>
      <c r="R544" s="118" t="s">
        <v>93</v>
      </c>
    </row>
    <row r="545" spans="1:19" ht="15.75" customHeight="1" x14ac:dyDescent="0.25">
      <c r="A545" s="84">
        <v>2502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129"/>
      <c r="L545" s="267"/>
      <c r="M545" s="268"/>
      <c r="N545" s="269"/>
      <c r="O545" s="120"/>
      <c r="P545" s="121"/>
      <c r="Q545" s="121"/>
      <c r="R545" s="122"/>
    </row>
    <row r="546" spans="1:19" ht="18" customHeight="1" x14ac:dyDescent="0.25">
      <c r="A546" s="46"/>
      <c r="B546" s="340" t="s">
        <v>111</v>
      </c>
      <c r="C546" s="340"/>
      <c r="D546" s="340"/>
      <c r="E546" s="340"/>
      <c r="F546" s="340"/>
      <c r="G546" s="340"/>
      <c r="H546" s="340"/>
      <c r="I546" s="340"/>
      <c r="J546" s="340"/>
      <c r="K546" s="123">
        <f>SUM(K529:K542)</f>
        <v>83</v>
      </c>
      <c r="L546" s="124">
        <f>IF(K537=0,"",K537/B529)</f>
        <v>0.56521739130434778</v>
      </c>
      <c r="M546" s="124">
        <f>IF(K546=0,"",K546/B529)</f>
        <v>0.72173913043478266</v>
      </c>
      <c r="N546" s="124">
        <f>IF(K537=0,"",M546-L546)</f>
        <v>0.15652173913043488</v>
      </c>
      <c r="O546" s="1"/>
      <c r="P546" s="2"/>
      <c r="Q546" s="36"/>
      <c r="R546" s="1"/>
    </row>
    <row r="547" spans="1:19" ht="12.75" customHeight="1" x14ac:dyDescent="0.2"/>
    <row r="548" spans="1:19" ht="12.75" customHeight="1" x14ac:dyDescent="0.2"/>
    <row r="549" spans="1:19" ht="26.25" customHeight="1" x14ac:dyDescent="0.4">
      <c r="B549" s="382" t="s">
        <v>101</v>
      </c>
      <c r="C549" s="367"/>
      <c r="D549" s="367"/>
      <c r="E549" s="367"/>
      <c r="F549" s="367"/>
      <c r="G549" s="367"/>
      <c r="H549" s="367"/>
      <c r="I549" s="367"/>
      <c r="J549" s="367"/>
      <c r="K549" s="225" t="s">
        <v>117</v>
      </c>
      <c r="L549" s="1"/>
      <c r="M549" s="1"/>
      <c r="N549" s="2"/>
      <c r="O549" s="1"/>
      <c r="P549" s="2"/>
      <c r="Q549" s="2"/>
      <c r="R549" s="2"/>
    </row>
    <row r="550" spans="1:19" ht="20.25" customHeight="1" x14ac:dyDescent="0.2">
      <c r="A550" s="342" t="s">
        <v>18</v>
      </c>
      <c r="B550" s="344" t="s">
        <v>102</v>
      </c>
      <c r="C550" s="345"/>
      <c r="D550" s="345"/>
      <c r="E550" s="345"/>
      <c r="F550" s="345"/>
      <c r="G550" s="345"/>
      <c r="H550" s="345"/>
      <c r="I550" s="345"/>
      <c r="J550" s="377"/>
      <c r="K550" s="348" t="s">
        <v>19</v>
      </c>
      <c r="L550" s="339" t="s">
        <v>11</v>
      </c>
      <c r="M550" s="339" t="s">
        <v>12</v>
      </c>
      <c r="N550" s="350" t="s">
        <v>13</v>
      </c>
      <c r="O550" s="339" t="s">
        <v>14</v>
      </c>
      <c r="P550" s="337" t="s">
        <v>15</v>
      </c>
      <c r="Q550" s="337" t="s">
        <v>16</v>
      </c>
      <c r="R550" s="339" t="s">
        <v>103</v>
      </c>
    </row>
    <row r="551" spans="1:19" ht="15.75" customHeight="1" x14ac:dyDescent="0.25">
      <c r="A551" s="343"/>
      <c r="B551" s="84" t="s">
        <v>104</v>
      </c>
      <c r="C551" s="84" t="s">
        <v>105</v>
      </c>
      <c r="D551" s="84" t="s">
        <v>106</v>
      </c>
      <c r="E551" s="84" t="s">
        <v>107</v>
      </c>
      <c r="F551" s="84" t="s">
        <v>108</v>
      </c>
      <c r="G551" s="84" t="s">
        <v>109</v>
      </c>
      <c r="H551" s="84" t="s">
        <v>110</v>
      </c>
      <c r="I551" s="84" t="s">
        <v>73</v>
      </c>
      <c r="J551" s="84" t="s">
        <v>74</v>
      </c>
      <c r="K551" s="386"/>
      <c r="L551" s="338"/>
      <c r="M551" s="338"/>
      <c r="N551" s="338"/>
      <c r="O551" s="338"/>
      <c r="P551" s="338"/>
      <c r="Q551" s="338"/>
      <c r="R551" s="338"/>
    </row>
    <row r="552" spans="1:19" ht="15.75" customHeight="1" x14ac:dyDescent="0.25">
      <c r="A552" s="84">
        <v>1801</v>
      </c>
      <c r="B552" s="87">
        <v>118</v>
      </c>
      <c r="C552" s="87"/>
      <c r="D552" s="87"/>
      <c r="E552" s="87"/>
      <c r="F552" s="87"/>
      <c r="G552" s="87"/>
      <c r="H552" s="87"/>
      <c r="I552" s="87"/>
      <c r="J552" s="87"/>
      <c r="K552" s="129"/>
      <c r="L552" s="262"/>
      <c r="M552" s="263"/>
      <c r="N552" s="264"/>
      <c r="O552" s="278"/>
      <c r="P552" s="92">
        <f>B552</f>
        <v>118</v>
      </c>
      <c r="Q552" s="279"/>
      <c r="R552" s="278"/>
    </row>
    <row r="553" spans="1:19" ht="15.75" customHeight="1" x14ac:dyDescent="0.25">
      <c r="A553" s="84">
        <v>1802</v>
      </c>
      <c r="B553" s="87"/>
      <c r="C553" s="87">
        <v>90</v>
      </c>
      <c r="D553" s="87"/>
      <c r="E553" s="87"/>
      <c r="F553" s="87"/>
      <c r="G553" s="87"/>
      <c r="H553" s="87"/>
      <c r="I553" s="87"/>
      <c r="J553" s="87"/>
      <c r="K553" s="129"/>
      <c r="L553" s="265"/>
      <c r="M553" s="101"/>
      <c r="N553" s="266"/>
      <c r="O553" s="96">
        <f>IF(C553=0,"",C553/B552)</f>
        <v>0.76271186440677963</v>
      </c>
      <c r="P553" s="97">
        <v>90</v>
      </c>
      <c r="Q553" s="280">
        <f t="shared" ref="Q553:Q559" si="50">IF(P553=0,"",P553/P552)</f>
        <v>0.76271186440677963</v>
      </c>
      <c r="R553" s="280">
        <f t="shared" ref="R553:R559" si="51">IF(P553=0,"",100%-Q553)</f>
        <v>0.23728813559322037</v>
      </c>
    </row>
    <row r="554" spans="1:19" ht="15.75" customHeight="1" x14ac:dyDescent="0.25">
      <c r="A554" s="84">
        <v>1901</v>
      </c>
      <c r="B554" s="87"/>
      <c r="C554" s="87"/>
      <c r="D554" s="87">
        <v>76</v>
      </c>
      <c r="E554" s="87"/>
      <c r="F554" s="87"/>
      <c r="G554" s="87"/>
      <c r="H554" s="87"/>
      <c r="I554" s="87"/>
      <c r="J554" s="87"/>
      <c r="K554" s="129"/>
      <c r="L554" s="265"/>
      <c r="M554" s="101"/>
      <c r="N554" s="266"/>
      <c r="O554" s="96">
        <f>IF(D554=0,"",D554/C553)</f>
        <v>0.84444444444444444</v>
      </c>
      <c r="P554" s="97">
        <v>82</v>
      </c>
      <c r="Q554" s="280">
        <f t="shared" si="50"/>
        <v>0.91111111111111109</v>
      </c>
      <c r="R554" s="280">
        <f t="shared" si="51"/>
        <v>8.8888888888888906E-2</v>
      </c>
      <c r="S554" s="152">
        <f>P554/P552</f>
        <v>0.69491525423728817</v>
      </c>
    </row>
    <row r="555" spans="1:19" ht="15.75" customHeight="1" x14ac:dyDescent="0.25">
      <c r="A555" s="84">
        <v>1902</v>
      </c>
      <c r="B555" s="87"/>
      <c r="C555" s="87"/>
      <c r="D555" s="87"/>
      <c r="E555" s="87">
        <v>70</v>
      </c>
      <c r="F555" s="87"/>
      <c r="G555" s="87"/>
      <c r="H555" s="87"/>
      <c r="I555" s="87"/>
      <c r="J555" s="87"/>
      <c r="K555" s="129"/>
      <c r="L555" s="265"/>
      <c r="M555" s="101"/>
      <c r="N555" s="266"/>
      <c r="O555" s="96">
        <f>IF(E555=0,"",E555/D554)</f>
        <v>0.92105263157894735</v>
      </c>
      <c r="P555" s="97">
        <v>75</v>
      </c>
      <c r="Q555" s="280">
        <f t="shared" si="50"/>
        <v>0.91463414634146345</v>
      </c>
      <c r="R555" s="280">
        <f t="shared" si="51"/>
        <v>8.536585365853655E-2</v>
      </c>
    </row>
    <row r="556" spans="1:19" ht="15.75" customHeight="1" x14ac:dyDescent="0.25">
      <c r="A556" s="84">
        <v>2001</v>
      </c>
      <c r="B556" s="87"/>
      <c r="C556" s="87"/>
      <c r="D556" s="87"/>
      <c r="E556" s="87"/>
      <c r="F556" s="87">
        <v>69</v>
      </c>
      <c r="G556" s="87"/>
      <c r="H556" s="87"/>
      <c r="I556" s="87"/>
      <c r="J556" s="87"/>
      <c r="K556" s="129"/>
      <c r="L556" s="265"/>
      <c r="M556" s="101"/>
      <c r="N556" s="266"/>
      <c r="O556" s="96">
        <f>IF(F556=0,"",F556/E555)</f>
        <v>0.98571428571428577</v>
      </c>
      <c r="P556" s="97">
        <v>73</v>
      </c>
      <c r="Q556" s="280">
        <f t="shared" si="50"/>
        <v>0.97333333333333338</v>
      </c>
      <c r="R556" s="280">
        <f t="shared" si="51"/>
        <v>2.6666666666666616E-2</v>
      </c>
    </row>
    <row r="557" spans="1:19" ht="15.75" customHeight="1" x14ac:dyDescent="0.25">
      <c r="A557" s="84">
        <v>2002</v>
      </c>
      <c r="B557" s="87"/>
      <c r="C557" s="87"/>
      <c r="D557" s="87"/>
      <c r="E557" s="87"/>
      <c r="F557" s="87"/>
      <c r="G557" s="87">
        <v>69</v>
      </c>
      <c r="H557" s="87"/>
      <c r="I557" s="87"/>
      <c r="J557" s="87"/>
      <c r="K557" s="129"/>
      <c r="L557" s="265"/>
      <c r="M557" s="101"/>
      <c r="N557" s="266"/>
      <c r="O557" s="96">
        <f>IF(G557=0,"",G557/F556)</f>
        <v>1</v>
      </c>
      <c r="P557" s="97">
        <v>72</v>
      </c>
      <c r="Q557" s="280">
        <f t="shared" si="50"/>
        <v>0.98630136986301364</v>
      </c>
      <c r="R557" s="280">
        <f t="shared" si="51"/>
        <v>1.3698630136986356E-2</v>
      </c>
    </row>
    <row r="558" spans="1:19" ht="15.75" customHeight="1" x14ac:dyDescent="0.25">
      <c r="A558" s="84">
        <v>2101</v>
      </c>
      <c r="B558" s="87"/>
      <c r="C558" s="87"/>
      <c r="D558" s="87"/>
      <c r="E558" s="87"/>
      <c r="F558" s="87"/>
      <c r="G558" s="87"/>
      <c r="H558" s="87">
        <v>69</v>
      </c>
      <c r="I558" s="87"/>
      <c r="J558" s="87"/>
      <c r="K558" s="129"/>
      <c r="L558" s="265"/>
      <c r="M558" s="101"/>
      <c r="N558" s="266"/>
      <c r="O558" s="96">
        <f>IF(H558=0,"",H558/G557)</f>
        <v>1</v>
      </c>
      <c r="P558" s="97">
        <v>72</v>
      </c>
      <c r="Q558" s="280">
        <f t="shared" si="50"/>
        <v>1</v>
      </c>
      <c r="R558" s="280">
        <f t="shared" si="51"/>
        <v>0</v>
      </c>
    </row>
    <row r="559" spans="1:19" ht="15.75" customHeight="1" x14ac:dyDescent="0.25">
      <c r="A559" s="84">
        <v>2102</v>
      </c>
      <c r="B559" s="87"/>
      <c r="C559" s="87"/>
      <c r="D559" s="87"/>
      <c r="E559" s="87"/>
      <c r="F559" s="87"/>
      <c r="G559" s="87"/>
      <c r="H559" s="87"/>
      <c r="I559" s="87">
        <v>61</v>
      </c>
      <c r="J559" s="87"/>
      <c r="K559" s="129"/>
      <c r="L559" s="265"/>
      <c r="M559" s="101"/>
      <c r="N559" s="266"/>
      <c r="O559" s="96">
        <f>IF(I559=0,"",I559/H558)</f>
        <v>0.88405797101449279</v>
      </c>
      <c r="P559" s="97">
        <v>69</v>
      </c>
      <c r="Q559" s="280">
        <f t="shared" si="50"/>
        <v>0.95833333333333337</v>
      </c>
      <c r="R559" s="126">
        <f t="shared" si="51"/>
        <v>4.166666666666663E-2</v>
      </c>
    </row>
    <row r="560" spans="1:19" ht="15.75" customHeight="1" x14ac:dyDescent="0.25">
      <c r="A560" s="84">
        <v>2201</v>
      </c>
      <c r="B560" s="87"/>
      <c r="C560" s="87"/>
      <c r="D560" s="87"/>
      <c r="E560" s="87"/>
      <c r="F560" s="87"/>
      <c r="G560" s="87"/>
      <c r="H560" s="87"/>
      <c r="I560" s="87"/>
      <c r="J560" s="87">
        <v>60</v>
      </c>
      <c r="K560" s="129">
        <v>48</v>
      </c>
      <c r="L560" s="265"/>
      <c r="M560" s="101"/>
      <c r="N560" s="256"/>
      <c r="O560" s="175"/>
      <c r="P560" s="97">
        <v>69</v>
      </c>
      <c r="Q560" s="175"/>
      <c r="R560" s="281"/>
    </row>
    <row r="561" spans="1:19" ht="15.75" customHeight="1" x14ac:dyDescent="0.25">
      <c r="A561" s="84">
        <v>2202</v>
      </c>
      <c r="B561" s="87"/>
      <c r="C561" s="87"/>
      <c r="D561" s="87"/>
      <c r="E561" s="87"/>
      <c r="F561" s="87"/>
      <c r="G561" s="87"/>
      <c r="H561" s="87"/>
      <c r="I561" s="87"/>
      <c r="J561" s="87">
        <v>14</v>
      </c>
      <c r="K561" s="129">
        <v>9</v>
      </c>
      <c r="L561" s="265"/>
      <c r="M561" s="101"/>
      <c r="N561" s="256"/>
      <c r="O561" s="215"/>
      <c r="P561" s="106">
        <v>20</v>
      </c>
      <c r="Q561" s="285"/>
      <c r="R561" s="215"/>
    </row>
    <row r="562" spans="1:19" ht="15.75" customHeight="1" x14ac:dyDescent="0.25">
      <c r="A562" s="84">
        <v>2301</v>
      </c>
      <c r="B562" s="87"/>
      <c r="C562" s="87"/>
      <c r="D562" s="87"/>
      <c r="E562" s="87"/>
      <c r="F562" s="87"/>
      <c r="G562" s="87"/>
      <c r="H562" s="87"/>
      <c r="I562" s="87"/>
      <c r="J562" s="87">
        <v>7</v>
      </c>
      <c r="K562" s="129">
        <v>4</v>
      </c>
      <c r="L562" s="265"/>
      <c r="M562" s="101"/>
      <c r="N562" s="256"/>
      <c r="O562" s="215"/>
      <c r="P562" s="106">
        <v>9</v>
      </c>
      <c r="Q562" s="285"/>
      <c r="R562" s="215"/>
    </row>
    <row r="563" spans="1:19" ht="15.75" customHeight="1" x14ac:dyDescent="0.25">
      <c r="A563" s="84">
        <v>2302</v>
      </c>
      <c r="B563" s="87"/>
      <c r="C563" s="87"/>
      <c r="D563" s="87"/>
      <c r="E563" s="87"/>
      <c r="F563" s="87"/>
      <c r="G563" s="87"/>
      <c r="H563" s="87"/>
      <c r="I563" s="87"/>
      <c r="J563" s="87">
        <v>1</v>
      </c>
      <c r="K563" s="129"/>
      <c r="L563" s="265"/>
      <c r="M563" s="101"/>
      <c r="N563" s="256"/>
      <c r="O563" s="215"/>
      <c r="P563" s="252">
        <v>4</v>
      </c>
      <c r="Q563" s="285"/>
      <c r="R563" s="215"/>
    </row>
    <row r="564" spans="1:19" ht="15.75" customHeight="1" x14ac:dyDescent="0.25">
      <c r="A564" s="84">
        <v>2401</v>
      </c>
      <c r="B564" s="87"/>
      <c r="C564" s="87"/>
      <c r="D564" s="87"/>
      <c r="E564" s="87"/>
      <c r="F564" s="87"/>
      <c r="G564" s="87"/>
      <c r="H564" s="87"/>
      <c r="I564" s="87"/>
      <c r="J564" s="87">
        <v>4</v>
      </c>
      <c r="K564" s="129">
        <v>2</v>
      </c>
      <c r="L564" s="265"/>
      <c r="M564" s="101"/>
      <c r="N564" s="256"/>
      <c r="O564" s="101"/>
      <c r="P564" s="254">
        <v>4</v>
      </c>
      <c r="Q564" s="286"/>
      <c r="R564" s="215"/>
    </row>
    <row r="565" spans="1:19" ht="15.75" customHeight="1" x14ac:dyDescent="0.25">
      <c r="A565" s="84">
        <v>2402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129"/>
      <c r="L565" s="265"/>
      <c r="M565" s="101"/>
      <c r="N565" s="256"/>
      <c r="O565" s="111" t="s">
        <v>91</v>
      </c>
      <c r="P565" s="253">
        <v>46</v>
      </c>
      <c r="Q565" s="113">
        <f>K568</f>
        <v>63</v>
      </c>
      <c r="R565" s="114" t="s">
        <v>19</v>
      </c>
    </row>
    <row r="566" spans="1:19" ht="15.75" customHeight="1" x14ac:dyDescent="0.25">
      <c r="A566" s="84">
        <v>2501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129"/>
      <c r="L566" s="265"/>
      <c r="M566" s="101"/>
      <c r="N566" s="256"/>
      <c r="O566" s="115" t="s">
        <v>92</v>
      </c>
      <c r="P566" s="116">
        <f>IF(P565/B552=0,"",P565/B552)</f>
        <v>0.38983050847457629</v>
      </c>
      <c r="Q566" s="117">
        <f>IF(P565/Q565=0,"",P565/Q565)</f>
        <v>0.73015873015873012</v>
      </c>
      <c r="R566" s="118" t="s">
        <v>93</v>
      </c>
    </row>
    <row r="567" spans="1:19" ht="15.75" customHeight="1" x14ac:dyDescent="0.25">
      <c r="A567" s="84">
        <v>2502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129"/>
      <c r="L567" s="267"/>
      <c r="M567" s="268"/>
      <c r="N567" s="269"/>
      <c r="O567" s="120"/>
      <c r="P567" s="121"/>
      <c r="Q567" s="121"/>
      <c r="R567" s="122"/>
    </row>
    <row r="568" spans="1:19" ht="18" customHeight="1" x14ac:dyDescent="0.25">
      <c r="A568" s="46"/>
      <c r="B568" s="340" t="s">
        <v>111</v>
      </c>
      <c r="C568" s="340"/>
      <c r="D568" s="340"/>
      <c r="E568" s="340"/>
      <c r="F568" s="340"/>
      <c r="G568" s="340"/>
      <c r="H568" s="340"/>
      <c r="I568" s="340"/>
      <c r="J568" s="340"/>
      <c r="K568" s="123">
        <f>SUM(K552:K564)</f>
        <v>63</v>
      </c>
      <c r="L568" s="124">
        <f>IF(K560=0,"",K560/B552)</f>
        <v>0.40677966101694918</v>
      </c>
      <c r="M568" s="124">
        <f>IF(K568=0,"",K568/B552)</f>
        <v>0.53389830508474578</v>
      </c>
      <c r="N568" s="124">
        <f>M568-L568</f>
        <v>0.1271186440677966</v>
      </c>
      <c r="O568" s="1"/>
      <c r="P568" s="2"/>
      <c r="Q568" s="36"/>
      <c r="R568" s="1"/>
    </row>
    <row r="569" spans="1:19" ht="12.75" customHeight="1" x14ac:dyDescent="0.2"/>
    <row r="570" spans="1:19" ht="12.75" customHeight="1" x14ac:dyDescent="0.2"/>
    <row r="571" spans="1:19" ht="26.25" customHeight="1" x14ac:dyDescent="0.4">
      <c r="B571" s="382" t="s">
        <v>101</v>
      </c>
      <c r="C571" s="367"/>
      <c r="D571" s="367"/>
      <c r="E571" s="367"/>
      <c r="F571" s="367"/>
      <c r="G571" s="367"/>
      <c r="H571" s="367"/>
      <c r="I571" s="367"/>
      <c r="J571" s="367"/>
      <c r="K571" s="225" t="s">
        <v>118</v>
      </c>
      <c r="L571" s="1"/>
      <c r="M571" s="1"/>
      <c r="N571" s="2"/>
      <c r="O571" s="1"/>
      <c r="P571" s="2"/>
      <c r="Q571" s="2"/>
      <c r="R571" s="2"/>
    </row>
    <row r="572" spans="1:19" ht="20.25" customHeight="1" x14ac:dyDescent="0.2">
      <c r="A572" s="342" t="s">
        <v>18</v>
      </c>
      <c r="B572" s="344" t="s">
        <v>102</v>
      </c>
      <c r="C572" s="345"/>
      <c r="D572" s="345"/>
      <c r="E572" s="345"/>
      <c r="F572" s="345"/>
      <c r="G572" s="345"/>
      <c r="H572" s="345"/>
      <c r="I572" s="345"/>
      <c r="J572" s="377"/>
      <c r="K572" s="348" t="s">
        <v>19</v>
      </c>
      <c r="L572" s="339" t="s">
        <v>11</v>
      </c>
      <c r="M572" s="339" t="s">
        <v>12</v>
      </c>
      <c r="N572" s="350" t="s">
        <v>13</v>
      </c>
      <c r="O572" s="339" t="s">
        <v>14</v>
      </c>
      <c r="P572" s="337" t="s">
        <v>15</v>
      </c>
      <c r="Q572" s="337" t="s">
        <v>16</v>
      </c>
      <c r="R572" s="339" t="s">
        <v>103</v>
      </c>
    </row>
    <row r="573" spans="1:19" ht="15.75" customHeight="1" x14ac:dyDescent="0.25">
      <c r="A573" s="343"/>
      <c r="B573" s="84" t="s">
        <v>104</v>
      </c>
      <c r="C573" s="84" t="s">
        <v>105</v>
      </c>
      <c r="D573" s="84" t="s">
        <v>106</v>
      </c>
      <c r="E573" s="84" t="s">
        <v>107</v>
      </c>
      <c r="F573" s="84" t="s">
        <v>108</v>
      </c>
      <c r="G573" s="84" t="s">
        <v>109</v>
      </c>
      <c r="H573" s="84" t="s">
        <v>110</v>
      </c>
      <c r="I573" s="84" t="s">
        <v>73</v>
      </c>
      <c r="J573" s="84" t="s">
        <v>74</v>
      </c>
      <c r="K573" s="386"/>
      <c r="L573" s="338"/>
      <c r="M573" s="338"/>
      <c r="N573" s="338"/>
      <c r="O573" s="338"/>
      <c r="P573" s="338"/>
      <c r="Q573" s="338"/>
      <c r="R573" s="338"/>
    </row>
    <row r="574" spans="1:19" ht="15.75" customHeight="1" x14ac:dyDescent="0.25">
      <c r="A574" s="84">
        <v>1802</v>
      </c>
      <c r="B574" s="87">
        <v>119</v>
      </c>
      <c r="C574" s="87"/>
      <c r="D574" s="87"/>
      <c r="E574" s="87"/>
      <c r="F574" s="87"/>
      <c r="G574" s="87"/>
      <c r="H574" s="87"/>
      <c r="I574" s="87"/>
      <c r="J574" s="87"/>
      <c r="K574" s="129"/>
      <c r="L574" s="262"/>
      <c r="M574" s="263"/>
      <c r="N574" s="264"/>
      <c r="O574" s="278"/>
      <c r="P574" s="92">
        <f>B574</f>
        <v>119</v>
      </c>
      <c r="Q574" s="279"/>
      <c r="R574" s="278"/>
    </row>
    <row r="575" spans="1:19" ht="15.75" customHeight="1" x14ac:dyDescent="0.25">
      <c r="A575" s="84">
        <v>1901</v>
      </c>
      <c r="B575" s="87"/>
      <c r="C575" s="87">
        <v>109</v>
      </c>
      <c r="D575" s="87"/>
      <c r="E575" s="87"/>
      <c r="F575" s="87"/>
      <c r="G575" s="87"/>
      <c r="H575" s="87"/>
      <c r="I575" s="87"/>
      <c r="J575" s="87"/>
      <c r="K575" s="129"/>
      <c r="L575" s="265"/>
      <c r="M575" s="101"/>
      <c r="N575" s="266"/>
      <c r="O575" s="96">
        <f>IF(C575=0,"",C575/B574)</f>
        <v>0.91596638655462181</v>
      </c>
      <c r="P575" s="97">
        <v>110</v>
      </c>
      <c r="Q575" s="280">
        <f t="shared" ref="Q575:Q581" si="52">IF(P575=0,"",P575/P574)</f>
        <v>0.92436974789915971</v>
      </c>
      <c r="R575" s="280">
        <f t="shared" ref="R575:R581" si="53">IF(P575=0,"",100%-Q575)</f>
        <v>7.5630252100840289E-2</v>
      </c>
    </row>
    <row r="576" spans="1:19" ht="15.75" customHeight="1" x14ac:dyDescent="0.25">
      <c r="A576" s="84">
        <v>1902</v>
      </c>
      <c r="B576" s="87"/>
      <c r="C576" s="87"/>
      <c r="D576" s="87">
        <v>100</v>
      </c>
      <c r="E576" s="87"/>
      <c r="F576" s="87"/>
      <c r="G576" s="87"/>
      <c r="H576" s="87"/>
      <c r="I576" s="87"/>
      <c r="J576" s="87"/>
      <c r="K576" s="129"/>
      <c r="L576" s="265"/>
      <c r="M576" s="101"/>
      <c r="N576" s="266"/>
      <c r="O576" s="96">
        <f>IF(D576=0,"",D576/C575)</f>
        <v>0.91743119266055051</v>
      </c>
      <c r="P576" s="97">
        <v>104</v>
      </c>
      <c r="Q576" s="280">
        <f t="shared" si="52"/>
        <v>0.94545454545454544</v>
      </c>
      <c r="R576" s="280">
        <f t="shared" si="53"/>
        <v>5.4545454545454564E-2</v>
      </c>
      <c r="S576" s="128">
        <f>P576/P574</f>
        <v>0.87394957983193278</v>
      </c>
    </row>
    <row r="577" spans="1:18" ht="15.75" customHeight="1" x14ac:dyDescent="0.25">
      <c r="A577" s="84">
        <v>2001</v>
      </c>
      <c r="B577" s="87"/>
      <c r="C577" s="87"/>
      <c r="D577" s="87"/>
      <c r="E577" s="87">
        <v>93</v>
      </c>
      <c r="F577" s="87"/>
      <c r="G577" s="87"/>
      <c r="H577" s="87"/>
      <c r="I577" s="87"/>
      <c r="J577" s="87"/>
      <c r="K577" s="129"/>
      <c r="L577" s="265"/>
      <c r="M577" s="101"/>
      <c r="N577" s="266"/>
      <c r="O577" s="96">
        <f>IF(E577=0,"",E577/D576)</f>
        <v>0.93</v>
      </c>
      <c r="P577" s="97">
        <v>95</v>
      </c>
      <c r="Q577" s="280">
        <f t="shared" si="52"/>
        <v>0.91346153846153844</v>
      </c>
      <c r="R577" s="280">
        <f t="shared" si="53"/>
        <v>8.6538461538461564E-2</v>
      </c>
    </row>
    <row r="578" spans="1:18" ht="15.75" customHeight="1" x14ac:dyDescent="0.25">
      <c r="A578" s="84">
        <v>2002</v>
      </c>
      <c r="B578" s="87"/>
      <c r="C578" s="87"/>
      <c r="D578" s="87"/>
      <c r="E578" s="87"/>
      <c r="F578" s="87">
        <v>89</v>
      </c>
      <c r="G578" s="87"/>
      <c r="H578" s="87"/>
      <c r="I578" s="87"/>
      <c r="J578" s="87"/>
      <c r="K578" s="129"/>
      <c r="L578" s="265"/>
      <c r="M578" s="101"/>
      <c r="N578" s="266"/>
      <c r="O578" s="96">
        <f>IF(F578=0,"",F578/E577)</f>
        <v>0.956989247311828</v>
      </c>
      <c r="P578" s="97">
        <v>92</v>
      </c>
      <c r="Q578" s="280">
        <f t="shared" si="52"/>
        <v>0.96842105263157896</v>
      </c>
      <c r="R578" s="280">
        <f t="shared" si="53"/>
        <v>3.157894736842104E-2</v>
      </c>
    </row>
    <row r="579" spans="1:18" ht="15.75" customHeight="1" x14ac:dyDescent="0.25">
      <c r="A579" s="84">
        <v>2101</v>
      </c>
      <c r="B579" s="87"/>
      <c r="C579" s="87"/>
      <c r="D579" s="87"/>
      <c r="E579" s="87"/>
      <c r="F579" s="87"/>
      <c r="G579" s="87">
        <v>88</v>
      </c>
      <c r="H579" s="87"/>
      <c r="I579" s="87"/>
      <c r="J579" s="87"/>
      <c r="K579" s="129"/>
      <c r="L579" s="265"/>
      <c r="M579" s="101"/>
      <c r="N579" s="266"/>
      <c r="O579" s="96">
        <f>IF(G579=0,"",G579/F578)</f>
        <v>0.9887640449438202</v>
      </c>
      <c r="P579" s="97">
        <v>92</v>
      </c>
      <c r="Q579" s="280">
        <f t="shared" si="52"/>
        <v>1</v>
      </c>
      <c r="R579" s="280">
        <f t="shared" si="53"/>
        <v>0</v>
      </c>
    </row>
    <row r="580" spans="1:18" ht="15.75" customHeight="1" x14ac:dyDescent="0.25">
      <c r="A580" s="84">
        <v>2102</v>
      </c>
      <c r="B580" s="87"/>
      <c r="C580" s="87"/>
      <c r="D580" s="87"/>
      <c r="E580" s="87"/>
      <c r="F580" s="87"/>
      <c r="G580" s="87"/>
      <c r="H580" s="87">
        <v>87</v>
      </c>
      <c r="I580" s="87"/>
      <c r="J580" s="87"/>
      <c r="K580" s="129"/>
      <c r="L580" s="265"/>
      <c r="M580" s="101"/>
      <c r="N580" s="266"/>
      <c r="O580" s="96">
        <f>IF(H580=0,"",H580/G579)</f>
        <v>0.98863636363636365</v>
      </c>
      <c r="P580" s="97">
        <v>91</v>
      </c>
      <c r="Q580" s="280">
        <f t="shared" si="52"/>
        <v>0.98913043478260865</v>
      </c>
      <c r="R580" s="280">
        <f t="shared" si="53"/>
        <v>1.0869565217391353E-2</v>
      </c>
    </row>
    <row r="581" spans="1:18" ht="15.75" customHeight="1" x14ac:dyDescent="0.25">
      <c r="A581" s="84">
        <v>2201</v>
      </c>
      <c r="B581" s="87"/>
      <c r="C581" s="87"/>
      <c r="D581" s="87"/>
      <c r="E581" s="87"/>
      <c r="F581" s="87"/>
      <c r="G581" s="87"/>
      <c r="H581" s="87"/>
      <c r="I581" s="87">
        <v>86</v>
      </c>
      <c r="J581" s="87"/>
      <c r="K581" s="129">
        <v>2</v>
      </c>
      <c r="L581" s="265"/>
      <c r="M581" s="101"/>
      <c r="N581" s="266"/>
      <c r="O581" s="126">
        <f>IF(I581=0,"",I581/H580)</f>
        <v>0.9885057471264368</v>
      </c>
      <c r="P581" s="97">
        <v>90</v>
      </c>
      <c r="Q581" s="280">
        <f t="shared" si="52"/>
        <v>0.98901098901098905</v>
      </c>
      <c r="R581" s="126">
        <f t="shared" si="53"/>
        <v>1.098901098901095E-2</v>
      </c>
    </row>
    <row r="582" spans="1:18" ht="15.75" customHeight="1" x14ac:dyDescent="0.25">
      <c r="A582" s="84">
        <v>2202</v>
      </c>
      <c r="B582" s="87"/>
      <c r="C582" s="87"/>
      <c r="D582" s="87"/>
      <c r="E582" s="87"/>
      <c r="F582" s="87"/>
      <c r="G582" s="87"/>
      <c r="H582" s="87"/>
      <c r="I582" s="87"/>
      <c r="J582" s="87">
        <v>77</v>
      </c>
      <c r="K582" s="129">
        <v>61</v>
      </c>
      <c r="L582" s="265"/>
      <c r="M582" s="101"/>
      <c r="N582" s="256"/>
      <c r="O582" s="175"/>
      <c r="P582" s="97">
        <v>86</v>
      </c>
      <c r="Q582" s="175"/>
      <c r="R582" s="281"/>
    </row>
    <row r="583" spans="1:18" ht="15.75" customHeight="1" x14ac:dyDescent="0.25">
      <c r="A583" s="84">
        <v>2301</v>
      </c>
      <c r="B583" s="87"/>
      <c r="C583" s="87"/>
      <c r="D583" s="87"/>
      <c r="E583" s="87"/>
      <c r="F583" s="87"/>
      <c r="G583" s="87"/>
      <c r="H583" s="87"/>
      <c r="I583" s="87"/>
      <c r="J583" s="87">
        <v>17</v>
      </c>
      <c r="K583" s="129">
        <v>13</v>
      </c>
      <c r="L583" s="265"/>
      <c r="M583" s="101"/>
      <c r="N583" s="256"/>
      <c r="O583" s="215"/>
      <c r="P583" s="106">
        <v>21</v>
      </c>
      <c r="Q583" s="285"/>
      <c r="R583" s="215"/>
    </row>
    <row r="584" spans="1:18" ht="15.75" customHeight="1" x14ac:dyDescent="0.25">
      <c r="A584" s="84">
        <v>2302</v>
      </c>
      <c r="B584" s="87"/>
      <c r="C584" s="87"/>
      <c r="D584" s="87"/>
      <c r="E584" s="87"/>
      <c r="F584" s="87"/>
      <c r="G584" s="87"/>
      <c r="H584" s="87"/>
      <c r="I584" s="87"/>
      <c r="J584" s="87">
        <v>9</v>
      </c>
      <c r="K584" s="129">
        <v>5</v>
      </c>
      <c r="L584" s="265"/>
      <c r="M584" s="101"/>
      <c r="N584" s="256"/>
      <c r="O584" s="215"/>
      <c r="P584" s="106">
        <v>13</v>
      </c>
      <c r="Q584" s="285"/>
      <c r="R584" s="215"/>
    </row>
    <row r="585" spans="1:18" ht="15.75" customHeight="1" x14ac:dyDescent="0.25">
      <c r="A585" s="84">
        <v>2401</v>
      </c>
      <c r="B585" s="87"/>
      <c r="C585" s="87"/>
      <c r="D585" s="87"/>
      <c r="E585" s="87"/>
      <c r="F585" s="87"/>
      <c r="G585" s="87"/>
      <c r="H585" s="87"/>
      <c r="I585" s="87"/>
      <c r="J585" s="87">
        <v>5</v>
      </c>
      <c r="K585" s="129">
        <v>3</v>
      </c>
      <c r="L585" s="265"/>
      <c r="M585" s="101"/>
      <c r="N585" s="256"/>
      <c r="O585" s="215"/>
      <c r="P585" s="252">
        <v>5</v>
      </c>
      <c r="Q585" s="285"/>
      <c r="R585" s="215"/>
    </row>
    <row r="586" spans="1:18" ht="15.75" customHeight="1" x14ac:dyDescent="0.25">
      <c r="A586" s="84">
        <v>2402</v>
      </c>
      <c r="B586" s="87"/>
      <c r="C586" s="87"/>
      <c r="D586" s="87"/>
      <c r="E586" s="87"/>
      <c r="F586" s="87"/>
      <c r="G586" s="87"/>
      <c r="H586" s="87"/>
      <c r="I586" s="87"/>
      <c r="J586" s="87">
        <v>1</v>
      </c>
      <c r="K586" s="129">
        <v>1</v>
      </c>
      <c r="L586" s="265"/>
      <c r="M586" s="101"/>
      <c r="N586" s="256"/>
      <c r="O586" s="101"/>
      <c r="P586" s="254">
        <v>2</v>
      </c>
      <c r="Q586" s="286"/>
      <c r="R586" s="215"/>
    </row>
    <row r="587" spans="1:18" ht="15.75" customHeight="1" x14ac:dyDescent="0.25">
      <c r="A587" s="84">
        <v>2501</v>
      </c>
      <c r="B587" s="87"/>
      <c r="C587" s="87"/>
      <c r="D587" s="87"/>
      <c r="E587" s="87"/>
      <c r="F587" s="87"/>
      <c r="G587" s="87"/>
      <c r="H587" s="87"/>
      <c r="I587" s="87"/>
      <c r="J587" s="87">
        <v>1</v>
      </c>
      <c r="K587" s="129">
        <v>1</v>
      </c>
      <c r="L587" s="265"/>
      <c r="M587" s="101"/>
      <c r="N587" s="256"/>
      <c r="O587" s="111" t="s">
        <v>91</v>
      </c>
      <c r="P587" s="253">
        <v>74</v>
      </c>
      <c r="Q587" s="113">
        <f>K590</f>
        <v>86</v>
      </c>
      <c r="R587" s="114" t="s">
        <v>19</v>
      </c>
    </row>
    <row r="588" spans="1:18" ht="15.75" customHeight="1" x14ac:dyDescent="0.25">
      <c r="A588" s="84">
        <v>2502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129"/>
      <c r="L588" s="265"/>
      <c r="M588" s="101"/>
      <c r="N588" s="256"/>
      <c r="O588" s="115" t="s">
        <v>92</v>
      </c>
      <c r="P588" s="116">
        <f>IF(P587/B574=0,"",P587/B574)</f>
        <v>0.62184873949579833</v>
      </c>
      <c r="Q588" s="117">
        <f>IF(P587/Q587=0,"",P587/Q587)</f>
        <v>0.86046511627906974</v>
      </c>
      <c r="R588" s="118" t="s">
        <v>93</v>
      </c>
    </row>
    <row r="589" spans="1:18" ht="15.75" customHeight="1" x14ac:dyDescent="0.25">
      <c r="A589" s="84">
        <v>2601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129"/>
      <c r="L589" s="267"/>
      <c r="M589" s="268"/>
      <c r="N589" s="269"/>
      <c r="O589" s="120"/>
      <c r="P589" s="121"/>
      <c r="Q589" s="121"/>
      <c r="R589" s="122"/>
    </row>
    <row r="590" spans="1:18" ht="18" customHeight="1" x14ac:dyDescent="0.25">
      <c r="A590" s="46"/>
      <c r="B590" s="340" t="s">
        <v>111</v>
      </c>
      <c r="C590" s="340"/>
      <c r="D590" s="340"/>
      <c r="E590" s="340"/>
      <c r="F590" s="340"/>
      <c r="G590" s="340"/>
      <c r="H590" s="340"/>
      <c r="I590" s="340"/>
      <c r="J590" s="340"/>
      <c r="K590" s="123">
        <f>SUM(K574:K587)</f>
        <v>86</v>
      </c>
      <c r="L590" s="124">
        <f>(SUM(K581:K582)/B574)</f>
        <v>0.52941176470588236</v>
      </c>
      <c r="M590" s="124">
        <f>IF(K590=0,"",K590/B574)</f>
        <v>0.72268907563025209</v>
      </c>
      <c r="N590" s="124">
        <f>IF(K581=0,"",M590-L590)</f>
        <v>0.19327731092436973</v>
      </c>
      <c r="O590" s="1"/>
      <c r="P590" s="2"/>
      <c r="Q590" s="36"/>
      <c r="R590" s="1"/>
    </row>
    <row r="591" spans="1:18" ht="12.75" customHeight="1" x14ac:dyDescent="0.2"/>
    <row r="592" spans="1:18" ht="12.75" customHeight="1" x14ac:dyDescent="0.2"/>
    <row r="593" spans="1:19" ht="26.25" customHeight="1" x14ac:dyDescent="0.4">
      <c r="B593" s="382" t="s">
        <v>101</v>
      </c>
      <c r="C593" s="367"/>
      <c r="D593" s="367"/>
      <c r="E593" s="367"/>
      <c r="F593" s="367"/>
      <c r="G593" s="367"/>
      <c r="H593" s="367"/>
      <c r="I593" s="367"/>
      <c r="J593" s="367"/>
      <c r="K593" s="225" t="s">
        <v>119</v>
      </c>
      <c r="L593" s="1"/>
      <c r="M593" s="1"/>
      <c r="N593" s="2"/>
      <c r="O593" s="1"/>
      <c r="P593" s="2"/>
      <c r="Q593" s="2"/>
      <c r="R593" s="2"/>
    </row>
    <row r="594" spans="1:19" ht="20.25" customHeight="1" x14ac:dyDescent="0.2">
      <c r="A594" s="342" t="s">
        <v>18</v>
      </c>
      <c r="B594" s="344" t="s">
        <v>102</v>
      </c>
      <c r="C594" s="345"/>
      <c r="D594" s="345"/>
      <c r="E594" s="345"/>
      <c r="F594" s="345"/>
      <c r="G594" s="345"/>
      <c r="H594" s="345"/>
      <c r="I594" s="345"/>
      <c r="J594" s="377"/>
      <c r="K594" s="348" t="s">
        <v>19</v>
      </c>
      <c r="L594" s="339" t="s">
        <v>11</v>
      </c>
      <c r="M594" s="339" t="s">
        <v>12</v>
      </c>
      <c r="N594" s="350" t="s">
        <v>13</v>
      </c>
      <c r="O594" s="339" t="s">
        <v>14</v>
      </c>
      <c r="P594" s="337" t="s">
        <v>15</v>
      </c>
      <c r="Q594" s="337" t="s">
        <v>16</v>
      </c>
      <c r="R594" s="339" t="s">
        <v>103</v>
      </c>
    </row>
    <row r="595" spans="1:19" ht="15.75" customHeight="1" x14ac:dyDescent="0.25">
      <c r="A595" s="343"/>
      <c r="B595" s="84" t="s">
        <v>104</v>
      </c>
      <c r="C595" s="84" t="s">
        <v>105</v>
      </c>
      <c r="D595" s="84" t="s">
        <v>106</v>
      </c>
      <c r="E595" s="84" t="s">
        <v>107</v>
      </c>
      <c r="F595" s="84" t="s">
        <v>108</v>
      </c>
      <c r="G595" s="84" t="s">
        <v>109</v>
      </c>
      <c r="H595" s="84" t="s">
        <v>110</v>
      </c>
      <c r="I595" s="84" t="s">
        <v>73</v>
      </c>
      <c r="J595" s="84" t="s">
        <v>74</v>
      </c>
      <c r="K595" s="386"/>
      <c r="L595" s="338"/>
      <c r="M595" s="338"/>
      <c r="N595" s="338"/>
      <c r="O595" s="338"/>
      <c r="P595" s="338"/>
      <c r="Q595" s="338"/>
      <c r="R595" s="338"/>
    </row>
    <row r="596" spans="1:19" ht="15.75" customHeight="1" x14ac:dyDescent="0.25">
      <c r="A596" s="84">
        <v>1901</v>
      </c>
      <c r="B596" s="87">
        <v>119</v>
      </c>
      <c r="C596" s="87"/>
      <c r="D596" s="87"/>
      <c r="E596" s="87"/>
      <c r="F596" s="87"/>
      <c r="G596" s="87"/>
      <c r="H596" s="87"/>
      <c r="I596" s="87"/>
      <c r="J596" s="87"/>
      <c r="K596" s="129"/>
      <c r="L596" s="262"/>
      <c r="M596" s="263"/>
      <c r="N596" s="264"/>
      <c r="O596" s="278"/>
      <c r="P596" s="92">
        <f>B596</f>
        <v>119</v>
      </c>
      <c r="Q596" s="323"/>
      <c r="R596" s="126"/>
    </row>
    <row r="597" spans="1:19" ht="15.75" customHeight="1" x14ac:dyDescent="0.25">
      <c r="A597" s="84">
        <v>1902</v>
      </c>
      <c r="B597" s="87"/>
      <c r="C597" s="87">
        <v>108</v>
      </c>
      <c r="D597" s="87"/>
      <c r="E597" s="87"/>
      <c r="F597" s="87"/>
      <c r="G597" s="87"/>
      <c r="H597" s="87"/>
      <c r="I597" s="87"/>
      <c r="J597" s="87"/>
      <c r="K597" s="129"/>
      <c r="L597" s="265"/>
      <c r="M597" s="101"/>
      <c r="N597" s="266"/>
      <c r="O597" s="96">
        <f>IF(C597=0,"",C597/B596)</f>
        <v>0.90756302521008403</v>
      </c>
      <c r="P597" s="97">
        <v>108</v>
      </c>
      <c r="Q597" s="280">
        <f t="shared" ref="Q597:Q604" si="54">IF(P597=0,"",P597/P596)</f>
        <v>0.90756302521008403</v>
      </c>
      <c r="R597" s="280">
        <f t="shared" ref="R597:R604" si="55">IF(P597=0,"",100%-Q597)</f>
        <v>9.2436974789915971E-2</v>
      </c>
      <c r="S597" s="128"/>
    </row>
    <row r="598" spans="1:19" ht="15.75" customHeight="1" x14ac:dyDescent="0.25">
      <c r="A598" s="84">
        <v>2001</v>
      </c>
      <c r="B598" s="87"/>
      <c r="C598" s="87"/>
      <c r="D598" s="87">
        <v>99</v>
      </c>
      <c r="E598" s="87"/>
      <c r="F598" s="87"/>
      <c r="G598" s="87"/>
      <c r="H598" s="87"/>
      <c r="I598" s="87"/>
      <c r="J598" s="87"/>
      <c r="K598" s="129"/>
      <c r="L598" s="265"/>
      <c r="M598" s="101"/>
      <c r="N598" s="266"/>
      <c r="O598" s="96">
        <f>IF(D598=0,"",D598/C597)</f>
        <v>0.91666666666666663</v>
      </c>
      <c r="P598" s="97">
        <v>102</v>
      </c>
      <c r="Q598" s="280">
        <f t="shared" si="54"/>
        <v>0.94444444444444442</v>
      </c>
      <c r="R598" s="280">
        <f t="shared" si="55"/>
        <v>5.555555555555558E-2</v>
      </c>
      <c r="S598" s="128">
        <f>P598/P596</f>
        <v>0.8571428571428571</v>
      </c>
    </row>
    <row r="599" spans="1:19" ht="15.75" customHeight="1" x14ac:dyDescent="0.25">
      <c r="A599" s="84">
        <v>2002</v>
      </c>
      <c r="B599" s="87"/>
      <c r="C599" s="87"/>
      <c r="D599" s="87"/>
      <c r="E599" s="87">
        <v>90</v>
      </c>
      <c r="F599" s="87"/>
      <c r="G599" s="87"/>
      <c r="H599" s="87"/>
      <c r="I599" s="87"/>
      <c r="J599" s="87"/>
      <c r="K599" s="129"/>
      <c r="L599" s="265"/>
      <c r="M599" s="101"/>
      <c r="N599" s="266"/>
      <c r="O599" s="96">
        <f>IF(E599=0,"",E599/D598)</f>
        <v>0.90909090909090906</v>
      </c>
      <c r="P599" s="97">
        <v>98</v>
      </c>
      <c r="Q599" s="280">
        <f t="shared" si="54"/>
        <v>0.96078431372549022</v>
      </c>
      <c r="R599" s="280">
        <f t="shared" si="55"/>
        <v>3.9215686274509776E-2</v>
      </c>
    </row>
    <row r="600" spans="1:19" ht="15.75" customHeight="1" x14ac:dyDescent="0.25">
      <c r="A600" s="84">
        <v>2101</v>
      </c>
      <c r="B600" s="87"/>
      <c r="C600" s="87"/>
      <c r="D600" s="87"/>
      <c r="E600" s="87"/>
      <c r="F600" s="87">
        <v>84</v>
      </c>
      <c r="G600" s="87"/>
      <c r="H600" s="87"/>
      <c r="I600" s="87"/>
      <c r="J600" s="87"/>
      <c r="K600" s="129"/>
      <c r="L600" s="265"/>
      <c r="M600" s="101"/>
      <c r="N600" s="266"/>
      <c r="O600" s="96">
        <f>F600/E599</f>
        <v>0.93333333333333335</v>
      </c>
      <c r="P600" s="97">
        <v>92</v>
      </c>
      <c r="Q600" s="280">
        <f t="shared" si="54"/>
        <v>0.93877551020408168</v>
      </c>
      <c r="R600" s="280">
        <f t="shared" si="55"/>
        <v>6.1224489795918324E-2</v>
      </c>
    </row>
    <row r="601" spans="1:19" ht="15.75" customHeight="1" x14ac:dyDescent="0.25">
      <c r="A601" s="84">
        <v>2102</v>
      </c>
      <c r="B601" s="87"/>
      <c r="C601" s="87"/>
      <c r="D601" s="87"/>
      <c r="E601" s="87"/>
      <c r="F601" s="87"/>
      <c r="G601" s="87">
        <v>77</v>
      </c>
      <c r="H601" s="87"/>
      <c r="I601" s="87"/>
      <c r="J601" s="87"/>
      <c r="K601" s="129"/>
      <c r="L601" s="265"/>
      <c r="M601" s="101"/>
      <c r="N601" s="266"/>
      <c r="O601" s="96">
        <f>IF(G601=0,"",G601/F600)</f>
        <v>0.91666666666666663</v>
      </c>
      <c r="P601" s="97">
        <v>89</v>
      </c>
      <c r="Q601" s="280">
        <f t="shared" si="54"/>
        <v>0.96739130434782605</v>
      </c>
      <c r="R601" s="280">
        <f t="shared" si="55"/>
        <v>3.2608695652173947E-2</v>
      </c>
    </row>
    <row r="602" spans="1:19" ht="15.75" customHeight="1" x14ac:dyDescent="0.25">
      <c r="A602" s="84">
        <v>2201</v>
      </c>
      <c r="B602" s="87"/>
      <c r="C602" s="87"/>
      <c r="D602" s="87"/>
      <c r="E602" s="87"/>
      <c r="F602" s="87"/>
      <c r="G602" s="87"/>
      <c r="H602" s="87">
        <v>76</v>
      </c>
      <c r="I602" s="87"/>
      <c r="J602" s="87"/>
      <c r="K602" s="129"/>
      <c r="L602" s="265"/>
      <c r="M602" s="101"/>
      <c r="N602" s="266"/>
      <c r="O602" s="96">
        <f>IF(H602=0,"",H602/G601)</f>
        <v>0.98701298701298701</v>
      </c>
      <c r="P602" s="97">
        <v>85</v>
      </c>
      <c r="Q602" s="280">
        <f t="shared" si="54"/>
        <v>0.9550561797752809</v>
      </c>
      <c r="R602" s="280">
        <f t="shared" si="55"/>
        <v>4.49438202247191E-2</v>
      </c>
    </row>
    <row r="603" spans="1:19" ht="15.75" customHeight="1" x14ac:dyDescent="0.25">
      <c r="A603" s="84">
        <v>2202</v>
      </c>
      <c r="B603" s="87"/>
      <c r="C603" s="87"/>
      <c r="D603" s="87"/>
      <c r="E603" s="87"/>
      <c r="F603" s="87"/>
      <c r="G603" s="87"/>
      <c r="H603" s="87"/>
      <c r="I603" s="87">
        <v>66</v>
      </c>
      <c r="J603" s="87"/>
      <c r="K603" s="129">
        <v>1</v>
      </c>
      <c r="L603" s="265"/>
      <c r="M603" s="101"/>
      <c r="N603" s="266"/>
      <c r="O603" s="126">
        <f>I603/H602</f>
        <v>0.86842105263157898</v>
      </c>
      <c r="P603" s="97">
        <v>80</v>
      </c>
      <c r="Q603" s="280">
        <f t="shared" si="54"/>
        <v>0.94117647058823528</v>
      </c>
      <c r="R603" s="126">
        <f t="shared" si="55"/>
        <v>5.8823529411764719E-2</v>
      </c>
    </row>
    <row r="604" spans="1:19" ht="15.75" customHeight="1" x14ac:dyDescent="0.25">
      <c r="A604" s="84">
        <v>2301</v>
      </c>
      <c r="B604" s="87"/>
      <c r="C604" s="87"/>
      <c r="D604" s="87"/>
      <c r="E604" s="87"/>
      <c r="F604" s="87"/>
      <c r="G604" s="87"/>
      <c r="H604" s="87"/>
      <c r="I604" s="87"/>
      <c r="J604" s="87">
        <v>66</v>
      </c>
      <c r="K604" s="129">
        <v>33</v>
      </c>
      <c r="L604" s="265"/>
      <c r="M604" s="101"/>
      <c r="N604" s="256"/>
      <c r="O604" s="126">
        <f>J604/I603</f>
        <v>1</v>
      </c>
      <c r="P604" s="97">
        <v>80</v>
      </c>
      <c r="Q604" s="280">
        <f t="shared" si="54"/>
        <v>1</v>
      </c>
      <c r="R604" s="126">
        <f t="shared" si="55"/>
        <v>0</v>
      </c>
    </row>
    <row r="605" spans="1:19" ht="15.75" customHeight="1" x14ac:dyDescent="0.25">
      <c r="A605" s="84">
        <v>2302</v>
      </c>
      <c r="B605" s="87"/>
      <c r="C605" s="87"/>
      <c r="D605" s="87"/>
      <c r="E605" s="87"/>
      <c r="F605" s="87"/>
      <c r="G605" s="87"/>
      <c r="H605" s="87"/>
      <c r="I605" s="87"/>
      <c r="J605" s="87">
        <v>36</v>
      </c>
      <c r="K605" s="129">
        <v>22</v>
      </c>
      <c r="L605" s="265"/>
      <c r="M605" s="101"/>
      <c r="N605" s="256"/>
      <c r="O605" s="215"/>
      <c r="P605" s="106">
        <v>45</v>
      </c>
      <c r="Q605" s="285"/>
      <c r="R605" s="215"/>
    </row>
    <row r="606" spans="1:19" ht="15.75" customHeight="1" x14ac:dyDescent="0.25">
      <c r="A606" s="84">
        <v>2401</v>
      </c>
      <c r="B606" s="87"/>
      <c r="C606" s="87"/>
      <c r="D606" s="87"/>
      <c r="E606" s="87"/>
      <c r="F606" s="87"/>
      <c r="G606" s="87"/>
      <c r="H606" s="87"/>
      <c r="I606" s="87"/>
      <c r="J606" s="87">
        <v>11</v>
      </c>
      <c r="K606" s="129">
        <v>8</v>
      </c>
      <c r="L606" s="265"/>
      <c r="M606" s="101"/>
      <c r="N606" s="256"/>
      <c r="O606" s="215"/>
      <c r="P606" s="106">
        <v>21</v>
      </c>
      <c r="Q606" s="285"/>
      <c r="R606" s="215"/>
    </row>
    <row r="607" spans="1:19" ht="15.75" customHeight="1" x14ac:dyDescent="0.25">
      <c r="A607" s="84">
        <v>2402</v>
      </c>
      <c r="B607" s="87"/>
      <c r="C607" s="87"/>
      <c r="D607" s="87"/>
      <c r="E607" s="87"/>
      <c r="F607" s="87"/>
      <c r="G607" s="87"/>
      <c r="H607" s="87"/>
      <c r="I607" s="87"/>
      <c r="J607" s="87">
        <v>10</v>
      </c>
      <c r="K607" s="129">
        <v>6</v>
      </c>
      <c r="L607" s="265"/>
      <c r="M607" s="101"/>
      <c r="N607" s="256"/>
      <c r="O607" s="215"/>
      <c r="P607" s="252">
        <v>14</v>
      </c>
      <c r="Q607" s="285"/>
      <c r="R607" s="215"/>
    </row>
    <row r="608" spans="1:19" ht="15.75" customHeight="1" x14ac:dyDescent="0.25">
      <c r="A608" s="84">
        <v>2501</v>
      </c>
      <c r="B608" s="87"/>
      <c r="C608" s="87"/>
      <c r="D608" s="87"/>
      <c r="E608" s="87"/>
      <c r="F608" s="87"/>
      <c r="G608" s="87"/>
      <c r="H608" s="87"/>
      <c r="I608" s="87"/>
      <c r="J608" s="87">
        <v>8</v>
      </c>
      <c r="K608" s="129">
        <v>6</v>
      </c>
      <c r="L608" s="265"/>
      <c r="M608" s="101"/>
      <c r="N608" s="256"/>
      <c r="O608" s="101"/>
      <c r="P608" s="254">
        <v>9</v>
      </c>
      <c r="Q608" s="286"/>
      <c r="R608" s="215"/>
    </row>
    <row r="609" spans="1:19" ht="15.75" customHeight="1" x14ac:dyDescent="0.25">
      <c r="A609" s="84">
        <v>2502</v>
      </c>
      <c r="B609" s="87"/>
      <c r="C609" s="87"/>
      <c r="D609" s="87"/>
      <c r="E609" s="87"/>
      <c r="F609" s="87"/>
      <c r="G609" s="87"/>
      <c r="H609" s="87"/>
      <c r="I609" s="87"/>
      <c r="J609" s="87">
        <v>2</v>
      </c>
      <c r="K609" s="129">
        <v>1</v>
      </c>
      <c r="L609" s="265"/>
      <c r="M609" s="101"/>
      <c r="N609" s="256"/>
      <c r="O609" s="111" t="s">
        <v>91</v>
      </c>
      <c r="P609" s="253">
        <v>56</v>
      </c>
      <c r="Q609" s="113">
        <f>K612</f>
        <v>77</v>
      </c>
      <c r="R609" s="114" t="s">
        <v>19</v>
      </c>
    </row>
    <row r="610" spans="1:19" ht="15.75" customHeight="1" x14ac:dyDescent="0.25">
      <c r="A610" s="84">
        <v>2601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129"/>
      <c r="L610" s="265"/>
      <c r="M610" s="101"/>
      <c r="N610" s="256"/>
      <c r="O610" s="115" t="s">
        <v>92</v>
      </c>
      <c r="P610" s="116">
        <f>IF(P609/B596=0,"",P609/B596)</f>
        <v>0.47058823529411764</v>
      </c>
      <c r="Q610" s="117">
        <f>IF(P609/Q609=0,"",P609/Q609)</f>
        <v>0.72727272727272729</v>
      </c>
      <c r="R610" s="118" t="s">
        <v>93</v>
      </c>
    </row>
    <row r="611" spans="1:19" ht="15.75" customHeight="1" x14ac:dyDescent="0.25">
      <c r="A611" s="84">
        <v>2602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129"/>
      <c r="L611" s="267"/>
      <c r="M611" s="268"/>
      <c r="N611" s="269"/>
      <c r="O611" s="120"/>
      <c r="P611" s="121"/>
      <c r="Q611" s="121"/>
      <c r="R611" s="122"/>
    </row>
    <row r="612" spans="1:19" ht="18" customHeight="1" x14ac:dyDescent="0.25">
      <c r="A612" s="46"/>
      <c r="B612" s="340" t="s">
        <v>111</v>
      </c>
      <c r="C612" s="340"/>
      <c r="D612" s="340"/>
      <c r="E612" s="340"/>
      <c r="F612" s="340"/>
      <c r="G612" s="340"/>
      <c r="H612" s="340"/>
      <c r="I612" s="340"/>
      <c r="J612" s="340"/>
      <c r="K612" s="123">
        <f>SUM(K596:K609)</f>
        <v>77</v>
      </c>
      <c r="L612" s="124">
        <f>((SUM(K603:K604))/B596)</f>
        <v>0.2857142857142857</v>
      </c>
      <c r="M612" s="124">
        <f>IF(K612=0,"",K612/B596)</f>
        <v>0.6470588235294118</v>
      </c>
      <c r="N612" s="124">
        <f>IF(K603=0,"",M612-L612)</f>
        <v>0.3613445378151261</v>
      </c>
      <c r="O612" s="1"/>
      <c r="P612" s="2"/>
      <c r="Q612" s="36"/>
      <c r="R612" s="1"/>
    </row>
    <row r="613" spans="1:19" ht="12.75" customHeight="1" x14ac:dyDescent="0.2"/>
    <row r="614" spans="1:19" ht="12.75" customHeight="1" x14ac:dyDescent="0.2"/>
    <row r="615" spans="1:19" ht="26.25" customHeight="1" x14ac:dyDescent="0.4">
      <c r="B615" s="382" t="s">
        <v>101</v>
      </c>
      <c r="C615" s="367"/>
      <c r="D615" s="367"/>
      <c r="E615" s="367"/>
      <c r="F615" s="367"/>
      <c r="G615" s="367"/>
      <c r="H615" s="367"/>
      <c r="I615" s="367"/>
      <c r="J615" s="367"/>
      <c r="K615" s="225" t="s">
        <v>120</v>
      </c>
      <c r="L615" s="1"/>
      <c r="M615" s="1"/>
      <c r="N615" s="2"/>
      <c r="O615" s="1"/>
      <c r="P615" s="2"/>
      <c r="Q615" s="2"/>
      <c r="R615" s="2"/>
    </row>
    <row r="616" spans="1:19" ht="20.25" customHeight="1" x14ac:dyDescent="0.2">
      <c r="A616" s="342" t="s">
        <v>18</v>
      </c>
      <c r="B616" s="344" t="s">
        <v>102</v>
      </c>
      <c r="C616" s="345"/>
      <c r="D616" s="345"/>
      <c r="E616" s="345"/>
      <c r="F616" s="345"/>
      <c r="G616" s="345"/>
      <c r="H616" s="345"/>
      <c r="I616" s="345"/>
      <c r="J616" s="377"/>
      <c r="K616" s="348" t="s">
        <v>19</v>
      </c>
      <c r="L616" s="339" t="s">
        <v>11</v>
      </c>
      <c r="M616" s="339" t="s">
        <v>12</v>
      </c>
      <c r="N616" s="350" t="s">
        <v>13</v>
      </c>
      <c r="O616" s="339" t="s">
        <v>14</v>
      </c>
      <c r="P616" s="337" t="s">
        <v>15</v>
      </c>
      <c r="Q616" s="337" t="s">
        <v>16</v>
      </c>
      <c r="R616" s="339" t="s">
        <v>103</v>
      </c>
    </row>
    <row r="617" spans="1:19" ht="15.75" customHeight="1" x14ac:dyDescent="0.25">
      <c r="A617" s="343"/>
      <c r="B617" s="84" t="s">
        <v>104</v>
      </c>
      <c r="C617" s="84" t="s">
        <v>105</v>
      </c>
      <c r="D617" s="84" t="s">
        <v>106</v>
      </c>
      <c r="E617" s="84" t="s">
        <v>107</v>
      </c>
      <c r="F617" s="84" t="s">
        <v>108</v>
      </c>
      <c r="G617" s="84" t="s">
        <v>109</v>
      </c>
      <c r="H617" s="84" t="s">
        <v>110</v>
      </c>
      <c r="I617" s="84" t="s">
        <v>73</v>
      </c>
      <c r="J617" s="84" t="s">
        <v>74</v>
      </c>
      <c r="K617" s="386"/>
      <c r="L617" s="338"/>
      <c r="M617" s="338"/>
      <c r="N617" s="338"/>
      <c r="O617" s="338"/>
      <c r="P617" s="338"/>
      <c r="Q617" s="338"/>
      <c r="R617" s="338"/>
    </row>
    <row r="618" spans="1:19" ht="15.75" customHeight="1" x14ac:dyDescent="0.25">
      <c r="A618" s="84">
        <v>1902</v>
      </c>
      <c r="B618" s="87">
        <v>112</v>
      </c>
      <c r="C618" s="87"/>
      <c r="D618" s="87"/>
      <c r="E618" s="87"/>
      <c r="F618" s="87"/>
      <c r="G618" s="87"/>
      <c r="H618" s="87"/>
      <c r="I618" s="87"/>
      <c r="J618" s="87"/>
      <c r="K618" s="129"/>
      <c r="L618" s="262"/>
      <c r="M618" s="263"/>
      <c r="N618" s="264"/>
      <c r="O618" s="278"/>
      <c r="P618" s="92">
        <f>B618</f>
        <v>112</v>
      </c>
      <c r="Q618" s="323"/>
      <c r="R618" s="126"/>
    </row>
    <row r="619" spans="1:19" ht="15.75" customHeight="1" x14ac:dyDescent="0.25">
      <c r="A619" s="84">
        <v>2001</v>
      </c>
      <c r="B619" s="87"/>
      <c r="C619" s="87">
        <v>103</v>
      </c>
      <c r="D619" s="87"/>
      <c r="E619" s="87"/>
      <c r="F619" s="87"/>
      <c r="G619" s="87"/>
      <c r="H619" s="87"/>
      <c r="I619" s="87"/>
      <c r="J619" s="87"/>
      <c r="K619" s="129"/>
      <c r="L619" s="265"/>
      <c r="M619" s="101"/>
      <c r="N619" s="266"/>
      <c r="O619" s="96">
        <f>IF(C619=0,"",C619/B618)</f>
        <v>0.9196428571428571</v>
      </c>
      <c r="P619" s="97">
        <v>104</v>
      </c>
      <c r="Q619" s="280">
        <f t="shared" ref="Q619:Q626" si="56">IF(P619=0,"",P619/P618)</f>
        <v>0.9285714285714286</v>
      </c>
      <c r="R619" s="280">
        <f t="shared" ref="R619:R626" si="57">IF(P619=0,"",100%-Q619)</f>
        <v>7.1428571428571397E-2</v>
      </c>
    </row>
    <row r="620" spans="1:19" ht="15.75" customHeight="1" x14ac:dyDescent="0.25">
      <c r="A620" s="84">
        <v>2002</v>
      </c>
      <c r="B620" s="87"/>
      <c r="C620" s="87"/>
      <c r="D620" s="87">
        <v>97</v>
      </c>
      <c r="E620" s="87"/>
      <c r="F620" s="87"/>
      <c r="G620" s="87"/>
      <c r="H620" s="87"/>
      <c r="I620" s="87"/>
      <c r="J620" s="87"/>
      <c r="K620" s="129"/>
      <c r="L620" s="265"/>
      <c r="M620" s="101"/>
      <c r="N620" s="266"/>
      <c r="O620" s="96">
        <f>IF(D620=0,"",D620/C619)</f>
        <v>0.94174757281553401</v>
      </c>
      <c r="P620" s="97">
        <v>100</v>
      </c>
      <c r="Q620" s="280">
        <f t="shared" si="56"/>
        <v>0.96153846153846156</v>
      </c>
      <c r="R620" s="280">
        <f t="shared" si="57"/>
        <v>3.8461538461538436E-2</v>
      </c>
      <c r="S620" s="128">
        <f>P620/P618</f>
        <v>0.8928571428571429</v>
      </c>
    </row>
    <row r="621" spans="1:19" ht="15.75" customHeight="1" x14ac:dyDescent="0.25">
      <c r="A621" s="84">
        <v>2101</v>
      </c>
      <c r="B621" s="87"/>
      <c r="C621" s="87"/>
      <c r="D621" s="87"/>
      <c r="E621" s="87">
        <v>86</v>
      </c>
      <c r="F621" s="87"/>
      <c r="G621" s="87"/>
      <c r="H621" s="87"/>
      <c r="I621" s="87"/>
      <c r="J621" s="87"/>
      <c r="K621" s="129"/>
      <c r="L621" s="265"/>
      <c r="M621" s="101"/>
      <c r="N621" s="266"/>
      <c r="O621" s="96">
        <f>IF(E621=0,"",E621/D620)</f>
        <v>0.88659793814432986</v>
      </c>
      <c r="P621" s="97">
        <v>90</v>
      </c>
      <c r="Q621" s="280">
        <f t="shared" si="56"/>
        <v>0.9</v>
      </c>
      <c r="R621" s="280">
        <f t="shared" si="57"/>
        <v>9.9999999999999978E-2</v>
      </c>
    </row>
    <row r="622" spans="1:19" ht="15.75" customHeight="1" x14ac:dyDescent="0.25">
      <c r="A622" s="84">
        <v>2102</v>
      </c>
      <c r="B622" s="87"/>
      <c r="C622" s="87"/>
      <c r="D622" s="87"/>
      <c r="E622" s="87"/>
      <c r="F622" s="87">
        <v>75</v>
      </c>
      <c r="G622" s="87"/>
      <c r="H622" s="87"/>
      <c r="I622" s="87"/>
      <c r="J622" s="87"/>
      <c r="K622" s="129"/>
      <c r="L622" s="265"/>
      <c r="M622" s="101"/>
      <c r="N622" s="266"/>
      <c r="O622" s="96">
        <f>F622/E621</f>
        <v>0.87209302325581395</v>
      </c>
      <c r="P622" s="97">
        <v>84</v>
      </c>
      <c r="Q622" s="280">
        <f t="shared" si="56"/>
        <v>0.93333333333333335</v>
      </c>
      <c r="R622" s="280">
        <f t="shared" si="57"/>
        <v>6.6666666666666652E-2</v>
      </c>
    </row>
    <row r="623" spans="1:19" ht="15.75" customHeight="1" x14ac:dyDescent="0.25">
      <c r="A623" s="84">
        <v>2201</v>
      </c>
      <c r="B623" s="87"/>
      <c r="C623" s="87"/>
      <c r="D623" s="87"/>
      <c r="E623" s="87"/>
      <c r="F623" s="87"/>
      <c r="G623" s="87">
        <v>76</v>
      </c>
      <c r="H623" s="87"/>
      <c r="I623" s="87"/>
      <c r="J623" s="87"/>
      <c r="K623" s="129"/>
      <c r="L623" s="265"/>
      <c r="M623" s="101"/>
      <c r="N623" s="266"/>
      <c r="O623" s="96">
        <f>IF(G623=0,"",G623/F622)</f>
        <v>1.0133333333333334</v>
      </c>
      <c r="P623" s="97">
        <v>84</v>
      </c>
      <c r="Q623" s="280">
        <f t="shared" si="56"/>
        <v>1</v>
      </c>
      <c r="R623" s="280">
        <f t="shared" si="57"/>
        <v>0</v>
      </c>
    </row>
    <row r="624" spans="1:19" ht="15.75" customHeight="1" x14ac:dyDescent="0.25">
      <c r="A624" s="84">
        <v>2202</v>
      </c>
      <c r="B624" s="87"/>
      <c r="C624" s="87"/>
      <c r="D624" s="87"/>
      <c r="E624" s="87"/>
      <c r="F624" s="87"/>
      <c r="G624" s="87"/>
      <c r="H624" s="87">
        <v>74</v>
      </c>
      <c r="I624" s="87"/>
      <c r="J624" s="87"/>
      <c r="K624" s="129"/>
      <c r="L624" s="265"/>
      <c r="M624" s="101"/>
      <c r="N624" s="266"/>
      <c r="O624" s="96">
        <f>H624/G623</f>
        <v>0.97368421052631582</v>
      </c>
      <c r="P624" s="97">
        <v>84</v>
      </c>
      <c r="Q624" s="280">
        <f t="shared" si="56"/>
        <v>1</v>
      </c>
      <c r="R624" s="280">
        <f t="shared" si="57"/>
        <v>0</v>
      </c>
    </row>
    <row r="625" spans="1:18" ht="15.75" customHeight="1" x14ac:dyDescent="0.25">
      <c r="A625" s="84">
        <v>2301</v>
      </c>
      <c r="B625" s="87"/>
      <c r="C625" s="87"/>
      <c r="D625" s="87"/>
      <c r="E625" s="87"/>
      <c r="F625" s="87"/>
      <c r="G625" s="87"/>
      <c r="H625" s="87"/>
      <c r="I625" s="87">
        <v>74</v>
      </c>
      <c r="J625" s="87"/>
      <c r="K625" s="129"/>
      <c r="L625" s="265"/>
      <c r="M625" s="101"/>
      <c r="N625" s="266"/>
      <c r="O625" s="126">
        <f>I625/H624</f>
        <v>1</v>
      </c>
      <c r="P625" s="97">
        <v>84</v>
      </c>
      <c r="Q625" s="280">
        <f t="shared" si="56"/>
        <v>1</v>
      </c>
      <c r="R625" s="280">
        <f t="shared" si="57"/>
        <v>0</v>
      </c>
    </row>
    <row r="626" spans="1:18" ht="15.75" customHeight="1" x14ac:dyDescent="0.25">
      <c r="A626" s="84">
        <v>2302</v>
      </c>
      <c r="B626" s="87"/>
      <c r="C626" s="87"/>
      <c r="D626" s="87"/>
      <c r="E626" s="87"/>
      <c r="F626" s="87"/>
      <c r="G626" s="87"/>
      <c r="H626" s="87"/>
      <c r="I626" s="87"/>
      <c r="J626" s="87">
        <v>70</v>
      </c>
      <c r="K626" s="129">
        <v>45</v>
      </c>
      <c r="L626" s="265"/>
      <c r="M626" s="101"/>
      <c r="N626" s="256"/>
      <c r="O626" s="126">
        <f>J626/I625</f>
        <v>0.94594594594594594</v>
      </c>
      <c r="P626" s="97">
        <v>82</v>
      </c>
      <c r="Q626" s="280">
        <f t="shared" si="56"/>
        <v>0.97619047619047616</v>
      </c>
      <c r="R626" s="280">
        <f t="shared" si="57"/>
        <v>2.3809523809523836E-2</v>
      </c>
    </row>
    <row r="627" spans="1:18" ht="15.75" customHeight="1" x14ac:dyDescent="0.25">
      <c r="A627" s="84">
        <v>2401</v>
      </c>
      <c r="B627" s="87"/>
      <c r="C627" s="87"/>
      <c r="D627" s="87"/>
      <c r="E627" s="87"/>
      <c r="F627" s="87"/>
      <c r="G627" s="87"/>
      <c r="H627" s="87"/>
      <c r="I627" s="87"/>
      <c r="J627" s="87">
        <v>25</v>
      </c>
      <c r="K627" s="129">
        <v>17</v>
      </c>
      <c r="L627" s="265"/>
      <c r="M627" s="101"/>
      <c r="N627" s="256"/>
      <c r="O627" s="215"/>
      <c r="P627" s="106">
        <v>30</v>
      </c>
      <c r="Q627" s="285"/>
      <c r="R627" s="215"/>
    </row>
    <row r="628" spans="1:18" ht="15.75" customHeight="1" x14ac:dyDescent="0.25">
      <c r="A628" s="84">
        <v>2402</v>
      </c>
      <c r="B628" s="87"/>
      <c r="C628" s="87"/>
      <c r="D628" s="87"/>
      <c r="E628" s="87"/>
      <c r="F628" s="87"/>
      <c r="G628" s="87"/>
      <c r="H628" s="87"/>
      <c r="I628" s="87"/>
      <c r="J628" s="87">
        <v>15</v>
      </c>
      <c r="K628" s="129">
        <v>12</v>
      </c>
      <c r="L628" s="265"/>
      <c r="M628" s="101"/>
      <c r="N628" s="256"/>
      <c r="O628" s="215"/>
      <c r="P628" s="106">
        <v>17</v>
      </c>
      <c r="Q628" s="285"/>
      <c r="R628" s="215"/>
    </row>
    <row r="629" spans="1:18" ht="15.75" customHeight="1" x14ac:dyDescent="0.25">
      <c r="A629" s="84">
        <v>2501</v>
      </c>
      <c r="B629" s="87"/>
      <c r="C629" s="87"/>
      <c r="D629" s="87"/>
      <c r="E629" s="87"/>
      <c r="F629" s="87"/>
      <c r="G629" s="87"/>
      <c r="H629" s="87"/>
      <c r="I629" s="87"/>
      <c r="J629" s="87">
        <v>5</v>
      </c>
      <c r="K629" s="129">
        <v>3</v>
      </c>
      <c r="L629" s="265"/>
      <c r="M629" s="101"/>
      <c r="N629" s="256"/>
      <c r="O629" s="215"/>
      <c r="P629" s="106">
        <v>6</v>
      </c>
      <c r="Q629" s="285"/>
      <c r="R629" s="215"/>
    </row>
    <row r="630" spans="1:18" ht="15.75" customHeight="1" x14ac:dyDescent="0.25">
      <c r="A630" s="84">
        <v>2502</v>
      </c>
      <c r="B630" s="87"/>
      <c r="C630" s="87"/>
      <c r="D630" s="87"/>
      <c r="E630" s="87"/>
      <c r="F630" s="87"/>
      <c r="G630" s="87"/>
      <c r="H630" s="87"/>
      <c r="I630" s="87"/>
      <c r="J630" s="87">
        <v>2</v>
      </c>
      <c r="K630" s="129">
        <v>3</v>
      </c>
      <c r="L630" s="265"/>
      <c r="M630" s="101"/>
      <c r="N630" s="256"/>
      <c r="O630" s="101"/>
      <c r="P630" s="256"/>
      <c r="Q630" s="286"/>
      <c r="R630" s="215"/>
    </row>
    <row r="631" spans="1:18" ht="15.75" customHeight="1" x14ac:dyDescent="0.25">
      <c r="A631" s="84">
        <v>2601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129"/>
      <c r="L631" s="265"/>
      <c r="M631" s="101"/>
      <c r="N631" s="256"/>
      <c r="O631" s="111" t="s">
        <v>91</v>
      </c>
      <c r="P631" s="112">
        <v>27</v>
      </c>
      <c r="Q631" s="113">
        <f>K634</f>
        <v>80</v>
      </c>
      <c r="R631" s="114" t="s">
        <v>19</v>
      </c>
    </row>
    <row r="632" spans="1:18" ht="15.75" customHeight="1" x14ac:dyDescent="0.25">
      <c r="A632" s="84">
        <v>2602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129"/>
      <c r="L632" s="265"/>
      <c r="M632" s="101"/>
      <c r="N632" s="256"/>
      <c r="O632" s="115" t="s">
        <v>92</v>
      </c>
      <c r="P632" s="116">
        <f>IF(P631/B618=0,"",P631/B618)</f>
        <v>0.24107142857142858</v>
      </c>
      <c r="Q632" s="117">
        <f>IF(P631/Q631=0,"",P631/Q631)</f>
        <v>0.33750000000000002</v>
      </c>
      <c r="R632" s="118" t="s">
        <v>93</v>
      </c>
    </row>
    <row r="633" spans="1:18" ht="15.75" customHeight="1" x14ac:dyDescent="0.25">
      <c r="A633" s="84">
        <v>2701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129"/>
      <c r="L633" s="267"/>
      <c r="M633" s="268"/>
      <c r="N633" s="269"/>
      <c r="O633" s="120"/>
      <c r="P633" s="121"/>
      <c r="Q633" s="121"/>
      <c r="R633" s="122"/>
    </row>
    <row r="634" spans="1:18" ht="18" customHeight="1" x14ac:dyDescent="0.25">
      <c r="A634" s="46"/>
      <c r="B634" s="340" t="s">
        <v>111</v>
      </c>
      <c r="C634" s="340"/>
      <c r="D634" s="340"/>
      <c r="E634" s="340"/>
      <c r="F634" s="340"/>
      <c r="G634" s="340"/>
      <c r="H634" s="340"/>
      <c r="I634" s="340"/>
      <c r="J634" s="340"/>
      <c r="K634" s="123">
        <f>SUM(K618:K630)</f>
        <v>80</v>
      </c>
      <c r="L634" s="124">
        <f>((SUM(K625:K626))/B618)</f>
        <v>0.4017857142857143</v>
      </c>
      <c r="M634" s="124">
        <f>IF(K634=0,"",K634/B618)</f>
        <v>0.7142857142857143</v>
      </c>
      <c r="N634" s="124">
        <f>IF(K626=0,"",M634-L634)</f>
        <v>0.3125</v>
      </c>
      <c r="O634" s="1"/>
      <c r="P634" s="2"/>
      <c r="Q634" s="36"/>
      <c r="R634" s="1"/>
    </row>
    <row r="635" spans="1:18" ht="12.75" customHeight="1" x14ac:dyDescent="0.2"/>
    <row r="636" spans="1:18" ht="12.75" customHeight="1" x14ac:dyDescent="0.2"/>
    <row r="637" spans="1:18" ht="26.25" customHeight="1" x14ac:dyDescent="0.4">
      <c r="B637" s="382" t="s">
        <v>101</v>
      </c>
      <c r="C637" s="367"/>
      <c r="D637" s="367"/>
      <c r="E637" s="367"/>
      <c r="F637" s="367"/>
      <c r="G637" s="367"/>
      <c r="H637" s="367"/>
      <c r="I637" s="367"/>
      <c r="J637" s="367"/>
      <c r="K637" s="225" t="s">
        <v>121</v>
      </c>
      <c r="L637" s="1"/>
      <c r="M637" s="1"/>
      <c r="N637" s="2"/>
      <c r="O637" s="1"/>
      <c r="P637" s="2"/>
      <c r="Q637" s="2"/>
      <c r="R637" s="2"/>
    </row>
    <row r="638" spans="1:18" ht="20.25" customHeight="1" x14ac:dyDescent="0.2">
      <c r="A638" s="342" t="s">
        <v>18</v>
      </c>
      <c r="B638" s="344" t="s">
        <v>102</v>
      </c>
      <c r="C638" s="345"/>
      <c r="D638" s="345"/>
      <c r="E638" s="345"/>
      <c r="F638" s="345"/>
      <c r="G638" s="345"/>
      <c r="H638" s="345"/>
      <c r="I638" s="345"/>
      <c r="J638" s="377"/>
      <c r="K638" s="348" t="s">
        <v>19</v>
      </c>
      <c r="L638" s="339" t="s">
        <v>11</v>
      </c>
      <c r="M638" s="339" t="s">
        <v>12</v>
      </c>
      <c r="N638" s="350" t="s">
        <v>13</v>
      </c>
      <c r="O638" s="339" t="s">
        <v>14</v>
      </c>
      <c r="P638" s="337" t="s">
        <v>15</v>
      </c>
      <c r="Q638" s="337" t="s">
        <v>16</v>
      </c>
      <c r="R638" s="339" t="s">
        <v>103</v>
      </c>
    </row>
    <row r="639" spans="1:18" ht="15.75" customHeight="1" x14ac:dyDescent="0.25">
      <c r="A639" s="343"/>
      <c r="B639" s="84" t="s">
        <v>104</v>
      </c>
      <c r="C639" s="84" t="s">
        <v>105</v>
      </c>
      <c r="D639" s="84" t="s">
        <v>106</v>
      </c>
      <c r="E639" s="84" t="s">
        <v>107</v>
      </c>
      <c r="F639" s="84" t="s">
        <v>108</v>
      </c>
      <c r="G639" s="84" t="s">
        <v>109</v>
      </c>
      <c r="H639" s="84" t="s">
        <v>110</v>
      </c>
      <c r="I639" s="84" t="s">
        <v>73</v>
      </c>
      <c r="J639" s="84" t="s">
        <v>74</v>
      </c>
      <c r="K639" s="386"/>
      <c r="L639" s="338"/>
      <c r="M639" s="338"/>
      <c r="N639" s="338"/>
      <c r="O639" s="338"/>
      <c r="P639" s="338"/>
      <c r="Q639" s="338"/>
      <c r="R639" s="338"/>
    </row>
    <row r="640" spans="1:18" ht="15.75" customHeight="1" x14ac:dyDescent="0.25">
      <c r="A640" s="84">
        <v>2001</v>
      </c>
      <c r="B640" s="87">
        <v>112</v>
      </c>
      <c r="C640" s="87"/>
      <c r="D640" s="87"/>
      <c r="E640" s="87"/>
      <c r="F640" s="87"/>
      <c r="G640" s="87"/>
      <c r="H640" s="87"/>
      <c r="I640" s="87"/>
      <c r="J640" s="87"/>
      <c r="K640" s="129"/>
      <c r="L640" s="262"/>
      <c r="M640" s="263"/>
      <c r="N640" s="264"/>
      <c r="O640" s="278"/>
      <c r="P640" s="92">
        <f>B640</f>
        <v>112</v>
      </c>
      <c r="Q640" s="323"/>
      <c r="R640" s="126"/>
    </row>
    <row r="641" spans="1:19" ht="15.75" customHeight="1" x14ac:dyDescent="0.25">
      <c r="A641" s="84">
        <v>2002</v>
      </c>
      <c r="B641" s="87"/>
      <c r="C641" s="87">
        <v>99</v>
      </c>
      <c r="D641" s="87"/>
      <c r="E641" s="87"/>
      <c r="F641" s="87"/>
      <c r="G641" s="87"/>
      <c r="H641" s="87"/>
      <c r="I641" s="87"/>
      <c r="J641" s="87"/>
      <c r="K641" s="129"/>
      <c r="L641" s="265"/>
      <c r="M641" s="101"/>
      <c r="N641" s="266"/>
      <c r="O641" s="96">
        <f>IF(C641=0,"",C641/B640)</f>
        <v>0.8839285714285714</v>
      </c>
      <c r="P641" s="97">
        <v>100</v>
      </c>
      <c r="Q641" s="280">
        <f t="shared" ref="Q641:Q647" si="58">IF(P641=0,"",P641/P640)</f>
        <v>0.8928571428571429</v>
      </c>
      <c r="R641" s="280">
        <f t="shared" ref="R641:R647" si="59">IF(P641=0,"",100%-Q641)</f>
        <v>0.1071428571428571</v>
      </c>
    </row>
    <row r="642" spans="1:19" ht="15.75" customHeight="1" x14ac:dyDescent="0.25">
      <c r="A642" s="84">
        <v>2101</v>
      </c>
      <c r="B642" s="87"/>
      <c r="C642" s="87"/>
      <c r="D642" s="87">
        <v>83</v>
      </c>
      <c r="E642" s="87"/>
      <c r="F642" s="87"/>
      <c r="G642" s="87"/>
      <c r="H642" s="87"/>
      <c r="I642" s="87"/>
      <c r="J642" s="87"/>
      <c r="K642" s="129"/>
      <c r="L642" s="265"/>
      <c r="M642" s="101"/>
      <c r="N642" s="266"/>
      <c r="O642" s="96">
        <f>IF(D642=0,"",D642/C641)</f>
        <v>0.83838383838383834</v>
      </c>
      <c r="P642" s="97">
        <v>88</v>
      </c>
      <c r="Q642" s="280">
        <f t="shared" si="58"/>
        <v>0.88</v>
      </c>
      <c r="R642" s="280">
        <f t="shared" si="59"/>
        <v>0.12</v>
      </c>
      <c r="S642" s="128">
        <f>P642/P640</f>
        <v>0.7857142857142857</v>
      </c>
    </row>
    <row r="643" spans="1:19" ht="15.75" customHeight="1" x14ac:dyDescent="0.25">
      <c r="A643" s="84">
        <v>2102</v>
      </c>
      <c r="B643" s="87"/>
      <c r="C643" s="87"/>
      <c r="D643" s="87"/>
      <c r="E643" s="87">
        <v>79</v>
      </c>
      <c r="F643" s="87"/>
      <c r="G643" s="87"/>
      <c r="H643" s="87"/>
      <c r="I643" s="87"/>
      <c r="J643" s="87"/>
      <c r="K643" s="129"/>
      <c r="L643" s="265"/>
      <c r="M643" s="101"/>
      <c r="N643" s="266"/>
      <c r="O643" s="96">
        <f>IF(E643=0,"",E643/D642)</f>
        <v>0.95180722891566261</v>
      </c>
      <c r="P643" s="97">
        <v>85</v>
      </c>
      <c r="Q643" s="280">
        <f t="shared" si="58"/>
        <v>0.96590909090909094</v>
      </c>
      <c r="R643" s="280">
        <f t="shared" si="59"/>
        <v>3.4090909090909061E-2</v>
      </c>
    </row>
    <row r="644" spans="1:19" ht="15.75" customHeight="1" x14ac:dyDescent="0.25">
      <c r="A644" s="84">
        <v>2201</v>
      </c>
      <c r="B644" s="87"/>
      <c r="C644" s="87"/>
      <c r="D644" s="87"/>
      <c r="E644" s="87"/>
      <c r="F644" s="87">
        <v>72</v>
      </c>
      <c r="G644" s="87"/>
      <c r="H644" s="87"/>
      <c r="I644" s="87"/>
      <c r="J644" s="87"/>
      <c r="K644" s="129"/>
      <c r="L644" s="265"/>
      <c r="M644" s="101"/>
      <c r="N644" s="266"/>
      <c r="O644" s="96">
        <f>F644/E643</f>
        <v>0.91139240506329111</v>
      </c>
      <c r="P644" s="97">
        <v>84</v>
      </c>
      <c r="Q644" s="280">
        <f t="shared" si="58"/>
        <v>0.9882352941176471</v>
      </c>
      <c r="R644" s="280">
        <f t="shared" si="59"/>
        <v>1.1764705882352899E-2</v>
      </c>
    </row>
    <row r="645" spans="1:19" ht="15.75" customHeight="1" x14ac:dyDescent="0.25">
      <c r="A645" s="84">
        <v>2202</v>
      </c>
      <c r="B645" s="87"/>
      <c r="C645" s="87"/>
      <c r="D645" s="87"/>
      <c r="E645" s="87"/>
      <c r="F645" s="87"/>
      <c r="G645" s="87">
        <v>69</v>
      </c>
      <c r="H645" s="87"/>
      <c r="I645" s="87"/>
      <c r="J645" s="87"/>
      <c r="K645" s="129"/>
      <c r="L645" s="265"/>
      <c r="M645" s="101"/>
      <c r="N645" s="266"/>
      <c r="O645" s="96">
        <f>G645/F644</f>
        <v>0.95833333333333337</v>
      </c>
      <c r="P645" s="97">
        <v>81</v>
      </c>
      <c r="Q645" s="280">
        <f t="shared" si="58"/>
        <v>0.9642857142857143</v>
      </c>
      <c r="R645" s="280">
        <f t="shared" si="59"/>
        <v>3.5714285714285698E-2</v>
      </c>
    </row>
    <row r="646" spans="1:19" ht="15.75" customHeight="1" x14ac:dyDescent="0.25">
      <c r="A646" s="84">
        <v>2301</v>
      </c>
      <c r="B646" s="87"/>
      <c r="C646" s="87"/>
      <c r="D646" s="87"/>
      <c r="E646" s="87"/>
      <c r="F646" s="87"/>
      <c r="G646" s="87"/>
      <c r="H646" s="87">
        <v>67</v>
      </c>
      <c r="I646" s="87"/>
      <c r="J646" s="87"/>
      <c r="K646" s="129"/>
      <c r="L646" s="265"/>
      <c r="M646" s="101"/>
      <c r="N646" s="266"/>
      <c r="O646" s="96">
        <f>H646/G645</f>
        <v>0.97101449275362317</v>
      </c>
      <c r="P646" s="97">
        <v>80</v>
      </c>
      <c r="Q646" s="280">
        <f t="shared" si="58"/>
        <v>0.98765432098765427</v>
      </c>
      <c r="R646" s="280">
        <f t="shared" si="59"/>
        <v>1.2345679012345734E-2</v>
      </c>
    </row>
    <row r="647" spans="1:19" ht="15.75" customHeight="1" x14ac:dyDescent="0.25">
      <c r="A647" s="84">
        <v>2302</v>
      </c>
      <c r="B647" s="87"/>
      <c r="C647" s="87"/>
      <c r="D647" s="87"/>
      <c r="E647" s="87"/>
      <c r="F647" s="87"/>
      <c r="G647" s="87"/>
      <c r="H647" s="87"/>
      <c r="I647" s="87">
        <v>67</v>
      </c>
      <c r="J647" s="87"/>
      <c r="K647" s="129"/>
      <c r="L647" s="265"/>
      <c r="M647" s="101"/>
      <c r="N647" s="266"/>
      <c r="O647" s="215">
        <f>I647/H646</f>
        <v>1</v>
      </c>
      <c r="P647" s="97">
        <v>78</v>
      </c>
      <c r="Q647" s="280">
        <f t="shared" si="58"/>
        <v>0.97499999999999998</v>
      </c>
      <c r="R647" s="280">
        <f t="shared" si="59"/>
        <v>2.5000000000000022E-2</v>
      </c>
    </row>
    <row r="648" spans="1:19" ht="15.75" customHeight="1" x14ac:dyDescent="0.25">
      <c r="A648" s="84">
        <v>2401</v>
      </c>
      <c r="B648" s="87"/>
      <c r="C648" s="87"/>
      <c r="D648" s="87"/>
      <c r="E648" s="87"/>
      <c r="F648" s="87"/>
      <c r="G648" s="87"/>
      <c r="H648" s="87"/>
      <c r="I648" s="87"/>
      <c r="J648" s="87">
        <v>67</v>
      </c>
      <c r="K648" s="129">
        <v>35</v>
      </c>
      <c r="L648" s="265"/>
      <c r="M648" s="101"/>
      <c r="N648" s="256"/>
      <c r="O648" s="216">
        <f>J648/I647</f>
        <v>1</v>
      </c>
      <c r="P648" s="214">
        <v>76</v>
      </c>
      <c r="Q648" s="280">
        <f t="shared" ref="Q648" si="60">IF(P648=0,"",P648/P647)</f>
        <v>0.97435897435897434</v>
      </c>
      <c r="R648" s="280">
        <f t="shared" ref="R648" si="61">IF(P648=0,"",100%-Q648)</f>
        <v>2.5641025641025661E-2</v>
      </c>
    </row>
    <row r="649" spans="1:19" ht="15.75" customHeight="1" x14ac:dyDescent="0.25">
      <c r="A649" s="84">
        <v>2402</v>
      </c>
      <c r="B649" s="87"/>
      <c r="C649" s="87"/>
      <c r="D649" s="87"/>
      <c r="E649" s="87"/>
      <c r="F649" s="87"/>
      <c r="G649" s="87"/>
      <c r="H649" s="87"/>
      <c r="I649" s="87"/>
      <c r="J649" s="87">
        <v>34</v>
      </c>
      <c r="K649" s="129">
        <v>26</v>
      </c>
      <c r="L649" s="265"/>
      <c r="M649" s="101"/>
      <c r="N649" s="256"/>
      <c r="O649" s="215"/>
      <c r="P649" s="106">
        <v>39</v>
      </c>
      <c r="Q649" s="285"/>
      <c r="R649" s="215"/>
    </row>
    <row r="650" spans="1:19" ht="15.75" customHeight="1" x14ac:dyDescent="0.25">
      <c r="A650" s="84">
        <v>2501</v>
      </c>
      <c r="B650" s="87"/>
      <c r="C650" s="87"/>
      <c r="D650" s="87"/>
      <c r="E650" s="87"/>
      <c r="F650" s="87"/>
      <c r="G650" s="87"/>
      <c r="H650" s="87"/>
      <c r="I650" s="87"/>
      <c r="J650" s="87">
        <v>6</v>
      </c>
      <c r="K650" s="129">
        <v>3</v>
      </c>
      <c r="L650" s="265"/>
      <c r="M650" s="101"/>
      <c r="N650" s="256"/>
      <c r="O650" s="215"/>
      <c r="P650" s="106">
        <v>11</v>
      </c>
      <c r="Q650" s="285"/>
      <c r="R650" s="215"/>
    </row>
    <row r="651" spans="1:19" ht="15.75" customHeight="1" x14ac:dyDescent="0.25">
      <c r="A651" s="84">
        <v>2502</v>
      </c>
      <c r="B651" s="87"/>
      <c r="C651" s="87"/>
      <c r="D651" s="87"/>
      <c r="E651" s="87"/>
      <c r="F651" s="87"/>
      <c r="G651" s="87"/>
      <c r="H651" s="87"/>
      <c r="I651" s="87"/>
      <c r="J651" s="87">
        <v>6</v>
      </c>
      <c r="K651" s="129">
        <v>3</v>
      </c>
      <c r="L651" s="265"/>
      <c r="M651" s="101"/>
      <c r="N651" s="256"/>
      <c r="O651" s="215"/>
      <c r="P651" s="106">
        <v>8</v>
      </c>
      <c r="Q651" s="285"/>
      <c r="R651" s="215"/>
    </row>
    <row r="652" spans="1:19" ht="15.75" customHeight="1" x14ac:dyDescent="0.25">
      <c r="A652" s="84">
        <v>2601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129"/>
      <c r="L652" s="265"/>
      <c r="M652" s="101"/>
      <c r="N652" s="256"/>
      <c r="O652" s="101"/>
      <c r="P652" s="256"/>
      <c r="Q652" s="286"/>
      <c r="R652" s="215"/>
    </row>
    <row r="653" spans="1:19" ht="15.75" customHeight="1" x14ac:dyDescent="0.25">
      <c r="A653" s="84">
        <v>2602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129"/>
      <c r="L653" s="265"/>
      <c r="M653" s="101"/>
      <c r="N653" s="256"/>
      <c r="O653" s="111" t="s">
        <v>91</v>
      </c>
      <c r="P653" s="112">
        <v>3</v>
      </c>
      <c r="Q653" s="200">
        <f>K656</f>
        <v>67</v>
      </c>
      <c r="R653" s="114" t="s">
        <v>19</v>
      </c>
    </row>
    <row r="654" spans="1:19" ht="15.75" customHeight="1" x14ac:dyDescent="0.25">
      <c r="A654" s="84">
        <v>2701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129"/>
      <c r="L654" s="265"/>
      <c r="M654" s="101"/>
      <c r="N654" s="256"/>
      <c r="O654" s="115" t="s">
        <v>92</v>
      </c>
      <c r="P654" s="116">
        <f>IF(P653/B640=0,"",P653/B640)</f>
        <v>2.6785714285714284E-2</v>
      </c>
      <c r="Q654" s="201">
        <f>IF(P653/Q653=0,"",P653/Q653)</f>
        <v>4.4776119402985072E-2</v>
      </c>
      <c r="R654" s="118" t="s">
        <v>93</v>
      </c>
    </row>
    <row r="655" spans="1:19" ht="15.75" customHeight="1" x14ac:dyDescent="0.25">
      <c r="A655" s="84">
        <v>2702</v>
      </c>
      <c r="B655" s="87"/>
      <c r="C655" s="87"/>
      <c r="D655" s="87"/>
      <c r="E655" s="87"/>
      <c r="F655" s="87"/>
      <c r="G655" s="87"/>
      <c r="H655" s="87"/>
      <c r="I655" s="87"/>
      <c r="J655" s="87"/>
      <c r="K655" s="129"/>
      <c r="L655" s="267"/>
      <c r="M655" s="268"/>
      <c r="N655" s="269"/>
      <c r="O655" s="120"/>
      <c r="P655" s="121"/>
      <c r="Q655" s="121"/>
      <c r="R655" s="122"/>
    </row>
    <row r="656" spans="1:19" ht="18" customHeight="1" x14ac:dyDescent="0.25">
      <c r="A656" s="46"/>
      <c r="B656" s="340" t="s">
        <v>111</v>
      </c>
      <c r="C656" s="340"/>
      <c r="D656" s="340"/>
      <c r="E656" s="340"/>
      <c r="F656" s="340"/>
      <c r="G656" s="340"/>
      <c r="H656" s="340"/>
      <c r="I656" s="340"/>
      <c r="J656" s="340"/>
      <c r="K656" s="123">
        <f>SUM(K640:K652)</f>
        <v>67</v>
      </c>
      <c r="L656" s="124">
        <f>((SUM(K647:K648))/B640)</f>
        <v>0.3125</v>
      </c>
      <c r="M656" s="124">
        <f>IF(K656=0,"",K656/B640)</f>
        <v>0.5982142857142857</v>
      </c>
      <c r="N656" s="124">
        <f>M656-L656</f>
        <v>0.2857142857142857</v>
      </c>
      <c r="O656" s="1"/>
      <c r="P656" s="2"/>
      <c r="Q656" s="36"/>
      <c r="R656" s="1"/>
    </row>
    <row r="657" spans="1:19" ht="12.75" customHeight="1" x14ac:dyDescent="0.2"/>
    <row r="658" spans="1:19" ht="12.75" customHeight="1" x14ac:dyDescent="0.2"/>
    <row r="659" spans="1:19" ht="26.25" customHeight="1" x14ac:dyDescent="0.4">
      <c r="B659" s="382" t="s">
        <v>101</v>
      </c>
      <c r="C659" s="367"/>
      <c r="D659" s="367"/>
      <c r="E659" s="367"/>
      <c r="F659" s="367"/>
      <c r="G659" s="367"/>
      <c r="H659" s="367"/>
      <c r="I659" s="367"/>
      <c r="J659" s="367"/>
      <c r="K659" s="225" t="s">
        <v>122</v>
      </c>
      <c r="L659" s="1"/>
      <c r="M659" s="1"/>
      <c r="N659" s="2"/>
      <c r="O659" s="1"/>
      <c r="P659" s="2"/>
      <c r="Q659" s="2"/>
      <c r="R659" s="2"/>
    </row>
    <row r="660" spans="1:19" ht="20.25" customHeight="1" x14ac:dyDescent="0.2">
      <c r="A660" s="342" t="s">
        <v>18</v>
      </c>
      <c r="B660" s="344" t="s">
        <v>102</v>
      </c>
      <c r="C660" s="345"/>
      <c r="D660" s="345"/>
      <c r="E660" s="345"/>
      <c r="F660" s="345"/>
      <c r="G660" s="345"/>
      <c r="H660" s="345"/>
      <c r="I660" s="345"/>
      <c r="J660" s="377"/>
      <c r="K660" s="348" t="s">
        <v>19</v>
      </c>
      <c r="L660" s="339" t="s">
        <v>11</v>
      </c>
      <c r="M660" s="339" t="s">
        <v>12</v>
      </c>
      <c r="N660" s="350" t="s">
        <v>13</v>
      </c>
      <c r="O660" s="339" t="s">
        <v>14</v>
      </c>
      <c r="P660" s="337" t="s">
        <v>15</v>
      </c>
      <c r="Q660" s="337" t="s">
        <v>16</v>
      </c>
      <c r="R660" s="339" t="s">
        <v>103</v>
      </c>
    </row>
    <row r="661" spans="1:19" ht="15.75" customHeight="1" x14ac:dyDescent="0.25">
      <c r="A661" s="343"/>
      <c r="B661" s="84" t="s">
        <v>104</v>
      </c>
      <c r="C661" s="84" t="s">
        <v>105</v>
      </c>
      <c r="D661" s="84" t="s">
        <v>106</v>
      </c>
      <c r="E661" s="84" t="s">
        <v>107</v>
      </c>
      <c r="F661" s="84" t="s">
        <v>108</v>
      </c>
      <c r="G661" s="84" t="s">
        <v>109</v>
      </c>
      <c r="H661" s="84" t="s">
        <v>110</v>
      </c>
      <c r="I661" s="84" t="s">
        <v>73</v>
      </c>
      <c r="J661" s="84" t="s">
        <v>74</v>
      </c>
      <c r="K661" s="386"/>
      <c r="L661" s="338"/>
      <c r="M661" s="338"/>
      <c r="N661" s="338"/>
      <c r="O661" s="338"/>
      <c r="P661" s="338"/>
      <c r="Q661" s="338"/>
      <c r="R661" s="338"/>
    </row>
    <row r="662" spans="1:19" ht="15.75" customHeight="1" x14ac:dyDescent="0.25">
      <c r="A662" s="84">
        <v>2002</v>
      </c>
      <c r="B662" s="87">
        <v>119</v>
      </c>
      <c r="C662" s="87"/>
      <c r="D662" s="87"/>
      <c r="E662" s="87"/>
      <c r="F662" s="87"/>
      <c r="G662" s="87"/>
      <c r="H662" s="87"/>
      <c r="I662" s="87"/>
      <c r="J662" s="87"/>
      <c r="K662" s="129"/>
      <c r="L662" s="262"/>
      <c r="M662" s="263"/>
      <c r="N662" s="264"/>
      <c r="O662" s="278"/>
      <c r="P662" s="92">
        <f>B662</f>
        <v>119</v>
      </c>
      <c r="Q662" s="323"/>
      <c r="R662" s="126"/>
    </row>
    <row r="663" spans="1:19" ht="15.75" customHeight="1" x14ac:dyDescent="0.25">
      <c r="A663" s="84">
        <v>2101</v>
      </c>
      <c r="B663" s="87"/>
      <c r="C663" s="87">
        <v>102</v>
      </c>
      <c r="D663" s="87"/>
      <c r="E663" s="87"/>
      <c r="F663" s="87"/>
      <c r="G663" s="87"/>
      <c r="H663" s="87"/>
      <c r="I663" s="87"/>
      <c r="J663" s="87"/>
      <c r="K663" s="129"/>
      <c r="L663" s="265"/>
      <c r="M663" s="101"/>
      <c r="N663" s="266"/>
      <c r="O663" s="96">
        <f>IF(C663=0,"",C663/B662)</f>
        <v>0.8571428571428571</v>
      </c>
      <c r="P663" s="97">
        <v>102</v>
      </c>
      <c r="Q663" s="280">
        <f t="shared" ref="Q663:Q669" si="62">IF(P663=0,"",P663/P662)</f>
        <v>0.8571428571428571</v>
      </c>
      <c r="R663" s="280">
        <f t="shared" ref="R663:R669" si="63">IF(P663=0,"",100%-Q663)</f>
        <v>0.1428571428571429</v>
      </c>
    </row>
    <row r="664" spans="1:19" ht="15.75" customHeight="1" x14ac:dyDescent="0.25">
      <c r="A664" s="84">
        <v>2102</v>
      </c>
      <c r="B664" s="87"/>
      <c r="C664" s="87"/>
      <c r="D664" s="87">
        <v>88</v>
      </c>
      <c r="E664" s="87"/>
      <c r="F664" s="87"/>
      <c r="G664" s="87"/>
      <c r="H664" s="87"/>
      <c r="I664" s="87"/>
      <c r="J664" s="87"/>
      <c r="K664" s="129"/>
      <c r="L664" s="265"/>
      <c r="M664" s="101"/>
      <c r="N664" s="266"/>
      <c r="O664" s="96">
        <f>IF(D664=0,"",D664/C663)</f>
        <v>0.86274509803921573</v>
      </c>
      <c r="P664" s="97">
        <v>93</v>
      </c>
      <c r="Q664" s="280">
        <f t="shared" si="62"/>
        <v>0.91176470588235292</v>
      </c>
      <c r="R664" s="280">
        <f t="shared" si="63"/>
        <v>8.8235294117647078E-2</v>
      </c>
      <c r="S664" s="128">
        <f>P664/P662</f>
        <v>0.78151260504201681</v>
      </c>
    </row>
    <row r="665" spans="1:19" ht="15.75" customHeight="1" x14ac:dyDescent="0.25">
      <c r="A665" s="84">
        <v>2201</v>
      </c>
      <c r="B665" s="87"/>
      <c r="C665" s="87"/>
      <c r="D665" s="87"/>
      <c r="E665" s="87">
        <v>82</v>
      </c>
      <c r="F665" s="87"/>
      <c r="G665" s="87"/>
      <c r="H665" s="87"/>
      <c r="I665" s="87"/>
      <c r="J665" s="87"/>
      <c r="K665" s="129"/>
      <c r="L665" s="265"/>
      <c r="M665" s="101"/>
      <c r="N665" s="266"/>
      <c r="O665" s="96">
        <f>IF(E665=0,"",E665/D664)</f>
        <v>0.93181818181818177</v>
      </c>
      <c r="P665" s="97">
        <v>89</v>
      </c>
      <c r="Q665" s="280">
        <f t="shared" si="62"/>
        <v>0.956989247311828</v>
      </c>
      <c r="R665" s="280">
        <f t="shared" si="63"/>
        <v>4.3010752688172005E-2</v>
      </c>
    </row>
    <row r="666" spans="1:19" ht="15.75" customHeight="1" x14ac:dyDescent="0.25">
      <c r="A666" s="84">
        <v>2202</v>
      </c>
      <c r="B666" s="87"/>
      <c r="C666" s="87"/>
      <c r="D666" s="87"/>
      <c r="E666" s="87"/>
      <c r="F666" s="87">
        <v>74</v>
      </c>
      <c r="G666" s="87"/>
      <c r="H666" s="87"/>
      <c r="I666" s="87"/>
      <c r="J666" s="87"/>
      <c r="K666" s="129"/>
      <c r="L666" s="265"/>
      <c r="M666" s="101"/>
      <c r="N666" s="266"/>
      <c r="O666" s="96">
        <f>F666/E665</f>
        <v>0.90243902439024393</v>
      </c>
      <c r="P666" s="97">
        <v>82</v>
      </c>
      <c r="Q666" s="280">
        <f t="shared" si="62"/>
        <v>0.9213483146067416</v>
      </c>
      <c r="R666" s="280">
        <f t="shared" si="63"/>
        <v>7.8651685393258397E-2</v>
      </c>
    </row>
    <row r="667" spans="1:19" ht="15.75" customHeight="1" x14ac:dyDescent="0.25">
      <c r="A667" s="84">
        <v>2301</v>
      </c>
      <c r="B667" s="87"/>
      <c r="C667" s="87"/>
      <c r="D667" s="87"/>
      <c r="E667" s="87"/>
      <c r="F667" s="87"/>
      <c r="G667" s="87">
        <v>72</v>
      </c>
      <c r="H667" s="87"/>
      <c r="I667" s="87"/>
      <c r="J667" s="87"/>
      <c r="K667" s="129"/>
      <c r="L667" s="265"/>
      <c r="M667" s="101"/>
      <c r="N667" s="266"/>
      <c r="O667" s="96">
        <f>G667/F666</f>
        <v>0.97297297297297303</v>
      </c>
      <c r="P667" s="97">
        <v>81</v>
      </c>
      <c r="Q667" s="280">
        <f t="shared" si="62"/>
        <v>0.98780487804878048</v>
      </c>
      <c r="R667" s="280">
        <f t="shared" si="63"/>
        <v>1.2195121951219523E-2</v>
      </c>
    </row>
    <row r="668" spans="1:19" ht="15.75" customHeight="1" x14ac:dyDescent="0.25">
      <c r="A668" s="84">
        <v>2302</v>
      </c>
      <c r="B668" s="87"/>
      <c r="C668" s="87"/>
      <c r="D668" s="87"/>
      <c r="E668" s="87"/>
      <c r="F668" s="87"/>
      <c r="G668" s="87"/>
      <c r="H668" s="87">
        <v>69</v>
      </c>
      <c r="I668" s="87"/>
      <c r="J668" s="87"/>
      <c r="K668" s="129"/>
      <c r="L668" s="265"/>
      <c r="M668" s="101"/>
      <c r="N668" s="266"/>
      <c r="O668" s="96">
        <f>IF(H668=0,"",H668/G667)</f>
        <v>0.95833333333333337</v>
      </c>
      <c r="P668" s="97">
        <v>78</v>
      </c>
      <c r="Q668" s="280">
        <f t="shared" si="62"/>
        <v>0.96296296296296291</v>
      </c>
      <c r="R668" s="280">
        <f t="shared" si="63"/>
        <v>3.703703703703709E-2</v>
      </c>
    </row>
    <row r="669" spans="1:19" ht="15.75" customHeight="1" x14ac:dyDescent="0.25">
      <c r="A669" s="84">
        <v>2401</v>
      </c>
      <c r="B669" s="87"/>
      <c r="C669" s="87"/>
      <c r="D669" s="87"/>
      <c r="E669" s="87"/>
      <c r="F669" s="87"/>
      <c r="G669" s="87"/>
      <c r="H669" s="87"/>
      <c r="I669" s="87">
        <v>67</v>
      </c>
      <c r="J669" s="87"/>
      <c r="K669" s="129"/>
      <c r="L669" s="265"/>
      <c r="M669" s="101"/>
      <c r="N669" s="266"/>
      <c r="O669" s="126">
        <f>IF(I669=0,"",I669/H668)</f>
        <v>0.97101449275362317</v>
      </c>
      <c r="P669" s="97">
        <v>78</v>
      </c>
      <c r="Q669" s="280">
        <f t="shared" si="62"/>
        <v>1</v>
      </c>
      <c r="R669" s="126">
        <f t="shared" si="63"/>
        <v>0</v>
      </c>
    </row>
    <row r="670" spans="1:19" ht="15.75" customHeight="1" x14ac:dyDescent="0.25">
      <c r="A670" s="84">
        <v>2402</v>
      </c>
      <c r="B670" s="87"/>
      <c r="C670" s="87"/>
      <c r="D670" s="87"/>
      <c r="E670" s="87"/>
      <c r="F670" s="87"/>
      <c r="G670" s="87"/>
      <c r="H670" s="87"/>
      <c r="I670" s="87"/>
      <c r="J670" s="87">
        <v>64</v>
      </c>
      <c r="K670" s="129">
        <v>35</v>
      </c>
      <c r="L670" s="265"/>
      <c r="M670" s="101"/>
      <c r="N670" s="256"/>
      <c r="O670" s="126">
        <f>IF(J670=0,"",J670/I669)</f>
        <v>0.95522388059701491</v>
      </c>
      <c r="P670" s="97">
        <v>78</v>
      </c>
      <c r="Q670" s="280">
        <f t="shared" ref="Q670" si="64">IF(P670=0,"",P670/P669)</f>
        <v>1</v>
      </c>
      <c r="R670" s="126">
        <f t="shared" ref="R670" si="65">IF(P670=0,"",100%-Q670)</f>
        <v>0</v>
      </c>
    </row>
    <row r="671" spans="1:19" ht="15.75" customHeight="1" x14ac:dyDescent="0.25">
      <c r="A671" s="84">
        <v>2501</v>
      </c>
      <c r="B671" s="87"/>
      <c r="C671" s="87"/>
      <c r="D671" s="87"/>
      <c r="E671" s="87"/>
      <c r="F671" s="87"/>
      <c r="G671" s="87"/>
      <c r="H671" s="87"/>
      <c r="I671" s="87"/>
      <c r="J671" s="87">
        <v>36</v>
      </c>
      <c r="K671" s="129">
        <v>22</v>
      </c>
      <c r="L671" s="265"/>
      <c r="M671" s="101"/>
      <c r="N671" s="256"/>
      <c r="O671" s="215"/>
      <c r="P671" s="106">
        <v>40</v>
      </c>
      <c r="Q671" s="285"/>
      <c r="R671" s="215"/>
    </row>
    <row r="672" spans="1:19" ht="15.75" customHeight="1" x14ac:dyDescent="0.25">
      <c r="A672" s="84">
        <v>2502</v>
      </c>
      <c r="B672" s="87"/>
      <c r="C672" s="87"/>
      <c r="D672" s="87"/>
      <c r="E672" s="87"/>
      <c r="F672" s="87"/>
      <c r="G672" s="87"/>
      <c r="H672" s="87"/>
      <c r="I672" s="87"/>
      <c r="J672" s="87">
        <v>13</v>
      </c>
      <c r="K672" s="129">
        <v>9</v>
      </c>
      <c r="L672" s="265"/>
      <c r="M672" s="101"/>
      <c r="N672" s="256"/>
      <c r="O672" s="215"/>
      <c r="P672" s="106">
        <v>15</v>
      </c>
      <c r="Q672" s="285"/>
      <c r="R672" s="215"/>
    </row>
    <row r="673" spans="1:19" ht="15.75" customHeight="1" x14ac:dyDescent="0.25">
      <c r="A673" s="84">
        <v>2601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129"/>
      <c r="L673" s="265"/>
      <c r="M673" s="101"/>
      <c r="N673" s="256"/>
      <c r="O673" s="215"/>
      <c r="P673" s="106"/>
      <c r="Q673" s="285"/>
      <c r="R673" s="215"/>
    </row>
    <row r="674" spans="1:19" ht="15.75" customHeight="1" x14ac:dyDescent="0.25">
      <c r="A674" s="84">
        <v>2602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129"/>
      <c r="L674" s="265"/>
      <c r="M674" s="101"/>
      <c r="N674" s="256"/>
      <c r="O674" s="101"/>
      <c r="P674" s="256"/>
      <c r="Q674" s="286"/>
      <c r="R674" s="215"/>
    </row>
    <row r="675" spans="1:19" ht="15.75" customHeight="1" x14ac:dyDescent="0.25">
      <c r="A675" s="84">
        <v>2701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129"/>
      <c r="L675" s="265"/>
      <c r="M675" s="101"/>
      <c r="N675" s="256"/>
      <c r="O675" s="111" t="s">
        <v>91</v>
      </c>
      <c r="P675" s="112">
        <v>1</v>
      </c>
      <c r="Q675" s="113">
        <f>K678</f>
        <v>66</v>
      </c>
      <c r="R675" s="114" t="s">
        <v>19</v>
      </c>
    </row>
    <row r="676" spans="1:19" ht="15.75" customHeight="1" x14ac:dyDescent="0.25">
      <c r="A676" s="84">
        <v>2702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129"/>
      <c r="L676" s="265"/>
      <c r="M676" s="101"/>
      <c r="N676" s="256"/>
      <c r="O676" s="115" t="s">
        <v>92</v>
      </c>
      <c r="P676" s="116">
        <f>IF(P675/B662=0,"",P675/B662)</f>
        <v>8.4033613445378148E-3</v>
      </c>
      <c r="Q676" s="117">
        <f>IF(P675/Q675=0,"",P675/Q675)</f>
        <v>1.5151515151515152E-2</v>
      </c>
      <c r="R676" s="118" t="s">
        <v>93</v>
      </c>
    </row>
    <row r="677" spans="1:19" ht="15.75" customHeight="1" x14ac:dyDescent="0.25">
      <c r="A677" s="84">
        <v>2801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129"/>
      <c r="L677" s="267"/>
      <c r="M677" s="268"/>
      <c r="N677" s="269"/>
      <c r="O677" s="120"/>
      <c r="P677" s="121"/>
      <c r="Q677" s="121"/>
      <c r="R677" s="122"/>
    </row>
    <row r="678" spans="1:19" ht="18" customHeight="1" x14ac:dyDescent="0.25">
      <c r="A678" s="46"/>
      <c r="B678" s="340" t="s">
        <v>111</v>
      </c>
      <c r="C678" s="340"/>
      <c r="D678" s="340"/>
      <c r="E678" s="340"/>
      <c r="F678" s="340"/>
      <c r="G678" s="340"/>
      <c r="H678" s="340"/>
      <c r="I678" s="340"/>
      <c r="J678" s="340"/>
      <c r="K678" s="123">
        <f>SUM(K662:K674)</f>
        <v>66</v>
      </c>
      <c r="L678" s="124">
        <f>((SUM(K669:K670))/B662)</f>
        <v>0.29411764705882354</v>
      </c>
      <c r="M678" s="124">
        <f>IF(K678=0,"",K678/B662)</f>
        <v>0.55462184873949583</v>
      </c>
      <c r="N678" s="124">
        <f>M678-L678</f>
        <v>0.26050420168067229</v>
      </c>
      <c r="O678" s="1"/>
      <c r="P678" s="2"/>
      <c r="Q678" s="36"/>
      <c r="R678" s="1"/>
    </row>
    <row r="679" spans="1:19" ht="12.75" customHeight="1" x14ac:dyDescent="0.2"/>
    <row r="680" spans="1:19" ht="12.75" customHeight="1" x14ac:dyDescent="0.2"/>
    <row r="681" spans="1:19" ht="26.25" customHeight="1" x14ac:dyDescent="0.4">
      <c r="B681" s="382" t="s">
        <v>101</v>
      </c>
      <c r="C681" s="367"/>
      <c r="D681" s="367"/>
      <c r="E681" s="367"/>
      <c r="F681" s="367"/>
      <c r="G681" s="367"/>
      <c r="H681" s="367"/>
      <c r="I681" s="367"/>
      <c r="J681" s="367"/>
      <c r="K681" s="225" t="s">
        <v>123</v>
      </c>
      <c r="L681" s="1"/>
      <c r="M681" s="1"/>
      <c r="N681" s="2"/>
      <c r="O681" s="1"/>
      <c r="P681" s="2"/>
      <c r="Q681" s="2"/>
      <c r="R681" s="2"/>
    </row>
    <row r="682" spans="1:19" ht="20.25" customHeight="1" x14ac:dyDescent="0.2">
      <c r="A682" s="342" t="s">
        <v>18</v>
      </c>
      <c r="B682" s="344" t="s">
        <v>102</v>
      </c>
      <c r="C682" s="345"/>
      <c r="D682" s="345"/>
      <c r="E682" s="345"/>
      <c r="F682" s="345"/>
      <c r="G682" s="345"/>
      <c r="H682" s="345"/>
      <c r="I682" s="345"/>
      <c r="J682" s="377"/>
      <c r="K682" s="348" t="s">
        <v>19</v>
      </c>
      <c r="L682" s="339" t="s">
        <v>11</v>
      </c>
      <c r="M682" s="339" t="s">
        <v>12</v>
      </c>
      <c r="N682" s="350" t="s">
        <v>13</v>
      </c>
      <c r="O682" s="339" t="s">
        <v>14</v>
      </c>
      <c r="P682" s="337" t="s">
        <v>15</v>
      </c>
      <c r="Q682" s="337" t="s">
        <v>16</v>
      </c>
      <c r="R682" s="339" t="s">
        <v>103</v>
      </c>
    </row>
    <row r="683" spans="1:19" ht="15.75" customHeight="1" x14ac:dyDescent="0.25">
      <c r="A683" s="343"/>
      <c r="B683" s="84" t="s">
        <v>104</v>
      </c>
      <c r="C683" s="84" t="s">
        <v>105</v>
      </c>
      <c r="D683" s="84" t="s">
        <v>106</v>
      </c>
      <c r="E683" s="84" t="s">
        <v>107</v>
      </c>
      <c r="F683" s="84" t="s">
        <v>108</v>
      </c>
      <c r="G683" s="84" t="s">
        <v>109</v>
      </c>
      <c r="H683" s="84" t="s">
        <v>110</v>
      </c>
      <c r="I683" s="84" t="s">
        <v>73</v>
      </c>
      <c r="J683" s="84" t="s">
        <v>74</v>
      </c>
      <c r="K683" s="386"/>
      <c r="L683" s="338"/>
      <c r="M683" s="338"/>
      <c r="N683" s="338"/>
      <c r="O683" s="338"/>
      <c r="P683" s="338"/>
      <c r="Q683" s="338"/>
      <c r="R683" s="338"/>
    </row>
    <row r="684" spans="1:19" ht="15.75" customHeight="1" x14ac:dyDescent="0.25">
      <c r="A684" s="84">
        <v>2101</v>
      </c>
      <c r="B684" s="87">
        <v>118</v>
      </c>
      <c r="C684" s="87"/>
      <c r="D684" s="87"/>
      <c r="E684" s="87"/>
      <c r="F684" s="87"/>
      <c r="G684" s="87"/>
      <c r="H684" s="87"/>
      <c r="I684" s="87"/>
      <c r="J684" s="87"/>
      <c r="K684" s="129"/>
      <c r="L684" s="262"/>
      <c r="M684" s="263"/>
      <c r="N684" s="264"/>
      <c r="O684" s="278"/>
      <c r="P684" s="92">
        <f>B684</f>
        <v>118</v>
      </c>
      <c r="Q684" s="323"/>
      <c r="R684" s="126"/>
    </row>
    <row r="685" spans="1:19" ht="15.75" customHeight="1" x14ac:dyDescent="0.25">
      <c r="A685" s="84">
        <v>2102</v>
      </c>
      <c r="B685" s="87"/>
      <c r="C685" s="87">
        <v>104</v>
      </c>
      <c r="D685" s="87"/>
      <c r="E685" s="87"/>
      <c r="F685" s="87"/>
      <c r="G685" s="87"/>
      <c r="H685" s="87"/>
      <c r="I685" s="87"/>
      <c r="J685" s="87"/>
      <c r="K685" s="129"/>
      <c r="L685" s="265"/>
      <c r="M685" s="101"/>
      <c r="N685" s="266"/>
      <c r="O685" s="96">
        <f>IF(C685=0,"",C685/B684)</f>
        <v>0.88135593220338981</v>
      </c>
      <c r="P685" s="97">
        <v>106</v>
      </c>
      <c r="Q685" s="280">
        <f t="shared" ref="Q685:Q691" si="66">IF(P685=0,"",P685/P684)</f>
        <v>0.89830508474576276</v>
      </c>
      <c r="R685" s="280">
        <f t="shared" ref="R685:R691" si="67">IF(P685=0,"",100%-Q685)</f>
        <v>0.10169491525423724</v>
      </c>
    </row>
    <row r="686" spans="1:19" ht="15.75" customHeight="1" x14ac:dyDescent="0.25">
      <c r="A686" s="84">
        <v>2201</v>
      </c>
      <c r="B686" s="87"/>
      <c r="C686" s="87"/>
      <c r="D686" s="87">
        <v>90</v>
      </c>
      <c r="E686" s="87"/>
      <c r="F686" s="87"/>
      <c r="G686" s="87"/>
      <c r="H686" s="87"/>
      <c r="I686" s="87"/>
      <c r="J686" s="87"/>
      <c r="K686" s="129"/>
      <c r="L686" s="265"/>
      <c r="M686" s="101"/>
      <c r="N686" s="266"/>
      <c r="O686" s="96">
        <f>IF(D686=0,"",D686/C685)</f>
        <v>0.86538461538461542</v>
      </c>
      <c r="P686" s="97">
        <v>96</v>
      </c>
      <c r="Q686" s="280">
        <f t="shared" si="66"/>
        <v>0.90566037735849059</v>
      </c>
      <c r="R686" s="280">
        <f t="shared" si="67"/>
        <v>9.4339622641509413E-2</v>
      </c>
      <c r="S686" s="128">
        <f>P686/P684</f>
        <v>0.81355932203389836</v>
      </c>
    </row>
    <row r="687" spans="1:19" ht="15.75" customHeight="1" x14ac:dyDescent="0.25">
      <c r="A687" s="84">
        <v>2202</v>
      </c>
      <c r="B687" s="87"/>
      <c r="C687" s="87"/>
      <c r="D687" s="87"/>
      <c r="E687" s="87">
        <v>85</v>
      </c>
      <c r="F687" s="87"/>
      <c r="G687" s="87"/>
      <c r="H687" s="87"/>
      <c r="I687" s="87"/>
      <c r="J687" s="87"/>
      <c r="K687" s="129"/>
      <c r="L687" s="265"/>
      <c r="M687" s="101"/>
      <c r="N687" s="266"/>
      <c r="O687" s="96">
        <f>IF(E687=0,"",E687/D686)</f>
        <v>0.94444444444444442</v>
      </c>
      <c r="P687" s="97">
        <v>91</v>
      </c>
      <c r="Q687" s="280">
        <f t="shared" si="66"/>
        <v>0.94791666666666663</v>
      </c>
      <c r="R687" s="280">
        <f t="shared" si="67"/>
        <v>5.208333333333337E-2</v>
      </c>
    </row>
    <row r="688" spans="1:19" ht="15.75" customHeight="1" x14ac:dyDescent="0.25">
      <c r="A688" s="84">
        <v>2301</v>
      </c>
      <c r="B688" s="87"/>
      <c r="C688" s="87"/>
      <c r="D688" s="87"/>
      <c r="E688" s="87"/>
      <c r="F688" s="87">
        <v>82</v>
      </c>
      <c r="G688" s="87"/>
      <c r="H688" s="87"/>
      <c r="I688" s="87"/>
      <c r="J688" s="87"/>
      <c r="K688" s="129"/>
      <c r="L688" s="265"/>
      <c r="M688" s="101"/>
      <c r="N688" s="266"/>
      <c r="O688" s="96">
        <f>F688/E687</f>
        <v>0.96470588235294119</v>
      </c>
      <c r="P688" s="97">
        <v>90</v>
      </c>
      <c r="Q688" s="280">
        <f t="shared" si="66"/>
        <v>0.98901098901098905</v>
      </c>
      <c r="R688" s="280">
        <f t="shared" si="67"/>
        <v>1.098901098901095E-2</v>
      </c>
    </row>
    <row r="689" spans="1:18" ht="15.75" customHeight="1" x14ac:dyDescent="0.25">
      <c r="A689" s="84">
        <v>2302</v>
      </c>
      <c r="B689" s="87"/>
      <c r="C689" s="87"/>
      <c r="D689" s="87"/>
      <c r="E689" s="87"/>
      <c r="F689" s="87"/>
      <c r="G689" s="87">
        <v>82</v>
      </c>
      <c r="H689" s="87"/>
      <c r="I689" s="87"/>
      <c r="J689" s="87"/>
      <c r="K689" s="129"/>
      <c r="L689" s="265"/>
      <c r="M689" s="101"/>
      <c r="N689" s="266"/>
      <c r="O689" s="96">
        <f>IF(G689=0,"",G689/F688)</f>
        <v>1</v>
      </c>
      <c r="P689" s="97">
        <v>89</v>
      </c>
      <c r="Q689" s="280">
        <f t="shared" si="66"/>
        <v>0.98888888888888893</v>
      </c>
      <c r="R689" s="280">
        <f t="shared" si="67"/>
        <v>1.1111111111111072E-2</v>
      </c>
    </row>
    <row r="690" spans="1:18" ht="15.75" customHeight="1" x14ac:dyDescent="0.25">
      <c r="A690" s="84">
        <v>2401</v>
      </c>
      <c r="B690" s="87"/>
      <c r="C690" s="87"/>
      <c r="D690" s="87"/>
      <c r="E690" s="87"/>
      <c r="F690" s="87"/>
      <c r="G690" s="87"/>
      <c r="H690" s="87">
        <v>80</v>
      </c>
      <c r="I690" s="87"/>
      <c r="J690" s="87"/>
      <c r="K690" s="129"/>
      <c r="L690" s="265"/>
      <c r="M690" s="101"/>
      <c r="N690" s="266"/>
      <c r="O690" s="96">
        <f>IF(H690=0,"",H690/G689)</f>
        <v>0.97560975609756095</v>
      </c>
      <c r="P690" s="97">
        <v>87</v>
      </c>
      <c r="Q690" s="280">
        <f t="shared" si="66"/>
        <v>0.97752808988764039</v>
      </c>
      <c r="R690" s="280">
        <f t="shared" si="67"/>
        <v>2.2471910112359605E-2</v>
      </c>
    </row>
    <row r="691" spans="1:18" ht="15.75" customHeight="1" x14ac:dyDescent="0.25">
      <c r="A691" s="84">
        <v>2402</v>
      </c>
      <c r="B691" s="87"/>
      <c r="C691" s="87"/>
      <c r="D691" s="87"/>
      <c r="E691" s="87"/>
      <c r="F691" s="87"/>
      <c r="G691" s="87"/>
      <c r="H691" s="87"/>
      <c r="I691" s="87">
        <v>78</v>
      </c>
      <c r="J691" s="87"/>
      <c r="K691" s="129">
        <v>1</v>
      </c>
      <c r="L691" s="265"/>
      <c r="M691" s="101"/>
      <c r="N691" s="266"/>
      <c r="O691" s="126">
        <f>IF(I691=0,"",I691/H690)</f>
        <v>0.97499999999999998</v>
      </c>
      <c r="P691" s="97">
        <v>86</v>
      </c>
      <c r="Q691" s="280">
        <f t="shared" si="66"/>
        <v>0.9885057471264368</v>
      </c>
      <c r="R691" s="126">
        <f t="shared" si="67"/>
        <v>1.1494252873563204E-2</v>
      </c>
    </row>
    <row r="692" spans="1:18" ht="15.75" customHeight="1" x14ac:dyDescent="0.25">
      <c r="A692" s="84">
        <v>2501</v>
      </c>
      <c r="B692" s="87"/>
      <c r="C692" s="87"/>
      <c r="D692" s="87"/>
      <c r="E692" s="87"/>
      <c r="F692" s="87"/>
      <c r="G692" s="87"/>
      <c r="H692" s="87"/>
      <c r="I692" s="87"/>
      <c r="J692" s="87">
        <v>76</v>
      </c>
      <c r="K692" s="129">
        <v>31</v>
      </c>
      <c r="L692" s="265"/>
      <c r="M692" s="101"/>
      <c r="N692" s="256"/>
      <c r="O692" s="126">
        <f>IF(J692=0,"",J692/I691)</f>
        <v>0.97435897435897434</v>
      </c>
      <c r="P692" s="97">
        <v>85</v>
      </c>
      <c r="Q692" s="280">
        <f>IF(P692=0,"",P692/P691)</f>
        <v>0.98837209302325579</v>
      </c>
      <c r="R692" s="126">
        <f t="shared" ref="R692" si="68">IF(P692=0,"",100%-Q692)</f>
        <v>1.1627906976744207E-2</v>
      </c>
    </row>
    <row r="693" spans="1:18" ht="15.75" customHeight="1" x14ac:dyDescent="0.25">
      <c r="A693" s="84">
        <v>2502</v>
      </c>
      <c r="B693" s="87"/>
      <c r="C693" s="87"/>
      <c r="D693" s="87"/>
      <c r="E693" s="87"/>
      <c r="F693" s="87"/>
      <c r="G693" s="87"/>
      <c r="H693" s="87"/>
      <c r="I693" s="87"/>
      <c r="J693" s="87">
        <v>40</v>
      </c>
      <c r="K693" s="129">
        <v>25</v>
      </c>
      <c r="L693" s="265"/>
      <c r="M693" s="101"/>
      <c r="N693" s="256"/>
      <c r="O693" s="215"/>
      <c r="P693" s="106">
        <v>46</v>
      </c>
      <c r="Q693" s="285"/>
      <c r="R693" s="215"/>
    </row>
    <row r="694" spans="1:18" ht="15.75" customHeight="1" x14ac:dyDescent="0.25">
      <c r="A694" s="84">
        <v>2601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129"/>
      <c r="L694" s="265"/>
      <c r="M694" s="101"/>
      <c r="N694" s="256"/>
      <c r="O694" s="215"/>
      <c r="P694" s="106"/>
      <c r="Q694" s="285"/>
      <c r="R694" s="215"/>
    </row>
    <row r="695" spans="1:18" ht="15.75" customHeight="1" x14ac:dyDescent="0.25">
      <c r="A695" s="84">
        <v>2602</v>
      </c>
      <c r="B695" s="87"/>
      <c r="C695" s="87"/>
      <c r="D695" s="87"/>
      <c r="E695" s="87"/>
      <c r="F695" s="87"/>
      <c r="G695" s="87"/>
      <c r="H695" s="87"/>
      <c r="I695" s="87"/>
      <c r="J695" s="87"/>
      <c r="K695" s="129"/>
      <c r="L695" s="265"/>
      <c r="M695" s="101"/>
      <c r="N695" s="256"/>
      <c r="O695" s="215"/>
      <c r="P695" s="106"/>
      <c r="Q695" s="285"/>
      <c r="R695" s="215"/>
    </row>
    <row r="696" spans="1:18" ht="15.75" customHeight="1" x14ac:dyDescent="0.25">
      <c r="A696" s="84">
        <v>2701</v>
      </c>
      <c r="B696" s="87"/>
      <c r="C696" s="87"/>
      <c r="D696" s="87"/>
      <c r="E696" s="87"/>
      <c r="F696" s="87"/>
      <c r="G696" s="87"/>
      <c r="H696" s="87"/>
      <c r="I696" s="87"/>
      <c r="J696" s="87"/>
      <c r="K696" s="129"/>
      <c r="L696" s="265"/>
      <c r="M696" s="101"/>
      <c r="N696" s="256"/>
      <c r="O696" s="101"/>
      <c r="P696" s="256"/>
      <c r="Q696" s="286"/>
      <c r="R696" s="215"/>
    </row>
    <row r="697" spans="1:18" ht="15.75" customHeight="1" x14ac:dyDescent="0.25">
      <c r="A697" s="84">
        <v>2702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129"/>
      <c r="L697" s="265"/>
      <c r="M697" s="101"/>
      <c r="N697" s="256"/>
      <c r="O697" s="111" t="s">
        <v>91</v>
      </c>
      <c r="P697" s="112"/>
      <c r="Q697" s="113">
        <f>IF(SUM(K688:K693)=0,"",SUM(K688:K693))</f>
        <v>57</v>
      </c>
      <c r="R697" s="114" t="s">
        <v>19</v>
      </c>
    </row>
    <row r="698" spans="1:18" ht="15.75" customHeight="1" x14ac:dyDescent="0.25">
      <c r="A698" s="84">
        <v>2801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129"/>
      <c r="L698" s="265"/>
      <c r="M698" s="101"/>
      <c r="N698" s="256"/>
      <c r="O698" s="115" t="s">
        <v>92</v>
      </c>
      <c r="P698" s="116" t="str">
        <f>IF(P697/B684=0,"",P697/B684)</f>
        <v/>
      </c>
      <c r="Q698" s="117" t="str">
        <f>IF(P697/Q697=0,"",P697/Q697)</f>
        <v/>
      </c>
      <c r="R698" s="118" t="s">
        <v>93</v>
      </c>
    </row>
    <row r="699" spans="1:18" ht="15.75" customHeight="1" x14ac:dyDescent="0.25">
      <c r="A699" s="84">
        <v>2802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129"/>
      <c r="L699" s="267"/>
      <c r="M699" s="268"/>
      <c r="N699" s="269"/>
      <c r="O699" s="120"/>
      <c r="P699" s="121"/>
      <c r="Q699" s="121"/>
      <c r="R699" s="122"/>
    </row>
    <row r="700" spans="1:18" ht="18" customHeight="1" x14ac:dyDescent="0.25">
      <c r="A700" s="46"/>
      <c r="B700" s="340" t="s">
        <v>111</v>
      </c>
      <c r="C700" s="340"/>
      <c r="D700" s="340"/>
      <c r="E700" s="340"/>
      <c r="F700" s="340"/>
      <c r="G700" s="340"/>
      <c r="H700" s="340"/>
      <c r="I700" s="340"/>
      <c r="J700" s="340"/>
      <c r="K700" s="123">
        <f>SUM(K684:K696)</f>
        <v>57</v>
      </c>
      <c r="L700" s="124">
        <f>((SUM(K691:K692))/B684)</f>
        <v>0.2711864406779661</v>
      </c>
      <c r="M700" s="124">
        <f>IF(K700=0,"",K700/B684)</f>
        <v>0.48305084745762711</v>
      </c>
      <c r="N700" s="124">
        <f>IF(K691=0,"",M700-L700)</f>
        <v>0.21186440677966101</v>
      </c>
      <c r="O700" s="1"/>
      <c r="P700" s="2"/>
      <c r="Q700" s="36"/>
      <c r="R700" s="1"/>
    </row>
    <row r="701" spans="1:18" ht="12.75" customHeight="1" x14ac:dyDescent="0.2"/>
    <row r="702" spans="1:18" ht="12.75" customHeight="1" x14ac:dyDescent="0.2"/>
    <row r="703" spans="1:18" ht="26.25" customHeight="1" x14ac:dyDescent="0.4">
      <c r="B703" s="382" t="s">
        <v>101</v>
      </c>
      <c r="C703" s="367"/>
      <c r="D703" s="367"/>
      <c r="E703" s="367"/>
      <c r="F703" s="367"/>
      <c r="G703" s="367"/>
      <c r="H703" s="367"/>
      <c r="I703" s="367"/>
      <c r="J703" s="367"/>
      <c r="K703" s="225" t="s">
        <v>129</v>
      </c>
      <c r="L703" s="1"/>
      <c r="M703" s="1"/>
      <c r="N703" s="2"/>
      <c r="O703" s="1"/>
      <c r="P703" s="2"/>
      <c r="Q703" s="2"/>
      <c r="R703" s="2"/>
    </row>
    <row r="704" spans="1:18" ht="20.25" customHeight="1" x14ac:dyDescent="0.2">
      <c r="A704" s="342" t="s">
        <v>18</v>
      </c>
      <c r="B704" s="344" t="s">
        <v>102</v>
      </c>
      <c r="C704" s="345"/>
      <c r="D704" s="345"/>
      <c r="E704" s="345"/>
      <c r="F704" s="345"/>
      <c r="G704" s="345"/>
      <c r="H704" s="345"/>
      <c r="I704" s="345"/>
      <c r="J704" s="377"/>
      <c r="K704" s="348" t="s">
        <v>19</v>
      </c>
      <c r="L704" s="339" t="s">
        <v>11</v>
      </c>
      <c r="M704" s="339" t="s">
        <v>12</v>
      </c>
      <c r="N704" s="350" t="s">
        <v>13</v>
      </c>
      <c r="O704" s="339" t="s">
        <v>14</v>
      </c>
      <c r="P704" s="337" t="s">
        <v>15</v>
      </c>
      <c r="Q704" s="337" t="s">
        <v>16</v>
      </c>
      <c r="R704" s="339" t="s">
        <v>103</v>
      </c>
    </row>
    <row r="705" spans="1:19" ht="15.75" customHeight="1" x14ac:dyDescent="0.25">
      <c r="A705" s="343"/>
      <c r="B705" s="84" t="s">
        <v>104</v>
      </c>
      <c r="C705" s="84" t="s">
        <v>105</v>
      </c>
      <c r="D705" s="84" t="s">
        <v>106</v>
      </c>
      <c r="E705" s="84" t="s">
        <v>107</v>
      </c>
      <c r="F705" s="84" t="s">
        <v>108</v>
      </c>
      <c r="G705" s="84" t="s">
        <v>109</v>
      </c>
      <c r="H705" s="84" t="s">
        <v>110</v>
      </c>
      <c r="I705" s="84" t="s">
        <v>73</v>
      </c>
      <c r="J705" s="84" t="s">
        <v>74</v>
      </c>
      <c r="K705" s="386"/>
      <c r="L705" s="338"/>
      <c r="M705" s="338"/>
      <c r="N705" s="338"/>
      <c r="O705" s="338"/>
      <c r="P705" s="338"/>
      <c r="Q705" s="338"/>
      <c r="R705" s="338"/>
    </row>
    <row r="706" spans="1:19" ht="15.75" customHeight="1" x14ac:dyDescent="0.25">
      <c r="A706" s="84">
        <v>2102</v>
      </c>
      <c r="B706" s="87">
        <v>107</v>
      </c>
      <c r="C706" s="87"/>
      <c r="D706" s="87"/>
      <c r="E706" s="87"/>
      <c r="F706" s="87"/>
      <c r="G706" s="87"/>
      <c r="H706" s="87"/>
      <c r="I706" s="87"/>
      <c r="J706" s="87"/>
      <c r="K706" s="129"/>
      <c r="L706" s="262"/>
      <c r="M706" s="263"/>
      <c r="N706" s="264"/>
      <c r="O706" s="278"/>
      <c r="P706" s="92">
        <f>B706</f>
        <v>107</v>
      </c>
      <c r="Q706" s="323"/>
      <c r="R706" s="126"/>
    </row>
    <row r="707" spans="1:19" ht="15.75" customHeight="1" x14ac:dyDescent="0.25">
      <c r="A707" s="84">
        <v>2201</v>
      </c>
      <c r="B707" s="87"/>
      <c r="C707" s="87">
        <v>96</v>
      </c>
      <c r="D707" s="87"/>
      <c r="E707" s="87"/>
      <c r="F707" s="87"/>
      <c r="G707" s="87"/>
      <c r="H707" s="87"/>
      <c r="I707" s="87"/>
      <c r="J707" s="87"/>
      <c r="K707" s="129"/>
      <c r="L707" s="265"/>
      <c r="M707" s="101"/>
      <c r="N707" s="266"/>
      <c r="O707" s="96">
        <f>IF(C707=0,"",C707/B706)</f>
        <v>0.89719626168224298</v>
      </c>
      <c r="P707" s="97">
        <v>96</v>
      </c>
      <c r="Q707" s="280">
        <f t="shared" ref="Q707:Q713" si="69">IF(P707=0,"",P707/P706)</f>
        <v>0.89719626168224298</v>
      </c>
      <c r="R707" s="280">
        <f t="shared" ref="R707:R713" si="70">IF(P707=0,"",100%-Q707)</f>
        <v>0.10280373831775702</v>
      </c>
    </row>
    <row r="708" spans="1:19" ht="15.75" customHeight="1" x14ac:dyDescent="0.25">
      <c r="A708" s="84">
        <v>2202</v>
      </c>
      <c r="B708" s="87"/>
      <c r="C708" s="87"/>
      <c r="D708" s="87">
        <v>90</v>
      </c>
      <c r="E708" s="87"/>
      <c r="F708" s="87"/>
      <c r="G708" s="87"/>
      <c r="H708" s="87"/>
      <c r="I708" s="87"/>
      <c r="J708" s="87"/>
      <c r="K708" s="129"/>
      <c r="L708" s="265"/>
      <c r="M708" s="101"/>
      <c r="N708" s="266"/>
      <c r="O708" s="96">
        <f>IF(D708=0,"",D708/C707)</f>
        <v>0.9375</v>
      </c>
      <c r="P708" s="97">
        <v>93</v>
      </c>
      <c r="Q708" s="280">
        <f t="shared" si="69"/>
        <v>0.96875</v>
      </c>
      <c r="R708" s="280">
        <f t="shared" si="70"/>
        <v>3.125E-2</v>
      </c>
      <c r="S708" s="128">
        <f>P708/P706</f>
        <v>0.86915887850467288</v>
      </c>
    </row>
    <row r="709" spans="1:19" ht="15.75" customHeight="1" x14ac:dyDescent="0.25">
      <c r="A709" s="84">
        <v>2301</v>
      </c>
      <c r="B709" s="87"/>
      <c r="C709" s="87"/>
      <c r="D709" s="87"/>
      <c r="E709" s="87">
        <v>86</v>
      </c>
      <c r="F709" s="87"/>
      <c r="G709" s="87"/>
      <c r="H709" s="87"/>
      <c r="I709" s="87"/>
      <c r="J709" s="87"/>
      <c r="K709" s="129"/>
      <c r="L709" s="265"/>
      <c r="M709" s="101"/>
      <c r="N709" s="266"/>
      <c r="O709" s="96">
        <f>IF(E709=0,"",E709/D708)</f>
        <v>0.9555555555555556</v>
      </c>
      <c r="P709" s="97">
        <v>88</v>
      </c>
      <c r="Q709" s="280">
        <f t="shared" si="69"/>
        <v>0.94623655913978499</v>
      </c>
      <c r="R709" s="280">
        <f t="shared" si="70"/>
        <v>5.3763440860215006E-2</v>
      </c>
    </row>
    <row r="710" spans="1:19" ht="15.75" customHeight="1" x14ac:dyDescent="0.25">
      <c r="A710" s="84">
        <v>2302</v>
      </c>
      <c r="B710" s="87"/>
      <c r="C710" s="87"/>
      <c r="D710" s="87"/>
      <c r="E710" s="87"/>
      <c r="F710" s="87">
        <v>79</v>
      </c>
      <c r="G710" s="87"/>
      <c r="H710" s="87"/>
      <c r="I710" s="87"/>
      <c r="J710" s="87"/>
      <c r="K710" s="129"/>
      <c r="L710" s="265"/>
      <c r="M710" s="101"/>
      <c r="N710" s="266"/>
      <c r="O710" s="96">
        <f>IF(F710=0,"",F710/E709)</f>
        <v>0.91860465116279066</v>
      </c>
      <c r="P710" s="97">
        <v>83</v>
      </c>
      <c r="Q710" s="280">
        <f t="shared" si="69"/>
        <v>0.94318181818181823</v>
      </c>
      <c r="R710" s="280">
        <f t="shared" si="70"/>
        <v>5.6818181818181768E-2</v>
      </c>
    </row>
    <row r="711" spans="1:19" ht="15.75" customHeight="1" x14ac:dyDescent="0.25">
      <c r="A711" s="84">
        <v>2401</v>
      </c>
      <c r="B711" s="87"/>
      <c r="C711" s="87"/>
      <c r="D711" s="87"/>
      <c r="E711" s="87"/>
      <c r="F711" s="87"/>
      <c r="G711" s="87">
        <v>76</v>
      </c>
      <c r="H711" s="87"/>
      <c r="I711" s="87"/>
      <c r="J711" s="87"/>
      <c r="K711" s="129"/>
      <c r="L711" s="265"/>
      <c r="M711" s="101"/>
      <c r="N711" s="266"/>
      <c r="O711" s="96">
        <f>IF(G711=0,"",G711/F710)</f>
        <v>0.96202531645569622</v>
      </c>
      <c r="P711" s="97">
        <v>82</v>
      </c>
      <c r="Q711" s="280">
        <f t="shared" si="69"/>
        <v>0.98795180722891562</v>
      </c>
      <c r="R711" s="280">
        <f t="shared" si="70"/>
        <v>1.2048192771084376E-2</v>
      </c>
    </row>
    <row r="712" spans="1:19" ht="15.75" customHeight="1" x14ac:dyDescent="0.25">
      <c r="A712" s="84">
        <v>2402</v>
      </c>
      <c r="B712" s="87"/>
      <c r="C712" s="87"/>
      <c r="D712" s="87"/>
      <c r="E712" s="87"/>
      <c r="F712" s="87"/>
      <c r="G712" s="87"/>
      <c r="H712" s="87">
        <v>75</v>
      </c>
      <c r="I712" s="87"/>
      <c r="J712" s="87"/>
      <c r="K712" s="129"/>
      <c r="L712" s="265"/>
      <c r="M712" s="101"/>
      <c r="N712" s="266"/>
      <c r="O712" s="96">
        <f>IF(H712=0,"",H712/G711)</f>
        <v>0.98684210526315785</v>
      </c>
      <c r="P712" s="97">
        <v>79</v>
      </c>
      <c r="Q712" s="280">
        <f t="shared" si="69"/>
        <v>0.96341463414634143</v>
      </c>
      <c r="R712" s="280">
        <f t="shared" si="70"/>
        <v>3.6585365853658569E-2</v>
      </c>
    </row>
    <row r="713" spans="1:19" ht="15.75" customHeight="1" x14ac:dyDescent="0.25">
      <c r="A713" s="84">
        <v>2501</v>
      </c>
      <c r="B713" s="87"/>
      <c r="C713" s="87"/>
      <c r="D713" s="87"/>
      <c r="E713" s="87"/>
      <c r="F713" s="87"/>
      <c r="G713" s="87"/>
      <c r="H713" s="87"/>
      <c r="I713" s="87">
        <v>72</v>
      </c>
      <c r="J713" s="87"/>
      <c r="K713" s="129"/>
      <c r="L713" s="265"/>
      <c r="M713" s="101"/>
      <c r="N713" s="266"/>
      <c r="O713" s="215">
        <f>IF(I713=0,"",I713/H712)</f>
        <v>0.96</v>
      </c>
      <c r="P713" s="97">
        <v>79</v>
      </c>
      <c r="Q713" s="322">
        <f t="shared" si="69"/>
        <v>1</v>
      </c>
      <c r="R713" s="321">
        <f t="shared" si="70"/>
        <v>0</v>
      </c>
    </row>
    <row r="714" spans="1:19" ht="15.75" customHeight="1" x14ac:dyDescent="0.25">
      <c r="A714" s="84">
        <v>2502</v>
      </c>
      <c r="B714" s="87"/>
      <c r="C714" s="87"/>
      <c r="D714" s="87"/>
      <c r="E714" s="87"/>
      <c r="F714" s="87"/>
      <c r="G714" s="87"/>
      <c r="H714" s="87"/>
      <c r="I714" s="87"/>
      <c r="J714" s="87">
        <v>65</v>
      </c>
      <c r="K714" s="129">
        <v>27</v>
      </c>
      <c r="L714" s="265"/>
      <c r="M714" s="101"/>
      <c r="N714" s="256"/>
      <c r="O714" s="216">
        <f>J714/I713</f>
        <v>0.90277777777777779</v>
      </c>
      <c r="P714" s="214">
        <v>75</v>
      </c>
      <c r="Q714" s="322">
        <f t="shared" ref="Q714" si="71">IF(P714=0,"",P714/P713)</f>
        <v>0.94936708860759489</v>
      </c>
      <c r="R714" s="321">
        <f t="shared" ref="R714" si="72">IF(P714=0,"",100%-Q714)</f>
        <v>5.0632911392405111E-2</v>
      </c>
    </row>
    <row r="715" spans="1:19" ht="15.75" customHeight="1" x14ac:dyDescent="0.25">
      <c r="A715" s="84">
        <v>2601</v>
      </c>
      <c r="B715" s="87"/>
      <c r="C715" s="87"/>
      <c r="D715" s="87"/>
      <c r="E715" s="87"/>
      <c r="F715" s="87"/>
      <c r="G715" s="87"/>
      <c r="H715" s="87"/>
      <c r="I715" s="87"/>
      <c r="J715" s="87"/>
      <c r="K715" s="129"/>
      <c r="L715" s="265"/>
      <c r="M715" s="101"/>
      <c r="N715" s="256"/>
      <c r="O715" s="215"/>
      <c r="P715" s="106"/>
      <c r="Q715" s="285"/>
      <c r="R715" s="215"/>
    </row>
    <row r="716" spans="1:19" ht="15.75" customHeight="1" x14ac:dyDescent="0.25">
      <c r="A716" s="84">
        <v>2602</v>
      </c>
      <c r="B716" s="87"/>
      <c r="C716" s="87"/>
      <c r="D716" s="87"/>
      <c r="E716" s="87"/>
      <c r="F716" s="87"/>
      <c r="G716" s="87"/>
      <c r="H716" s="87"/>
      <c r="I716" s="87"/>
      <c r="J716" s="87"/>
      <c r="K716" s="129"/>
      <c r="L716" s="265"/>
      <c r="M716" s="101"/>
      <c r="N716" s="256"/>
      <c r="O716" s="215"/>
      <c r="P716" s="106"/>
      <c r="Q716" s="285"/>
      <c r="R716" s="215"/>
    </row>
    <row r="717" spans="1:19" ht="15.75" customHeight="1" x14ac:dyDescent="0.25">
      <c r="A717" s="84">
        <v>2701</v>
      </c>
      <c r="B717" s="87"/>
      <c r="C717" s="87"/>
      <c r="D717" s="87"/>
      <c r="E717" s="87"/>
      <c r="F717" s="87"/>
      <c r="G717" s="87"/>
      <c r="H717" s="87"/>
      <c r="I717" s="87"/>
      <c r="J717" s="87"/>
      <c r="K717" s="129"/>
      <c r="L717" s="265"/>
      <c r="M717" s="101"/>
      <c r="N717" s="256"/>
      <c r="O717" s="215"/>
      <c r="P717" s="106"/>
      <c r="Q717" s="285"/>
      <c r="R717" s="215"/>
    </row>
    <row r="718" spans="1:19" ht="15.75" customHeight="1" x14ac:dyDescent="0.25">
      <c r="A718" s="84">
        <v>2702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129"/>
      <c r="L718" s="265"/>
      <c r="M718" s="101"/>
      <c r="N718" s="256"/>
      <c r="O718" s="101"/>
      <c r="P718" s="256"/>
      <c r="Q718" s="286"/>
      <c r="R718" s="215"/>
    </row>
    <row r="719" spans="1:19" ht="15.75" customHeight="1" x14ac:dyDescent="0.25">
      <c r="A719" s="84">
        <v>2801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129"/>
      <c r="L719" s="265"/>
      <c r="M719" s="101"/>
      <c r="N719" s="256"/>
      <c r="O719" s="111" t="s">
        <v>91</v>
      </c>
      <c r="P719" s="112"/>
      <c r="Q719" s="113">
        <f>IF(SUM(K710:K715)=0,"",SUM(K710:K715))</f>
        <v>27</v>
      </c>
      <c r="R719" s="114" t="s">
        <v>19</v>
      </c>
    </row>
    <row r="720" spans="1:19" ht="15.75" customHeight="1" x14ac:dyDescent="0.25">
      <c r="A720" s="84">
        <v>2802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129"/>
      <c r="L720" s="265"/>
      <c r="M720" s="101"/>
      <c r="N720" s="256"/>
      <c r="O720" s="115" t="s">
        <v>92</v>
      </c>
      <c r="P720" s="116" t="str">
        <f>IF(P719/B706=0,"",P719/B706)</f>
        <v/>
      </c>
      <c r="Q720" s="117" t="str">
        <f>IF(P719/Q719=0,"",P719/Q719)</f>
        <v/>
      </c>
      <c r="R720" s="118" t="s">
        <v>93</v>
      </c>
    </row>
    <row r="721" spans="1:19" ht="15.75" customHeight="1" x14ac:dyDescent="0.25">
      <c r="A721" s="84">
        <v>2901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129"/>
      <c r="L721" s="267"/>
      <c r="M721" s="268"/>
      <c r="N721" s="269"/>
      <c r="O721" s="120"/>
      <c r="P721" s="121"/>
      <c r="Q721" s="121"/>
      <c r="R721" s="122"/>
    </row>
    <row r="722" spans="1:19" ht="18" customHeight="1" x14ac:dyDescent="0.25">
      <c r="A722" s="46"/>
      <c r="B722" s="340" t="s">
        <v>111</v>
      </c>
      <c r="C722" s="340"/>
      <c r="D722" s="340"/>
      <c r="E722" s="340"/>
      <c r="F722" s="340"/>
      <c r="G722" s="340"/>
      <c r="H722" s="340"/>
      <c r="I722" s="340"/>
      <c r="J722" s="340"/>
      <c r="K722" s="123">
        <f>SUM(K706:K718)</f>
        <v>27</v>
      </c>
      <c r="L722" s="124">
        <f>((SUM(K713:K714))/B706)</f>
        <v>0.25233644859813081</v>
      </c>
      <c r="M722" s="124">
        <f>IF(K722=0,"",K722/B706)</f>
        <v>0.25233644859813081</v>
      </c>
      <c r="N722" s="124">
        <f>M722-L722</f>
        <v>0</v>
      </c>
      <c r="O722" s="1"/>
      <c r="P722" s="2"/>
      <c r="Q722" s="36"/>
      <c r="R722" s="1"/>
    </row>
    <row r="723" spans="1:19" ht="12.75" customHeight="1" x14ac:dyDescent="0.2"/>
    <row r="724" spans="1:19" ht="12.75" customHeight="1" x14ac:dyDescent="0.2"/>
    <row r="725" spans="1:19" ht="26.25" customHeight="1" x14ac:dyDescent="0.4">
      <c r="B725" s="382" t="s">
        <v>101</v>
      </c>
      <c r="C725" s="367"/>
      <c r="D725" s="367"/>
      <c r="E725" s="367"/>
      <c r="F725" s="367"/>
      <c r="G725" s="367"/>
      <c r="H725" s="367"/>
      <c r="I725" s="367"/>
      <c r="J725" s="367"/>
      <c r="K725" s="225" t="s">
        <v>124</v>
      </c>
      <c r="L725" s="1"/>
      <c r="M725" s="1"/>
      <c r="N725" s="2"/>
      <c r="O725" s="1"/>
      <c r="P725" s="2"/>
      <c r="Q725" s="2"/>
      <c r="R725" s="2"/>
    </row>
    <row r="726" spans="1:19" ht="20.25" customHeight="1" x14ac:dyDescent="0.2">
      <c r="A726" s="342" t="s">
        <v>18</v>
      </c>
      <c r="B726" s="344" t="s">
        <v>102</v>
      </c>
      <c r="C726" s="345"/>
      <c r="D726" s="345"/>
      <c r="E726" s="345"/>
      <c r="F726" s="345"/>
      <c r="G726" s="345"/>
      <c r="H726" s="345"/>
      <c r="I726" s="345"/>
      <c r="J726" s="377"/>
      <c r="K726" s="348" t="s">
        <v>19</v>
      </c>
      <c r="L726" s="339" t="s">
        <v>11</v>
      </c>
      <c r="M726" s="339" t="s">
        <v>12</v>
      </c>
      <c r="N726" s="350" t="s">
        <v>13</v>
      </c>
      <c r="O726" s="339" t="s">
        <v>14</v>
      </c>
      <c r="P726" s="337" t="s">
        <v>15</v>
      </c>
      <c r="Q726" s="337" t="s">
        <v>16</v>
      </c>
      <c r="R726" s="339" t="s">
        <v>103</v>
      </c>
    </row>
    <row r="727" spans="1:19" ht="15.75" customHeight="1" x14ac:dyDescent="0.25">
      <c r="A727" s="343"/>
      <c r="B727" s="84" t="s">
        <v>104</v>
      </c>
      <c r="C727" s="84" t="s">
        <v>105</v>
      </c>
      <c r="D727" s="84" t="s">
        <v>106</v>
      </c>
      <c r="E727" s="84" t="s">
        <v>107</v>
      </c>
      <c r="F727" s="84" t="s">
        <v>108</v>
      </c>
      <c r="G727" s="84" t="s">
        <v>109</v>
      </c>
      <c r="H727" s="84" t="s">
        <v>110</v>
      </c>
      <c r="I727" s="84" t="s">
        <v>73</v>
      </c>
      <c r="J727" s="84" t="s">
        <v>74</v>
      </c>
      <c r="K727" s="386"/>
      <c r="L727" s="338"/>
      <c r="M727" s="338"/>
      <c r="N727" s="338"/>
      <c r="O727" s="338"/>
      <c r="P727" s="338"/>
      <c r="Q727" s="338"/>
      <c r="R727" s="338"/>
    </row>
    <row r="728" spans="1:19" ht="15.75" customHeight="1" x14ac:dyDescent="0.25">
      <c r="A728" s="84">
        <v>2201</v>
      </c>
      <c r="B728" s="87">
        <v>116</v>
      </c>
      <c r="C728" s="87"/>
      <c r="D728" s="87"/>
      <c r="E728" s="87"/>
      <c r="F728" s="87"/>
      <c r="G728" s="87"/>
      <c r="H728" s="87"/>
      <c r="I728" s="87"/>
      <c r="J728" s="87"/>
      <c r="K728" s="129"/>
      <c r="L728" s="262"/>
      <c r="M728" s="263"/>
      <c r="N728" s="264"/>
      <c r="O728" s="278"/>
      <c r="P728" s="92">
        <f>B728</f>
        <v>116</v>
      </c>
      <c r="Q728" s="323"/>
      <c r="R728" s="126"/>
    </row>
    <row r="729" spans="1:19" ht="15.75" customHeight="1" x14ac:dyDescent="0.25">
      <c r="A729" s="84">
        <v>2202</v>
      </c>
      <c r="B729" s="87"/>
      <c r="C729" s="87">
        <v>94</v>
      </c>
      <c r="D729" s="87"/>
      <c r="E729" s="87"/>
      <c r="F729" s="87"/>
      <c r="G729" s="87"/>
      <c r="H729" s="87"/>
      <c r="I729" s="87"/>
      <c r="J729" s="87"/>
      <c r="K729" s="129"/>
      <c r="L729" s="265"/>
      <c r="M729" s="101"/>
      <c r="N729" s="266"/>
      <c r="O729" s="96">
        <f>IF(C729=0,"",C729/B728)</f>
        <v>0.81034482758620685</v>
      </c>
      <c r="P729" s="97">
        <v>97</v>
      </c>
      <c r="Q729" s="280">
        <f t="shared" ref="Q729:Q735" si="73">IF(P729=0,"",P729/P728)</f>
        <v>0.83620689655172409</v>
      </c>
      <c r="R729" s="280">
        <f t="shared" ref="R729:R735" si="74">IF(P729=0,"",100%-Q729)</f>
        <v>0.16379310344827591</v>
      </c>
    </row>
    <row r="730" spans="1:19" ht="15.75" customHeight="1" x14ac:dyDescent="0.25">
      <c r="A730" s="84">
        <v>2301</v>
      </c>
      <c r="B730" s="87"/>
      <c r="C730" s="87"/>
      <c r="D730" s="87">
        <v>81</v>
      </c>
      <c r="E730" s="87"/>
      <c r="F730" s="87"/>
      <c r="G730" s="87"/>
      <c r="H730" s="87"/>
      <c r="I730" s="87"/>
      <c r="J730" s="87"/>
      <c r="K730" s="129"/>
      <c r="L730" s="265"/>
      <c r="M730" s="101"/>
      <c r="N730" s="266"/>
      <c r="O730" s="96">
        <f>IF(D730=0,"",D730/C729)</f>
        <v>0.86170212765957444</v>
      </c>
      <c r="P730" s="97">
        <v>92</v>
      </c>
      <c r="Q730" s="280">
        <f t="shared" si="73"/>
        <v>0.94845360824742264</v>
      </c>
      <c r="R730" s="280">
        <f t="shared" si="74"/>
        <v>5.1546391752577359E-2</v>
      </c>
      <c r="S730" s="128">
        <f>P730/P728</f>
        <v>0.7931034482758621</v>
      </c>
    </row>
    <row r="731" spans="1:19" ht="15.75" customHeight="1" x14ac:dyDescent="0.25">
      <c r="A731" s="84">
        <v>2302</v>
      </c>
      <c r="B731" s="87"/>
      <c r="C731" s="87"/>
      <c r="D731" s="87"/>
      <c r="E731" s="87">
        <v>75</v>
      </c>
      <c r="F731" s="87"/>
      <c r="G731" s="87"/>
      <c r="H731" s="87"/>
      <c r="I731" s="87"/>
      <c r="J731" s="87"/>
      <c r="K731" s="129"/>
      <c r="L731" s="265"/>
      <c r="M731" s="101"/>
      <c r="N731" s="266"/>
      <c r="O731" s="96">
        <f>IF(E731=0,"",E731/D730)</f>
        <v>0.92592592592592593</v>
      </c>
      <c r="P731" s="97">
        <v>87</v>
      </c>
      <c r="Q731" s="280">
        <f t="shared" si="73"/>
        <v>0.94565217391304346</v>
      </c>
      <c r="R731" s="280">
        <f t="shared" si="74"/>
        <v>5.4347826086956541E-2</v>
      </c>
    </row>
    <row r="732" spans="1:19" ht="15.75" customHeight="1" x14ac:dyDescent="0.25">
      <c r="A732" s="84">
        <v>2401</v>
      </c>
      <c r="B732" s="87"/>
      <c r="C732" s="87"/>
      <c r="D732" s="87"/>
      <c r="E732" s="87"/>
      <c r="F732" s="87">
        <v>70</v>
      </c>
      <c r="G732" s="87"/>
      <c r="H732" s="87"/>
      <c r="I732" s="87"/>
      <c r="J732" s="87"/>
      <c r="K732" s="129"/>
      <c r="L732" s="265"/>
      <c r="M732" s="101"/>
      <c r="N732" s="266"/>
      <c r="O732" s="96">
        <f>IF(F732=0,"",F732/E731)</f>
        <v>0.93333333333333335</v>
      </c>
      <c r="P732" s="97">
        <v>83</v>
      </c>
      <c r="Q732" s="280">
        <f t="shared" si="73"/>
        <v>0.95402298850574707</v>
      </c>
      <c r="R732" s="280">
        <f t="shared" si="74"/>
        <v>4.5977011494252928E-2</v>
      </c>
    </row>
    <row r="733" spans="1:19" ht="15.75" customHeight="1" x14ac:dyDescent="0.25">
      <c r="A733" s="84">
        <v>2402</v>
      </c>
      <c r="B733" s="87"/>
      <c r="C733" s="87"/>
      <c r="D733" s="87"/>
      <c r="E733" s="87"/>
      <c r="F733" s="87"/>
      <c r="G733" s="87">
        <v>64</v>
      </c>
      <c r="H733" s="87"/>
      <c r="I733" s="87"/>
      <c r="J733" s="87"/>
      <c r="K733" s="129"/>
      <c r="L733" s="265"/>
      <c r="M733" s="101"/>
      <c r="N733" s="266"/>
      <c r="O733" s="96">
        <f>IF(G733=0,"",G733/F732)</f>
        <v>0.91428571428571426</v>
      </c>
      <c r="P733" s="97">
        <v>77</v>
      </c>
      <c r="Q733" s="280">
        <f t="shared" si="73"/>
        <v>0.92771084337349397</v>
      </c>
      <c r="R733" s="280">
        <f t="shared" si="74"/>
        <v>7.2289156626506035E-2</v>
      </c>
    </row>
    <row r="734" spans="1:19" ht="15.75" customHeight="1" x14ac:dyDescent="0.25">
      <c r="A734" s="84">
        <v>2501</v>
      </c>
      <c r="B734" s="87"/>
      <c r="C734" s="87"/>
      <c r="D734" s="87"/>
      <c r="E734" s="87"/>
      <c r="F734" s="87"/>
      <c r="G734" s="87"/>
      <c r="H734" s="87">
        <v>63</v>
      </c>
      <c r="I734" s="87"/>
      <c r="J734" s="87"/>
      <c r="K734" s="129"/>
      <c r="L734" s="265"/>
      <c r="M734" s="101"/>
      <c r="N734" s="266"/>
      <c r="O734" s="96">
        <f>IF(H734=0,"",H734/G733)</f>
        <v>0.984375</v>
      </c>
      <c r="P734" s="97">
        <v>75</v>
      </c>
      <c r="Q734" s="280">
        <f t="shared" si="73"/>
        <v>0.97402597402597402</v>
      </c>
      <c r="R734" s="280">
        <f t="shared" si="74"/>
        <v>2.5974025974025983E-2</v>
      </c>
    </row>
    <row r="735" spans="1:19" ht="15.75" customHeight="1" x14ac:dyDescent="0.25">
      <c r="A735" s="84">
        <v>2502</v>
      </c>
      <c r="B735" s="87"/>
      <c r="C735" s="87"/>
      <c r="D735" s="87"/>
      <c r="E735" s="87"/>
      <c r="F735" s="87"/>
      <c r="G735" s="87"/>
      <c r="H735" s="87"/>
      <c r="I735" s="87">
        <v>63</v>
      </c>
      <c r="J735" s="87"/>
      <c r="K735" s="129"/>
      <c r="L735" s="265"/>
      <c r="M735" s="101"/>
      <c r="N735" s="266"/>
      <c r="O735" s="126">
        <f>I735/H734</f>
        <v>1</v>
      </c>
      <c r="P735" s="97">
        <v>74</v>
      </c>
      <c r="Q735" s="280">
        <f t="shared" si="73"/>
        <v>0.98666666666666669</v>
      </c>
      <c r="R735" s="126">
        <f t="shared" si="74"/>
        <v>1.3333333333333308E-2</v>
      </c>
    </row>
    <row r="736" spans="1:19" ht="15.75" customHeight="1" x14ac:dyDescent="0.25">
      <c r="A736" s="84">
        <v>2601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129"/>
      <c r="L736" s="265"/>
      <c r="M736" s="101"/>
      <c r="N736" s="256"/>
      <c r="O736" s="126" t="str">
        <f>IF(J736=0,"",J736/I735)</f>
        <v/>
      </c>
      <c r="P736" s="97"/>
      <c r="Q736" s="280" t="str">
        <f t="shared" ref="Q736" si="75">IF(P736=0,"",P736/P735)</f>
        <v/>
      </c>
      <c r="R736" s="126" t="str">
        <f t="shared" ref="R736" si="76">IF(P736=0,"",100%-Q736)</f>
        <v/>
      </c>
    </row>
    <row r="737" spans="1:19" ht="15.75" customHeight="1" x14ac:dyDescent="0.25">
      <c r="A737" s="84">
        <v>2602</v>
      </c>
      <c r="B737" s="87"/>
      <c r="C737" s="87"/>
      <c r="D737" s="87"/>
      <c r="E737" s="87"/>
      <c r="F737" s="87"/>
      <c r="G737" s="87"/>
      <c r="H737" s="87"/>
      <c r="I737" s="87"/>
      <c r="J737" s="87"/>
      <c r="K737" s="129"/>
      <c r="L737" s="265"/>
      <c r="M737" s="101"/>
      <c r="N737" s="256"/>
      <c r="O737" s="215"/>
      <c r="P737" s="106"/>
      <c r="Q737" s="285"/>
      <c r="R737" s="215"/>
    </row>
    <row r="738" spans="1:19" ht="15.75" customHeight="1" x14ac:dyDescent="0.25">
      <c r="A738" s="84">
        <v>2701</v>
      </c>
      <c r="B738" s="87"/>
      <c r="C738" s="87"/>
      <c r="D738" s="87"/>
      <c r="E738" s="87"/>
      <c r="F738" s="87"/>
      <c r="G738" s="87"/>
      <c r="H738" s="87"/>
      <c r="I738" s="87"/>
      <c r="J738" s="87"/>
      <c r="K738" s="129"/>
      <c r="L738" s="265"/>
      <c r="M738" s="101"/>
      <c r="N738" s="256"/>
      <c r="O738" s="215"/>
      <c r="P738" s="106"/>
      <c r="Q738" s="285"/>
      <c r="R738" s="215"/>
    </row>
    <row r="739" spans="1:19" ht="15.75" customHeight="1" x14ac:dyDescent="0.25">
      <c r="A739" s="84">
        <v>2702</v>
      </c>
      <c r="B739" s="87"/>
      <c r="C739" s="87"/>
      <c r="D739" s="87"/>
      <c r="E739" s="87"/>
      <c r="F739" s="87"/>
      <c r="G739" s="87"/>
      <c r="H739" s="87"/>
      <c r="I739" s="87"/>
      <c r="J739" s="87"/>
      <c r="K739" s="129"/>
      <c r="L739" s="265"/>
      <c r="M739" s="101"/>
      <c r="N739" s="256"/>
      <c r="O739" s="215"/>
      <c r="P739" s="106"/>
      <c r="Q739" s="285"/>
      <c r="R739" s="215"/>
    </row>
    <row r="740" spans="1:19" ht="15.75" customHeight="1" x14ac:dyDescent="0.25">
      <c r="A740" s="84">
        <v>2801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129"/>
      <c r="L740" s="265"/>
      <c r="M740" s="101"/>
      <c r="N740" s="256"/>
      <c r="O740" s="101"/>
      <c r="P740" s="256"/>
      <c r="Q740" s="286"/>
      <c r="R740" s="215"/>
    </row>
    <row r="741" spans="1:19" ht="15.75" customHeight="1" x14ac:dyDescent="0.25">
      <c r="A741" s="84">
        <v>2802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129"/>
      <c r="L741" s="265"/>
      <c r="M741" s="101"/>
      <c r="N741" s="256"/>
      <c r="O741" s="111" t="s">
        <v>91</v>
      </c>
      <c r="P741" s="112"/>
      <c r="Q741" s="113" t="str">
        <f>IF(SUM(K732:K737)=0,"",SUM(K732:K737))</f>
        <v/>
      </c>
      <c r="R741" s="114" t="s">
        <v>19</v>
      </c>
    </row>
    <row r="742" spans="1:19" ht="15.75" customHeight="1" x14ac:dyDescent="0.25">
      <c r="A742" s="84">
        <v>2901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129"/>
      <c r="L742" s="265"/>
      <c r="M742" s="101"/>
      <c r="N742" s="256"/>
      <c r="O742" s="115" t="s">
        <v>92</v>
      </c>
      <c r="P742" s="116" t="str">
        <f>IF(P741/B728=0,"",P741/B728)</f>
        <v/>
      </c>
      <c r="Q742" s="117" t="e">
        <f>IF(P741/Q741=0,"",P741/Q741)</f>
        <v>#VALUE!</v>
      </c>
      <c r="R742" s="118" t="s">
        <v>93</v>
      </c>
    </row>
    <row r="743" spans="1:19" ht="15.75" customHeight="1" x14ac:dyDescent="0.25">
      <c r="A743" s="84">
        <v>2902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129"/>
      <c r="L743" s="267"/>
      <c r="M743" s="268"/>
      <c r="N743" s="269"/>
      <c r="O743" s="120"/>
      <c r="P743" s="121"/>
      <c r="Q743" s="121"/>
      <c r="R743" s="122"/>
    </row>
    <row r="744" spans="1:19" ht="18" customHeight="1" x14ac:dyDescent="0.25">
      <c r="A744" s="46"/>
      <c r="B744" s="340" t="s">
        <v>111</v>
      </c>
      <c r="C744" s="340"/>
      <c r="D744" s="340"/>
      <c r="E744" s="340"/>
      <c r="F744" s="340"/>
      <c r="G744" s="340"/>
      <c r="H744" s="340"/>
      <c r="I744" s="340"/>
      <c r="J744" s="340"/>
      <c r="K744" s="123">
        <f>SUM(K728:K740)</f>
        <v>0</v>
      </c>
      <c r="L744" s="124">
        <f>((SUM(K735:K736))/B728)</f>
        <v>0</v>
      </c>
      <c r="M744" s="124" t="str">
        <f>IF(K744=0,"",K744/B728)</f>
        <v/>
      </c>
      <c r="N744" s="124" t="str">
        <f>IF(K735=0,"",M744-L744)</f>
        <v/>
      </c>
      <c r="O744" s="1"/>
      <c r="P744" s="2"/>
      <c r="Q744" s="36"/>
      <c r="R744" s="1"/>
    </row>
    <row r="745" spans="1:19" ht="12.75" customHeight="1" x14ac:dyDescent="0.2"/>
    <row r="746" spans="1:19" ht="12.75" customHeight="1" x14ac:dyDescent="0.2"/>
    <row r="747" spans="1:19" ht="26.25" customHeight="1" x14ac:dyDescent="0.4">
      <c r="B747" s="382" t="s">
        <v>101</v>
      </c>
      <c r="C747" s="367"/>
      <c r="D747" s="367"/>
      <c r="E747" s="367"/>
      <c r="F747" s="367"/>
      <c r="G747" s="367"/>
      <c r="H747" s="367"/>
      <c r="I747" s="367"/>
      <c r="J747" s="367"/>
      <c r="K747" s="225" t="s">
        <v>130</v>
      </c>
      <c r="L747" s="1"/>
      <c r="M747" s="1"/>
      <c r="N747" s="2"/>
      <c r="O747" s="1"/>
      <c r="P747" s="2"/>
      <c r="Q747" s="2"/>
      <c r="R747" s="2"/>
    </row>
    <row r="748" spans="1:19" ht="20.25" x14ac:dyDescent="0.2">
      <c r="A748" s="342" t="s">
        <v>18</v>
      </c>
      <c r="B748" s="344" t="s">
        <v>102</v>
      </c>
      <c r="C748" s="345"/>
      <c r="D748" s="345"/>
      <c r="E748" s="345"/>
      <c r="F748" s="345"/>
      <c r="G748" s="345"/>
      <c r="H748" s="345"/>
      <c r="I748" s="345"/>
      <c r="J748" s="377"/>
      <c r="K748" s="348" t="s">
        <v>19</v>
      </c>
      <c r="L748" s="339" t="s">
        <v>11</v>
      </c>
      <c r="M748" s="339" t="s">
        <v>12</v>
      </c>
      <c r="N748" s="350" t="s">
        <v>13</v>
      </c>
      <c r="O748" s="339" t="s">
        <v>14</v>
      </c>
      <c r="P748" s="337" t="s">
        <v>15</v>
      </c>
      <c r="Q748" s="337" t="s">
        <v>16</v>
      </c>
      <c r="R748" s="339" t="s">
        <v>103</v>
      </c>
    </row>
    <row r="749" spans="1:19" ht="15.75" customHeight="1" x14ac:dyDescent="0.25">
      <c r="A749" s="343"/>
      <c r="B749" s="84" t="s">
        <v>104</v>
      </c>
      <c r="C749" s="84" t="s">
        <v>105</v>
      </c>
      <c r="D749" s="84" t="s">
        <v>106</v>
      </c>
      <c r="E749" s="84" t="s">
        <v>107</v>
      </c>
      <c r="F749" s="84" t="s">
        <v>108</v>
      </c>
      <c r="G749" s="84" t="s">
        <v>109</v>
      </c>
      <c r="H749" s="84" t="s">
        <v>110</v>
      </c>
      <c r="I749" s="84" t="s">
        <v>73</v>
      </c>
      <c r="J749" s="84" t="s">
        <v>74</v>
      </c>
      <c r="K749" s="386"/>
      <c r="L749" s="338"/>
      <c r="M749" s="338"/>
      <c r="N749" s="338"/>
      <c r="O749" s="338"/>
      <c r="P749" s="338"/>
      <c r="Q749" s="338"/>
      <c r="R749" s="338"/>
    </row>
    <row r="750" spans="1:19" ht="15.75" x14ac:dyDescent="0.25">
      <c r="A750" s="84">
        <v>2202</v>
      </c>
      <c r="B750" s="87">
        <v>116</v>
      </c>
      <c r="C750" s="87"/>
      <c r="D750" s="87"/>
      <c r="E750" s="87"/>
      <c r="F750" s="87"/>
      <c r="G750" s="87"/>
      <c r="H750" s="87"/>
      <c r="I750" s="87"/>
      <c r="J750" s="87"/>
      <c r="K750" s="129"/>
      <c r="L750" s="262"/>
      <c r="M750" s="263"/>
      <c r="N750" s="264"/>
      <c r="O750" s="278"/>
      <c r="P750" s="92">
        <f>B750</f>
        <v>116</v>
      </c>
      <c r="Q750" s="323"/>
      <c r="R750" s="126"/>
    </row>
    <row r="751" spans="1:19" ht="15.75" x14ac:dyDescent="0.25">
      <c r="A751" s="84">
        <v>2301</v>
      </c>
      <c r="B751" s="87"/>
      <c r="C751" s="87">
        <v>102</v>
      </c>
      <c r="D751" s="87"/>
      <c r="E751" s="87"/>
      <c r="F751" s="87"/>
      <c r="G751" s="87"/>
      <c r="H751" s="87"/>
      <c r="I751" s="87"/>
      <c r="J751" s="87"/>
      <c r="K751" s="129"/>
      <c r="L751" s="265"/>
      <c r="M751" s="101"/>
      <c r="N751" s="266"/>
      <c r="O751" s="96">
        <f>IF(C751=0,"",C751/B750)</f>
        <v>0.87931034482758619</v>
      </c>
      <c r="P751" s="97">
        <v>102</v>
      </c>
      <c r="Q751" s="280">
        <f t="shared" ref="Q751:Q757" si="77">IF(P751=0,"",P751/P750)</f>
        <v>0.87931034482758619</v>
      </c>
      <c r="R751" s="280">
        <f t="shared" ref="R751:R757" si="78">IF(P751=0,"",100%-Q751)</f>
        <v>0.12068965517241381</v>
      </c>
    </row>
    <row r="752" spans="1:19" ht="15.75" x14ac:dyDescent="0.25">
      <c r="A752" s="84">
        <v>2302</v>
      </c>
      <c r="B752" s="87"/>
      <c r="C752" s="87"/>
      <c r="D752" s="87">
        <v>96</v>
      </c>
      <c r="E752" s="87"/>
      <c r="F752" s="87"/>
      <c r="G752" s="87"/>
      <c r="H752" s="87"/>
      <c r="I752" s="87"/>
      <c r="J752" s="87"/>
      <c r="K752" s="129"/>
      <c r="L752" s="265"/>
      <c r="M752" s="101"/>
      <c r="N752" s="266"/>
      <c r="O752" s="96">
        <f>IF(D752=0,"",D752/C751)</f>
        <v>0.94117647058823528</v>
      </c>
      <c r="P752" s="97">
        <v>96</v>
      </c>
      <c r="Q752" s="280">
        <f t="shared" si="77"/>
        <v>0.94117647058823528</v>
      </c>
      <c r="R752" s="280">
        <f t="shared" si="78"/>
        <v>5.8823529411764719E-2</v>
      </c>
      <c r="S752" s="128">
        <f>P752/P750</f>
        <v>0.82758620689655171</v>
      </c>
    </row>
    <row r="753" spans="1:18" ht="15.75" x14ac:dyDescent="0.25">
      <c r="A753" s="84">
        <v>2401</v>
      </c>
      <c r="B753" s="87"/>
      <c r="C753" s="87"/>
      <c r="D753" s="87"/>
      <c r="E753" s="87">
        <v>91</v>
      </c>
      <c r="F753" s="87"/>
      <c r="G753" s="87"/>
      <c r="H753" s="87"/>
      <c r="I753" s="87"/>
      <c r="J753" s="87"/>
      <c r="K753" s="129"/>
      <c r="L753" s="265"/>
      <c r="M753" s="101"/>
      <c r="N753" s="266"/>
      <c r="O753" s="96">
        <f>IF(E753=0,"",E753/D752)</f>
        <v>0.94791666666666663</v>
      </c>
      <c r="P753" s="97">
        <v>92</v>
      </c>
      <c r="Q753" s="280">
        <f t="shared" si="77"/>
        <v>0.95833333333333337</v>
      </c>
      <c r="R753" s="280">
        <f t="shared" si="78"/>
        <v>4.166666666666663E-2</v>
      </c>
    </row>
    <row r="754" spans="1:18" ht="15.75" x14ac:dyDescent="0.25">
      <c r="A754" s="84">
        <v>2402</v>
      </c>
      <c r="B754" s="87"/>
      <c r="C754" s="87"/>
      <c r="D754" s="87"/>
      <c r="E754" s="87"/>
      <c r="F754" s="87">
        <v>86</v>
      </c>
      <c r="G754" s="87"/>
      <c r="H754" s="87"/>
      <c r="I754" s="87"/>
      <c r="J754" s="87"/>
      <c r="K754" s="129"/>
      <c r="L754" s="265"/>
      <c r="M754" s="101"/>
      <c r="N754" s="266"/>
      <c r="O754" s="96">
        <f>IF(F754=0,"",F754/E753)</f>
        <v>0.94505494505494503</v>
      </c>
      <c r="P754" s="97">
        <v>90</v>
      </c>
      <c r="Q754" s="280">
        <f t="shared" si="77"/>
        <v>0.97826086956521741</v>
      </c>
      <c r="R754" s="280">
        <f t="shared" si="78"/>
        <v>2.1739130434782594E-2</v>
      </c>
    </row>
    <row r="755" spans="1:18" ht="15.75" x14ac:dyDescent="0.25">
      <c r="A755" s="84">
        <v>2501</v>
      </c>
      <c r="B755" s="87"/>
      <c r="C755" s="87"/>
      <c r="D755" s="87"/>
      <c r="E755" s="87"/>
      <c r="F755" s="87"/>
      <c r="G755" s="87">
        <v>85</v>
      </c>
      <c r="H755" s="87"/>
      <c r="I755" s="87"/>
      <c r="J755" s="87"/>
      <c r="K755" s="129"/>
      <c r="L755" s="265"/>
      <c r="M755" s="101"/>
      <c r="N755" s="266"/>
      <c r="O755" s="96">
        <f>IF(G755=0,"",G755/F754)</f>
        <v>0.98837209302325579</v>
      </c>
      <c r="P755" s="97">
        <v>89</v>
      </c>
      <c r="Q755" s="280">
        <f t="shared" si="77"/>
        <v>0.98888888888888893</v>
      </c>
      <c r="R755" s="280">
        <f t="shared" si="78"/>
        <v>1.1111111111111072E-2</v>
      </c>
    </row>
    <row r="756" spans="1:18" ht="15.75" x14ac:dyDescent="0.25">
      <c r="A756" s="84">
        <v>2502</v>
      </c>
      <c r="B756" s="87"/>
      <c r="C756" s="87"/>
      <c r="D756" s="87"/>
      <c r="E756" s="87"/>
      <c r="F756" s="87"/>
      <c r="G756" s="87"/>
      <c r="H756" s="87">
        <v>84</v>
      </c>
      <c r="I756" s="87"/>
      <c r="J756" s="87"/>
      <c r="K756" s="129"/>
      <c r="L756" s="265"/>
      <c r="M756" s="101"/>
      <c r="N756" s="266"/>
      <c r="O756" s="96">
        <f>H756/G755</f>
        <v>0.9882352941176471</v>
      </c>
      <c r="P756" s="97">
        <v>85</v>
      </c>
      <c r="Q756" s="280">
        <f t="shared" si="77"/>
        <v>0.9550561797752809</v>
      </c>
      <c r="R756" s="280">
        <f t="shared" si="78"/>
        <v>4.49438202247191E-2</v>
      </c>
    </row>
    <row r="757" spans="1:18" ht="15.75" x14ac:dyDescent="0.25">
      <c r="A757" s="84">
        <v>2601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129"/>
      <c r="L757" s="265"/>
      <c r="M757" s="101"/>
      <c r="N757" s="266"/>
      <c r="O757" s="257"/>
      <c r="P757" s="97"/>
      <c r="Q757" s="280" t="str">
        <f t="shared" si="77"/>
        <v/>
      </c>
      <c r="R757" s="126" t="str">
        <f t="shared" si="78"/>
        <v/>
      </c>
    </row>
    <row r="758" spans="1:18" ht="15.75" x14ac:dyDescent="0.25">
      <c r="A758" s="84">
        <v>2602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129"/>
      <c r="L758" s="265"/>
      <c r="M758" s="101"/>
      <c r="N758" s="256"/>
      <c r="O758" s="126" t="str">
        <f>IF(J757=0,"",J757/I756)</f>
        <v/>
      </c>
      <c r="P758" s="97"/>
      <c r="Q758" s="280" t="str">
        <f t="shared" ref="Q758" si="79">IF(P758=0,"",P758/P757)</f>
        <v/>
      </c>
      <c r="R758" s="126" t="str">
        <f t="shared" ref="R758" si="80">IF(P758=0,"",100%-Q758)</f>
        <v/>
      </c>
    </row>
    <row r="759" spans="1:18" ht="15.75" x14ac:dyDescent="0.25">
      <c r="A759" s="84">
        <v>2701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129"/>
      <c r="L759" s="265"/>
      <c r="M759" s="101"/>
      <c r="N759" s="256"/>
      <c r="O759" s="215"/>
      <c r="P759" s="106"/>
      <c r="Q759" s="285"/>
      <c r="R759" s="215"/>
    </row>
    <row r="760" spans="1:18" ht="15.75" x14ac:dyDescent="0.25">
      <c r="A760" s="84">
        <v>2702</v>
      </c>
      <c r="B760" s="87"/>
      <c r="C760" s="87"/>
      <c r="D760" s="87"/>
      <c r="E760" s="87"/>
      <c r="F760" s="87"/>
      <c r="G760" s="87"/>
      <c r="H760" s="87"/>
      <c r="I760" s="87"/>
      <c r="J760" s="87"/>
      <c r="K760" s="129"/>
      <c r="L760" s="265"/>
      <c r="M760" s="101"/>
      <c r="N760" s="256"/>
      <c r="O760" s="215"/>
      <c r="P760" s="106"/>
      <c r="Q760" s="285"/>
      <c r="R760" s="215"/>
    </row>
    <row r="761" spans="1:18" ht="15.75" x14ac:dyDescent="0.25">
      <c r="A761" s="84">
        <v>2801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129"/>
      <c r="L761" s="265"/>
      <c r="M761" s="101"/>
      <c r="N761" s="256"/>
      <c r="O761" s="215"/>
      <c r="P761" s="106"/>
      <c r="Q761" s="285"/>
      <c r="R761" s="215"/>
    </row>
    <row r="762" spans="1:18" ht="15.75" x14ac:dyDescent="0.25">
      <c r="A762" s="84">
        <v>2802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129"/>
      <c r="L762" s="265"/>
      <c r="M762" s="101"/>
      <c r="N762" s="256"/>
      <c r="O762" s="101"/>
      <c r="P762" s="256"/>
      <c r="Q762" s="286"/>
      <c r="R762" s="215"/>
    </row>
    <row r="763" spans="1:18" ht="15.75" x14ac:dyDescent="0.25">
      <c r="A763" s="84">
        <v>2901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129"/>
      <c r="L763" s="265"/>
      <c r="M763" s="101"/>
      <c r="N763" s="256"/>
      <c r="O763" s="111" t="s">
        <v>91</v>
      </c>
      <c r="P763" s="112"/>
      <c r="Q763" s="113" t="str">
        <f>IF(SUM(K754:K759)=0,"",SUM(K754:K759))</f>
        <v/>
      </c>
      <c r="R763" s="114" t="s">
        <v>19</v>
      </c>
    </row>
    <row r="764" spans="1:18" ht="15.75" x14ac:dyDescent="0.25">
      <c r="A764" s="84">
        <v>2902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129"/>
      <c r="L764" s="265"/>
      <c r="M764" s="101"/>
      <c r="N764" s="256"/>
      <c r="O764" s="115" t="s">
        <v>92</v>
      </c>
      <c r="P764" s="116" t="str">
        <f>IF(P763/B750=0,"",P763/B750)</f>
        <v/>
      </c>
      <c r="Q764" s="117" t="e">
        <f>IF(P763/Q763=0,"",P763/Q763)</f>
        <v>#VALUE!</v>
      </c>
      <c r="R764" s="118" t="s">
        <v>93</v>
      </c>
    </row>
    <row r="765" spans="1:18" ht="15.75" x14ac:dyDescent="0.25">
      <c r="A765" s="84">
        <v>3001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129"/>
      <c r="L765" s="267"/>
      <c r="M765" s="268"/>
      <c r="N765" s="269"/>
      <c r="O765" s="120"/>
      <c r="P765" s="121"/>
      <c r="Q765" s="121"/>
      <c r="R765" s="122"/>
    </row>
    <row r="766" spans="1:18" ht="18" customHeight="1" x14ac:dyDescent="0.25">
      <c r="A766" s="46"/>
      <c r="B766" s="340" t="s">
        <v>111</v>
      </c>
      <c r="C766" s="340"/>
      <c r="D766" s="340"/>
      <c r="E766" s="340"/>
      <c r="F766" s="340"/>
      <c r="G766" s="340"/>
      <c r="H766" s="340"/>
      <c r="I766" s="340"/>
      <c r="J766" s="340"/>
      <c r="K766" s="123">
        <f>SUM(K750:K762)</f>
        <v>0</v>
      </c>
      <c r="L766" s="124">
        <f>((SUM(K757:K758))/B750)</f>
        <v>0</v>
      </c>
      <c r="M766" s="124" t="str">
        <f>IF(K766=0,"",K766/B750)</f>
        <v/>
      </c>
      <c r="N766" s="124" t="str">
        <f>IF(K757=0,"",M766-L766)</f>
        <v/>
      </c>
      <c r="O766" s="1"/>
      <c r="P766" s="2"/>
      <c r="Q766" s="36"/>
      <c r="R766" s="1"/>
    </row>
    <row r="767" spans="1:18" ht="12.75" customHeight="1" x14ac:dyDescent="0.2"/>
    <row r="768" spans="1:18" ht="12.75" customHeight="1" x14ac:dyDescent="0.2"/>
    <row r="769" spans="1:19" ht="26.25" x14ac:dyDescent="0.4">
      <c r="B769" s="382" t="s">
        <v>101</v>
      </c>
      <c r="C769" s="367"/>
      <c r="D769" s="367"/>
      <c r="E769" s="367"/>
      <c r="F769" s="367"/>
      <c r="G769" s="367"/>
      <c r="H769" s="367"/>
      <c r="I769" s="367"/>
      <c r="J769" s="367"/>
      <c r="K769" s="225" t="s">
        <v>153</v>
      </c>
      <c r="L769" s="1"/>
      <c r="M769" s="1"/>
      <c r="N769" s="2"/>
      <c r="O769" s="1"/>
      <c r="P769" s="2"/>
      <c r="Q769" s="2"/>
      <c r="R769" s="2"/>
      <c r="S769" s="191"/>
    </row>
    <row r="770" spans="1:19" ht="20.25" x14ac:dyDescent="0.2">
      <c r="A770" s="342" t="s">
        <v>18</v>
      </c>
      <c r="B770" s="344" t="s">
        <v>102</v>
      </c>
      <c r="C770" s="345"/>
      <c r="D770" s="345"/>
      <c r="E770" s="345"/>
      <c r="F770" s="345"/>
      <c r="G770" s="345"/>
      <c r="H770" s="345"/>
      <c r="I770" s="345"/>
      <c r="J770" s="377"/>
      <c r="K770" s="348" t="s">
        <v>19</v>
      </c>
      <c r="L770" s="339" t="s">
        <v>11</v>
      </c>
      <c r="M770" s="339" t="s">
        <v>12</v>
      </c>
      <c r="N770" s="350" t="s">
        <v>13</v>
      </c>
      <c r="O770" s="339" t="s">
        <v>14</v>
      </c>
      <c r="P770" s="337" t="s">
        <v>15</v>
      </c>
      <c r="Q770" s="337" t="s">
        <v>16</v>
      </c>
      <c r="R770" s="339" t="s">
        <v>103</v>
      </c>
      <c r="S770" s="191"/>
    </row>
    <row r="771" spans="1:19" ht="15.75" customHeight="1" x14ac:dyDescent="0.25">
      <c r="A771" s="343"/>
      <c r="B771" s="84" t="s">
        <v>104</v>
      </c>
      <c r="C771" s="84" t="s">
        <v>105</v>
      </c>
      <c r="D771" s="84" t="s">
        <v>106</v>
      </c>
      <c r="E771" s="84" t="s">
        <v>107</v>
      </c>
      <c r="F771" s="84" t="s">
        <v>108</v>
      </c>
      <c r="G771" s="84" t="s">
        <v>109</v>
      </c>
      <c r="H771" s="84" t="s">
        <v>110</v>
      </c>
      <c r="I771" s="84" t="s">
        <v>73</v>
      </c>
      <c r="J771" s="84" t="s">
        <v>74</v>
      </c>
      <c r="K771" s="386"/>
      <c r="L771" s="338"/>
      <c r="M771" s="338"/>
      <c r="N771" s="338"/>
      <c r="O771" s="338"/>
      <c r="P771" s="338"/>
      <c r="Q771" s="338"/>
      <c r="R771" s="338"/>
      <c r="S771" s="191"/>
    </row>
    <row r="772" spans="1:19" ht="15.75" x14ac:dyDescent="0.25">
      <c r="A772" s="84">
        <v>2301</v>
      </c>
      <c r="B772" s="87">
        <v>114</v>
      </c>
      <c r="C772" s="87"/>
      <c r="D772" s="87"/>
      <c r="E772" s="87"/>
      <c r="F772" s="87"/>
      <c r="G772" s="87"/>
      <c r="H772" s="87"/>
      <c r="I772" s="87"/>
      <c r="J772" s="87"/>
      <c r="K772" s="129"/>
      <c r="L772" s="262"/>
      <c r="M772" s="263"/>
      <c r="N772" s="264"/>
      <c r="O772" s="278"/>
      <c r="P772" s="92">
        <f>B772</f>
        <v>114</v>
      </c>
      <c r="Q772" s="323"/>
      <c r="R772" s="126"/>
      <c r="S772" s="191"/>
    </row>
    <row r="773" spans="1:19" ht="15.75" x14ac:dyDescent="0.25">
      <c r="A773" s="84">
        <v>2302</v>
      </c>
      <c r="B773" s="87"/>
      <c r="C773" s="87">
        <v>94</v>
      </c>
      <c r="D773" s="87"/>
      <c r="E773" s="87"/>
      <c r="F773" s="87"/>
      <c r="G773" s="87"/>
      <c r="H773" s="87"/>
      <c r="I773" s="87"/>
      <c r="J773" s="87"/>
      <c r="K773" s="129"/>
      <c r="L773" s="265"/>
      <c r="M773" s="101"/>
      <c r="N773" s="266"/>
      <c r="O773" s="96">
        <f>IF(C773=0,"",C773/B772)</f>
        <v>0.82456140350877194</v>
      </c>
      <c r="P773" s="97">
        <v>97</v>
      </c>
      <c r="Q773" s="280">
        <f t="shared" ref="Q773:Q779" si="81">IF(P773=0,"",P773/P772)</f>
        <v>0.85087719298245612</v>
      </c>
      <c r="R773" s="280">
        <f t="shared" ref="R773:R779" si="82">IF(P773=0,"",100%-Q773)</f>
        <v>0.14912280701754388</v>
      </c>
      <c r="S773" s="191"/>
    </row>
    <row r="774" spans="1:19" ht="15.75" x14ac:dyDescent="0.25">
      <c r="A774" s="84">
        <v>2401</v>
      </c>
      <c r="B774" s="87"/>
      <c r="C774" s="87"/>
      <c r="D774" s="87">
        <v>91</v>
      </c>
      <c r="E774" s="87"/>
      <c r="F774" s="87"/>
      <c r="G774" s="87"/>
      <c r="H774" s="87"/>
      <c r="I774" s="87"/>
      <c r="J774" s="87"/>
      <c r="K774" s="129"/>
      <c r="L774" s="265"/>
      <c r="M774" s="101"/>
      <c r="N774" s="266"/>
      <c r="O774" s="96">
        <f>IF(D774=0,"",D774/C773)</f>
        <v>0.96808510638297873</v>
      </c>
      <c r="P774" s="97">
        <v>92</v>
      </c>
      <c r="Q774" s="280">
        <f t="shared" si="81"/>
        <v>0.94845360824742264</v>
      </c>
      <c r="R774" s="280">
        <f t="shared" si="82"/>
        <v>5.1546391752577359E-2</v>
      </c>
      <c r="S774" s="128">
        <f>P774/P772</f>
        <v>0.80701754385964908</v>
      </c>
    </row>
    <row r="775" spans="1:19" ht="15.75" x14ac:dyDescent="0.25">
      <c r="A775" s="84">
        <v>2402</v>
      </c>
      <c r="B775" s="87"/>
      <c r="C775" s="87"/>
      <c r="D775" s="87"/>
      <c r="E775" s="87">
        <v>87</v>
      </c>
      <c r="F775" s="87"/>
      <c r="G775" s="87"/>
      <c r="H775" s="87"/>
      <c r="I775" s="87"/>
      <c r="J775" s="87"/>
      <c r="K775" s="129"/>
      <c r="L775" s="265"/>
      <c r="M775" s="101"/>
      <c r="N775" s="266"/>
      <c r="O775" s="96">
        <f>IF(E775=0,"",E775/D774)</f>
        <v>0.95604395604395609</v>
      </c>
      <c r="P775" s="97">
        <v>89</v>
      </c>
      <c r="Q775" s="280">
        <f t="shared" si="81"/>
        <v>0.96739130434782605</v>
      </c>
      <c r="R775" s="280">
        <f t="shared" si="82"/>
        <v>3.2608695652173947E-2</v>
      </c>
      <c r="S775" s="191"/>
    </row>
    <row r="776" spans="1:19" ht="15.75" x14ac:dyDescent="0.25">
      <c r="A776" s="84">
        <v>2501</v>
      </c>
      <c r="B776" s="87"/>
      <c r="C776" s="87"/>
      <c r="D776" s="87"/>
      <c r="E776" s="87"/>
      <c r="F776" s="87">
        <v>85</v>
      </c>
      <c r="G776" s="87"/>
      <c r="H776" s="87"/>
      <c r="I776" s="87"/>
      <c r="J776" s="87"/>
      <c r="K776" s="129"/>
      <c r="L776" s="265"/>
      <c r="M776" s="101"/>
      <c r="N776" s="266"/>
      <c r="O776" s="96">
        <f>IF(F776=0,"",F776/E775)</f>
        <v>0.97701149425287359</v>
      </c>
      <c r="P776" s="97">
        <v>87</v>
      </c>
      <c r="Q776" s="280">
        <f t="shared" si="81"/>
        <v>0.97752808988764039</v>
      </c>
      <c r="R776" s="280">
        <f t="shared" si="82"/>
        <v>2.2471910112359605E-2</v>
      </c>
      <c r="S776" s="191"/>
    </row>
    <row r="777" spans="1:19" ht="15.75" x14ac:dyDescent="0.25">
      <c r="A777" s="84">
        <v>2502</v>
      </c>
      <c r="B777" s="87"/>
      <c r="C777" s="87"/>
      <c r="D777" s="87"/>
      <c r="E777" s="87"/>
      <c r="F777" s="87"/>
      <c r="G777" s="87">
        <v>83</v>
      </c>
      <c r="H777" s="87"/>
      <c r="I777" s="87"/>
      <c r="J777" s="87"/>
      <c r="K777" s="129"/>
      <c r="L777" s="265"/>
      <c r="M777" s="101"/>
      <c r="N777" s="266"/>
      <c r="O777" s="96">
        <f>G777/F776</f>
        <v>0.97647058823529409</v>
      </c>
      <c r="P777" s="97">
        <v>84</v>
      </c>
      <c r="Q777" s="280">
        <f t="shared" si="81"/>
        <v>0.96551724137931039</v>
      </c>
      <c r="R777" s="280">
        <f t="shared" si="82"/>
        <v>3.4482758620689613E-2</v>
      </c>
      <c r="S777" s="191"/>
    </row>
    <row r="778" spans="1:19" ht="15.75" x14ac:dyDescent="0.25">
      <c r="A778" s="84">
        <v>2601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129"/>
      <c r="L778" s="265"/>
      <c r="M778" s="101"/>
      <c r="N778" s="266"/>
      <c r="O778" s="96" t="str">
        <f>IF(I778=0,"",I778/H777)</f>
        <v/>
      </c>
      <c r="P778" s="97"/>
      <c r="Q778" s="280" t="str">
        <f t="shared" si="81"/>
        <v/>
      </c>
      <c r="R778" s="280" t="str">
        <f t="shared" si="82"/>
        <v/>
      </c>
      <c r="S778" s="191"/>
    </row>
    <row r="779" spans="1:19" ht="15.75" x14ac:dyDescent="0.25">
      <c r="A779" s="84">
        <v>2602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129"/>
      <c r="L779" s="265"/>
      <c r="M779" s="101"/>
      <c r="N779" s="266"/>
      <c r="O779" s="126" t="str">
        <f>IF(J779=0,"",J779/I778)</f>
        <v/>
      </c>
      <c r="P779" s="97"/>
      <c r="Q779" s="280" t="str">
        <f t="shared" si="81"/>
        <v/>
      </c>
      <c r="R779" s="126" t="str">
        <f t="shared" si="82"/>
        <v/>
      </c>
      <c r="S779" s="191"/>
    </row>
    <row r="780" spans="1:19" ht="15.75" x14ac:dyDescent="0.25">
      <c r="A780" s="84">
        <v>2701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129"/>
      <c r="L780" s="265"/>
      <c r="M780" s="101"/>
      <c r="N780" s="256"/>
      <c r="O780" s="126" t="str">
        <f>IF(J780=0,"",J780/I779)</f>
        <v/>
      </c>
      <c r="P780" s="97"/>
      <c r="Q780" s="280" t="str">
        <f t="shared" ref="Q780" si="83">IF(P780=0,"",P780/P779)</f>
        <v/>
      </c>
      <c r="R780" s="126" t="str">
        <f t="shared" ref="R780" si="84">IF(P780=0,"",100%-Q780)</f>
        <v/>
      </c>
      <c r="S780" s="191"/>
    </row>
    <row r="781" spans="1:19" ht="15.75" x14ac:dyDescent="0.25">
      <c r="A781" s="84">
        <v>2702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129"/>
      <c r="L781" s="265"/>
      <c r="M781" s="101"/>
      <c r="N781" s="256"/>
      <c r="O781" s="215"/>
      <c r="P781" s="106"/>
      <c r="Q781" s="285"/>
      <c r="R781" s="215"/>
      <c r="S781" s="191"/>
    </row>
    <row r="782" spans="1:19" ht="15.75" x14ac:dyDescent="0.25">
      <c r="A782" s="84">
        <v>2801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129"/>
      <c r="L782" s="265"/>
      <c r="M782" s="101"/>
      <c r="N782" s="256"/>
      <c r="O782" s="215"/>
      <c r="P782" s="106"/>
      <c r="Q782" s="285"/>
      <c r="R782" s="215"/>
      <c r="S782" s="191"/>
    </row>
    <row r="783" spans="1:19" ht="15.75" x14ac:dyDescent="0.25">
      <c r="A783" s="84">
        <v>2802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129"/>
      <c r="L783" s="265"/>
      <c r="M783" s="101"/>
      <c r="N783" s="256"/>
      <c r="O783" s="215"/>
      <c r="P783" s="106"/>
      <c r="Q783" s="285"/>
      <c r="R783" s="215"/>
      <c r="S783" s="191"/>
    </row>
    <row r="784" spans="1:19" ht="15.75" x14ac:dyDescent="0.25">
      <c r="A784" s="84">
        <v>2901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129"/>
      <c r="L784" s="265"/>
      <c r="M784" s="101"/>
      <c r="N784" s="256"/>
      <c r="O784" s="101"/>
      <c r="P784" s="256"/>
      <c r="Q784" s="286"/>
      <c r="R784" s="215"/>
      <c r="S784" s="191"/>
    </row>
    <row r="785" spans="1:19" ht="15.75" x14ac:dyDescent="0.25">
      <c r="A785" s="84">
        <v>2902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129"/>
      <c r="L785" s="265"/>
      <c r="M785" s="101"/>
      <c r="N785" s="256"/>
      <c r="O785" s="111" t="s">
        <v>91</v>
      </c>
      <c r="P785" s="112"/>
      <c r="Q785" s="113" t="str">
        <f>IF(SUM(K776:K781)=0,"",SUM(K776:K781))</f>
        <v/>
      </c>
      <c r="R785" s="114" t="s">
        <v>19</v>
      </c>
      <c r="S785" s="191"/>
    </row>
    <row r="786" spans="1:19" ht="15.75" x14ac:dyDescent="0.25">
      <c r="A786" s="84">
        <v>3001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129"/>
      <c r="L786" s="265"/>
      <c r="M786" s="101"/>
      <c r="N786" s="256"/>
      <c r="O786" s="115" t="s">
        <v>92</v>
      </c>
      <c r="P786" s="116" t="str">
        <f>IF(P785/B772=0,"",P785/B772)</f>
        <v/>
      </c>
      <c r="Q786" s="117" t="e">
        <f>IF(P785/Q785=0,"",P785/Q785)</f>
        <v>#VALUE!</v>
      </c>
      <c r="R786" s="118" t="s">
        <v>93</v>
      </c>
      <c r="S786" s="191"/>
    </row>
    <row r="787" spans="1:19" ht="15.75" x14ac:dyDescent="0.25">
      <c r="A787" s="84">
        <v>3002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129"/>
      <c r="L787" s="267"/>
      <c r="M787" s="268"/>
      <c r="N787" s="269"/>
      <c r="O787" s="120"/>
      <c r="P787" s="121"/>
      <c r="Q787" s="121"/>
      <c r="R787" s="122"/>
      <c r="S787" s="191"/>
    </row>
    <row r="788" spans="1:19" ht="18" customHeight="1" x14ac:dyDescent="0.25">
      <c r="A788" s="46"/>
      <c r="B788" s="340" t="s">
        <v>111</v>
      </c>
      <c r="C788" s="340"/>
      <c r="D788" s="340"/>
      <c r="E788" s="340"/>
      <c r="F788" s="340"/>
      <c r="G788" s="340"/>
      <c r="H788" s="340"/>
      <c r="I788" s="340"/>
      <c r="J788" s="340"/>
      <c r="K788" s="123">
        <f>SUM(K772:K784)</f>
        <v>0</v>
      </c>
      <c r="L788" s="124">
        <f>((SUM(K779:K780))/B772)</f>
        <v>0</v>
      </c>
      <c r="M788" s="124" t="str">
        <f>IF(K788=0,"",K788/B772)</f>
        <v/>
      </c>
      <c r="N788" s="124" t="str">
        <f>IF(K779=0,"",M788-L788)</f>
        <v/>
      </c>
      <c r="O788" s="1"/>
      <c r="P788" s="2"/>
      <c r="Q788" s="36"/>
      <c r="R788" s="1"/>
      <c r="S788" s="191"/>
    </row>
    <row r="789" spans="1:19" ht="12.75" customHeight="1" x14ac:dyDescent="0.2"/>
    <row r="790" spans="1:19" ht="12.75" customHeight="1" x14ac:dyDescent="0.2"/>
    <row r="791" spans="1:19" ht="26.25" x14ac:dyDescent="0.4">
      <c r="B791" s="382" t="s">
        <v>101</v>
      </c>
      <c r="C791" s="367"/>
      <c r="D791" s="367"/>
      <c r="E791" s="367"/>
      <c r="F791" s="367"/>
      <c r="G791" s="367"/>
      <c r="H791" s="367"/>
      <c r="I791" s="367"/>
      <c r="J791" s="367"/>
      <c r="K791" s="225" t="s">
        <v>155</v>
      </c>
      <c r="L791" s="1"/>
      <c r="M791" s="1"/>
      <c r="N791" s="2"/>
      <c r="O791" s="1"/>
      <c r="P791" s="2"/>
      <c r="Q791" s="2"/>
      <c r="R791" s="2"/>
      <c r="S791" s="195"/>
    </row>
    <row r="792" spans="1:19" ht="20.25" x14ac:dyDescent="0.2">
      <c r="A792" s="342" t="s">
        <v>18</v>
      </c>
      <c r="B792" s="344" t="s">
        <v>102</v>
      </c>
      <c r="C792" s="345"/>
      <c r="D792" s="345"/>
      <c r="E792" s="345"/>
      <c r="F792" s="345"/>
      <c r="G792" s="345"/>
      <c r="H792" s="345"/>
      <c r="I792" s="345"/>
      <c r="J792" s="377"/>
      <c r="K792" s="348" t="s">
        <v>19</v>
      </c>
      <c r="L792" s="339" t="s">
        <v>11</v>
      </c>
      <c r="M792" s="339" t="s">
        <v>12</v>
      </c>
      <c r="N792" s="350" t="s">
        <v>13</v>
      </c>
      <c r="O792" s="339" t="s">
        <v>14</v>
      </c>
      <c r="P792" s="337" t="s">
        <v>15</v>
      </c>
      <c r="Q792" s="337" t="s">
        <v>16</v>
      </c>
      <c r="R792" s="339" t="s">
        <v>103</v>
      </c>
      <c r="S792" s="195"/>
    </row>
    <row r="793" spans="1:19" ht="15.75" customHeight="1" x14ac:dyDescent="0.25">
      <c r="A793" s="343"/>
      <c r="B793" s="84" t="s">
        <v>104</v>
      </c>
      <c r="C793" s="84" t="s">
        <v>105</v>
      </c>
      <c r="D793" s="84" t="s">
        <v>106</v>
      </c>
      <c r="E793" s="84" t="s">
        <v>107</v>
      </c>
      <c r="F793" s="84" t="s">
        <v>108</v>
      </c>
      <c r="G793" s="84" t="s">
        <v>109</v>
      </c>
      <c r="H793" s="84" t="s">
        <v>110</v>
      </c>
      <c r="I793" s="84" t="s">
        <v>73</v>
      </c>
      <c r="J793" s="84" t="s">
        <v>74</v>
      </c>
      <c r="K793" s="386"/>
      <c r="L793" s="338"/>
      <c r="M793" s="338"/>
      <c r="N793" s="338"/>
      <c r="O793" s="338"/>
      <c r="P793" s="338"/>
      <c r="Q793" s="338"/>
      <c r="R793" s="338"/>
      <c r="S793" s="195"/>
    </row>
    <row r="794" spans="1:19" ht="15.75" x14ac:dyDescent="0.25">
      <c r="A794" s="84">
        <v>2302</v>
      </c>
      <c r="B794" s="87">
        <v>103</v>
      </c>
      <c r="C794" s="87"/>
      <c r="D794" s="87"/>
      <c r="E794" s="87"/>
      <c r="F794" s="87"/>
      <c r="G794" s="87"/>
      <c r="H794" s="87"/>
      <c r="I794" s="87"/>
      <c r="J794" s="87"/>
      <c r="K794" s="129"/>
      <c r="L794" s="262"/>
      <c r="M794" s="263"/>
      <c r="N794" s="264"/>
      <c r="O794" s="278"/>
      <c r="P794" s="92">
        <f>B794</f>
        <v>103</v>
      </c>
      <c r="Q794" s="323"/>
      <c r="R794" s="126"/>
      <c r="S794" s="195"/>
    </row>
    <row r="795" spans="1:19" ht="15.75" x14ac:dyDescent="0.25">
      <c r="A795" s="84">
        <v>2401</v>
      </c>
      <c r="B795" s="87"/>
      <c r="C795" s="87">
        <v>89</v>
      </c>
      <c r="D795" s="87"/>
      <c r="E795" s="87"/>
      <c r="F795" s="87"/>
      <c r="G795" s="87"/>
      <c r="H795" s="87"/>
      <c r="I795" s="87"/>
      <c r="J795" s="87"/>
      <c r="K795" s="129"/>
      <c r="L795" s="265"/>
      <c r="M795" s="101"/>
      <c r="N795" s="266"/>
      <c r="O795" s="96">
        <f>IF(C795=0,"",C795/B794)</f>
        <v>0.86407766990291257</v>
      </c>
      <c r="P795" s="97">
        <v>89</v>
      </c>
      <c r="Q795" s="280">
        <f t="shared" ref="Q795:Q801" si="85">IF(P795=0,"",P795/P794)</f>
        <v>0.86407766990291257</v>
      </c>
      <c r="R795" s="280">
        <f t="shared" ref="R795:R801" si="86">IF(P795=0,"",100%-Q795)</f>
        <v>0.13592233009708743</v>
      </c>
      <c r="S795" s="195"/>
    </row>
    <row r="796" spans="1:19" ht="15.75" x14ac:dyDescent="0.25">
      <c r="A796" s="84">
        <v>2402</v>
      </c>
      <c r="B796" s="87"/>
      <c r="C796" s="87"/>
      <c r="D796" s="87">
        <v>84</v>
      </c>
      <c r="E796" s="87"/>
      <c r="F796" s="87"/>
      <c r="G796" s="87"/>
      <c r="H796" s="87"/>
      <c r="I796" s="87"/>
      <c r="J796" s="87"/>
      <c r="K796" s="129"/>
      <c r="L796" s="265"/>
      <c r="M796" s="101"/>
      <c r="N796" s="266"/>
      <c r="O796" s="96">
        <f>IF(D796=0,"",D796/C795)</f>
        <v>0.9438202247191011</v>
      </c>
      <c r="P796" s="97">
        <v>86</v>
      </c>
      <c r="Q796" s="280">
        <f t="shared" si="85"/>
        <v>0.9662921348314607</v>
      </c>
      <c r="R796" s="280">
        <f t="shared" si="86"/>
        <v>3.3707865168539297E-2</v>
      </c>
      <c r="S796" s="128">
        <f>P796/P794</f>
        <v>0.83495145631067957</v>
      </c>
    </row>
    <row r="797" spans="1:19" ht="15.75" x14ac:dyDescent="0.25">
      <c r="A797" s="84">
        <v>2501</v>
      </c>
      <c r="B797" s="87"/>
      <c r="C797" s="87"/>
      <c r="D797" s="87"/>
      <c r="E797" s="87">
        <v>80</v>
      </c>
      <c r="F797" s="87"/>
      <c r="G797" s="87"/>
      <c r="H797" s="87"/>
      <c r="I797" s="87"/>
      <c r="J797" s="87"/>
      <c r="K797" s="129"/>
      <c r="L797" s="265"/>
      <c r="M797" s="101"/>
      <c r="N797" s="266"/>
      <c r="O797" s="96">
        <f>IF(E797=0,"",E797/D796)</f>
        <v>0.95238095238095233</v>
      </c>
      <c r="P797" s="97">
        <v>80</v>
      </c>
      <c r="Q797" s="280">
        <f t="shared" si="85"/>
        <v>0.93023255813953487</v>
      </c>
      <c r="R797" s="280">
        <f t="shared" si="86"/>
        <v>6.9767441860465129E-2</v>
      </c>
      <c r="S797" s="195"/>
    </row>
    <row r="798" spans="1:19" ht="15.75" x14ac:dyDescent="0.25">
      <c r="A798" s="84">
        <v>2502</v>
      </c>
      <c r="B798" s="87"/>
      <c r="C798" s="87"/>
      <c r="D798" s="87"/>
      <c r="E798" s="87"/>
      <c r="F798" s="87">
        <v>78</v>
      </c>
      <c r="G798" s="87"/>
      <c r="H798" s="87"/>
      <c r="I798" s="87"/>
      <c r="J798" s="87"/>
      <c r="K798" s="129"/>
      <c r="L798" s="265"/>
      <c r="M798" s="101"/>
      <c r="N798" s="266"/>
      <c r="O798" s="96">
        <f>F798/E797</f>
        <v>0.97499999999999998</v>
      </c>
      <c r="P798" s="97">
        <v>78</v>
      </c>
      <c r="Q798" s="280">
        <f t="shared" si="85"/>
        <v>0.97499999999999998</v>
      </c>
      <c r="R798" s="280">
        <f t="shared" si="86"/>
        <v>2.5000000000000022E-2</v>
      </c>
      <c r="S798" s="195"/>
    </row>
    <row r="799" spans="1:19" ht="15.75" x14ac:dyDescent="0.25">
      <c r="A799" s="84">
        <v>2601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129"/>
      <c r="L799" s="265"/>
      <c r="M799" s="101"/>
      <c r="N799" s="266"/>
      <c r="O799" s="96" t="str">
        <f>IF(H799=0,"",H799/G798)</f>
        <v/>
      </c>
      <c r="P799" s="97"/>
      <c r="Q799" s="280" t="str">
        <f t="shared" si="85"/>
        <v/>
      </c>
      <c r="R799" s="280" t="str">
        <f t="shared" si="86"/>
        <v/>
      </c>
      <c r="S799" s="195"/>
    </row>
    <row r="800" spans="1:19" ht="15.75" x14ac:dyDescent="0.25">
      <c r="A800" s="84">
        <v>2602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129"/>
      <c r="L800" s="265"/>
      <c r="M800" s="101"/>
      <c r="N800" s="266"/>
      <c r="O800" s="96" t="str">
        <f>IF(I800=0,"",I800/H799)</f>
        <v/>
      </c>
      <c r="P800" s="97"/>
      <c r="Q800" s="280" t="str">
        <f t="shared" si="85"/>
        <v/>
      </c>
      <c r="R800" s="280" t="str">
        <f t="shared" si="86"/>
        <v/>
      </c>
      <c r="S800" s="195"/>
    </row>
    <row r="801" spans="1:19" ht="15.75" x14ac:dyDescent="0.25">
      <c r="A801" s="84">
        <v>2701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129"/>
      <c r="L801" s="265"/>
      <c r="M801" s="101"/>
      <c r="N801" s="266"/>
      <c r="O801" s="126" t="str">
        <f>IF(J801=0,"",J801/I800)</f>
        <v/>
      </c>
      <c r="P801" s="97"/>
      <c r="Q801" s="280" t="str">
        <f t="shared" si="85"/>
        <v/>
      </c>
      <c r="R801" s="126" t="str">
        <f t="shared" si="86"/>
        <v/>
      </c>
      <c r="S801" s="195"/>
    </row>
    <row r="802" spans="1:19" ht="15.75" x14ac:dyDescent="0.25">
      <c r="A802" s="84">
        <v>2702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129"/>
      <c r="L802" s="265"/>
      <c r="M802" s="101"/>
      <c r="N802" s="256"/>
      <c r="O802" s="126" t="str">
        <f>IF(J802=0,"",J802/I801)</f>
        <v/>
      </c>
      <c r="P802" s="97"/>
      <c r="Q802" s="280" t="str">
        <f t="shared" ref="Q802" si="87">IF(P802=0,"",P802/P801)</f>
        <v/>
      </c>
      <c r="R802" s="126" t="str">
        <f t="shared" ref="R802" si="88">IF(P802=0,"",100%-Q802)</f>
        <v/>
      </c>
      <c r="S802" s="195"/>
    </row>
    <row r="803" spans="1:19" ht="15.75" x14ac:dyDescent="0.25">
      <c r="A803" s="84">
        <v>2801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129"/>
      <c r="L803" s="265"/>
      <c r="M803" s="101"/>
      <c r="N803" s="256"/>
      <c r="O803" s="215"/>
      <c r="P803" s="106"/>
      <c r="Q803" s="285"/>
      <c r="R803" s="215"/>
      <c r="S803" s="195"/>
    </row>
    <row r="804" spans="1:19" ht="15.75" x14ac:dyDescent="0.25">
      <c r="A804" s="84">
        <v>2802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129"/>
      <c r="L804" s="265"/>
      <c r="M804" s="101"/>
      <c r="N804" s="256"/>
      <c r="O804" s="215"/>
      <c r="P804" s="106"/>
      <c r="Q804" s="285"/>
      <c r="R804" s="215"/>
      <c r="S804" s="195"/>
    </row>
    <row r="805" spans="1:19" ht="15.75" x14ac:dyDescent="0.25">
      <c r="A805" s="84">
        <v>2901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129"/>
      <c r="L805" s="265"/>
      <c r="M805" s="101"/>
      <c r="N805" s="256"/>
      <c r="O805" s="215"/>
      <c r="P805" s="106"/>
      <c r="Q805" s="285"/>
      <c r="R805" s="215"/>
      <c r="S805" s="195"/>
    </row>
    <row r="806" spans="1:19" ht="15.75" x14ac:dyDescent="0.25">
      <c r="A806" s="84">
        <v>2902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129"/>
      <c r="L806" s="265"/>
      <c r="M806" s="101"/>
      <c r="N806" s="256"/>
      <c r="O806" s="101"/>
      <c r="P806" s="256"/>
      <c r="Q806" s="286"/>
      <c r="R806" s="215"/>
      <c r="S806" s="195"/>
    </row>
    <row r="807" spans="1:19" ht="15.75" x14ac:dyDescent="0.25">
      <c r="A807" s="84">
        <v>3001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129"/>
      <c r="L807" s="265"/>
      <c r="M807" s="101"/>
      <c r="N807" s="256"/>
      <c r="O807" s="111" t="s">
        <v>91</v>
      </c>
      <c r="P807" s="112"/>
      <c r="Q807" s="113" t="str">
        <f>IF(SUM(K798:K803)=0,"",SUM(K798:K803))</f>
        <v/>
      </c>
      <c r="R807" s="114" t="s">
        <v>19</v>
      </c>
      <c r="S807" s="195"/>
    </row>
    <row r="808" spans="1:19" ht="15.75" x14ac:dyDescent="0.25">
      <c r="A808" s="84">
        <v>3002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129"/>
      <c r="L808" s="265"/>
      <c r="M808" s="101"/>
      <c r="N808" s="256"/>
      <c r="O808" s="115" t="s">
        <v>92</v>
      </c>
      <c r="P808" s="116" t="str">
        <f>IF(P807/B794=0,"",P807/B794)</f>
        <v/>
      </c>
      <c r="Q808" s="117" t="e">
        <f>IF(P807/Q807=0,"",P807/Q807)</f>
        <v>#VALUE!</v>
      </c>
      <c r="R808" s="118" t="s">
        <v>93</v>
      </c>
      <c r="S808" s="195"/>
    </row>
    <row r="809" spans="1:19" ht="15.75" x14ac:dyDescent="0.25">
      <c r="A809" s="84">
        <v>3101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129"/>
      <c r="L809" s="267"/>
      <c r="M809" s="268"/>
      <c r="N809" s="269"/>
      <c r="O809" s="120"/>
      <c r="P809" s="121"/>
      <c r="Q809" s="121"/>
      <c r="R809" s="122"/>
      <c r="S809" s="195"/>
    </row>
    <row r="810" spans="1:19" ht="18" customHeight="1" x14ac:dyDescent="0.25">
      <c r="A810" s="46"/>
      <c r="B810" s="340" t="s">
        <v>111</v>
      </c>
      <c r="C810" s="340"/>
      <c r="D810" s="340"/>
      <c r="E810" s="340"/>
      <c r="F810" s="340"/>
      <c r="G810" s="340"/>
      <c r="H810" s="340"/>
      <c r="I810" s="340"/>
      <c r="J810" s="340"/>
      <c r="K810" s="123">
        <f>SUM(K794:K806)</f>
        <v>0</v>
      </c>
      <c r="L810" s="124">
        <f>((SUM(K801:K802))/B794)</f>
        <v>0</v>
      </c>
      <c r="M810" s="124" t="str">
        <f>IF(K810=0,"",K810/B794)</f>
        <v/>
      </c>
      <c r="N810" s="124" t="str">
        <f>IF(K801=0,"",M810-L810)</f>
        <v/>
      </c>
      <c r="O810" s="1"/>
      <c r="P810" s="2"/>
      <c r="Q810" s="36"/>
      <c r="R810" s="1"/>
      <c r="S810" s="195"/>
    </row>
    <row r="811" spans="1:19" ht="12.75" customHeight="1" x14ac:dyDescent="0.2"/>
    <row r="812" spans="1:19" ht="12.75" customHeight="1" x14ac:dyDescent="0.2"/>
    <row r="813" spans="1:19" ht="26.25" x14ac:dyDescent="0.4">
      <c r="B813" s="382" t="s">
        <v>101</v>
      </c>
      <c r="C813" s="367"/>
      <c r="D813" s="367"/>
      <c r="E813" s="367"/>
      <c r="F813" s="367"/>
      <c r="G813" s="367"/>
      <c r="H813" s="367"/>
      <c r="I813" s="367"/>
      <c r="J813" s="367"/>
      <c r="K813" s="225" t="s">
        <v>156</v>
      </c>
      <c r="L813" s="1"/>
      <c r="M813" s="1"/>
      <c r="N813" s="2"/>
      <c r="O813" s="1"/>
      <c r="P813" s="2"/>
      <c r="Q813" s="2"/>
      <c r="R813" s="2"/>
      <c r="S813" s="199"/>
    </row>
    <row r="814" spans="1:19" ht="20.25" x14ac:dyDescent="0.2">
      <c r="A814" s="342" t="s">
        <v>18</v>
      </c>
      <c r="B814" s="344" t="s">
        <v>102</v>
      </c>
      <c r="C814" s="345"/>
      <c r="D814" s="345"/>
      <c r="E814" s="345"/>
      <c r="F814" s="345"/>
      <c r="G814" s="345"/>
      <c r="H814" s="345"/>
      <c r="I814" s="345"/>
      <c r="J814" s="377"/>
      <c r="K814" s="348" t="s">
        <v>19</v>
      </c>
      <c r="L814" s="339" t="s">
        <v>11</v>
      </c>
      <c r="M814" s="339" t="s">
        <v>12</v>
      </c>
      <c r="N814" s="350" t="s">
        <v>13</v>
      </c>
      <c r="O814" s="339" t="s">
        <v>14</v>
      </c>
      <c r="P814" s="337" t="s">
        <v>15</v>
      </c>
      <c r="Q814" s="337" t="s">
        <v>16</v>
      </c>
      <c r="R814" s="339" t="s">
        <v>103</v>
      </c>
      <c r="S814" s="199"/>
    </row>
    <row r="815" spans="1:19" ht="15.75" customHeight="1" x14ac:dyDescent="0.25">
      <c r="A815" s="343"/>
      <c r="B815" s="84" t="s">
        <v>104</v>
      </c>
      <c r="C815" s="84" t="s">
        <v>105</v>
      </c>
      <c r="D815" s="84" t="s">
        <v>106</v>
      </c>
      <c r="E815" s="84" t="s">
        <v>107</v>
      </c>
      <c r="F815" s="84" t="s">
        <v>108</v>
      </c>
      <c r="G815" s="84" t="s">
        <v>109</v>
      </c>
      <c r="H815" s="84" t="s">
        <v>110</v>
      </c>
      <c r="I815" s="84" t="s">
        <v>73</v>
      </c>
      <c r="J815" s="84" t="s">
        <v>74</v>
      </c>
      <c r="K815" s="386"/>
      <c r="L815" s="338"/>
      <c r="M815" s="338"/>
      <c r="N815" s="338"/>
      <c r="O815" s="338"/>
      <c r="P815" s="338"/>
      <c r="Q815" s="338"/>
      <c r="R815" s="338"/>
      <c r="S815" s="199"/>
    </row>
    <row r="816" spans="1:19" ht="15.75" x14ac:dyDescent="0.25">
      <c r="A816" s="84">
        <v>2401</v>
      </c>
      <c r="B816" s="87">
        <v>111</v>
      </c>
      <c r="C816" s="87"/>
      <c r="D816" s="87"/>
      <c r="E816" s="87"/>
      <c r="F816" s="87"/>
      <c r="G816" s="87"/>
      <c r="H816" s="87"/>
      <c r="I816" s="87"/>
      <c r="J816" s="87"/>
      <c r="K816" s="129"/>
      <c r="L816" s="262"/>
      <c r="M816" s="263"/>
      <c r="N816" s="264"/>
      <c r="O816" s="278"/>
      <c r="P816" s="92">
        <f>B816</f>
        <v>111</v>
      </c>
      <c r="Q816" s="323"/>
      <c r="R816" s="126"/>
      <c r="S816" s="199"/>
    </row>
    <row r="817" spans="1:19" ht="15.75" x14ac:dyDescent="0.25">
      <c r="A817" s="84">
        <v>2402</v>
      </c>
      <c r="B817" s="87"/>
      <c r="C817" s="87">
        <v>98</v>
      </c>
      <c r="D817" s="87"/>
      <c r="E817" s="87"/>
      <c r="F817" s="87"/>
      <c r="G817" s="87"/>
      <c r="H817" s="87"/>
      <c r="I817" s="87"/>
      <c r="J817" s="87"/>
      <c r="K817" s="129"/>
      <c r="L817" s="265"/>
      <c r="M817" s="101"/>
      <c r="N817" s="266"/>
      <c r="O817" s="96">
        <f>IF(C817=0,"",C817/B816)</f>
        <v>0.88288288288288286</v>
      </c>
      <c r="P817" s="97">
        <v>101</v>
      </c>
      <c r="Q817" s="280">
        <f t="shared" ref="Q817:Q823" si="89">IF(P817=0,"",P817/P816)</f>
        <v>0.90990990990990994</v>
      </c>
      <c r="R817" s="280">
        <f t="shared" ref="R817:R823" si="90">IF(P817=0,"",100%-Q817)</f>
        <v>9.0090090090090058E-2</v>
      </c>
      <c r="S817" s="199"/>
    </row>
    <row r="818" spans="1:19" ht="15.75" x14ac:dyDescent="0.25">
      <c r="A818" s="84">
        <v>2501</v>
      </c>
      <c r="B818" s="87"/>
      <c r="C818" s="87"/>
      <c r="D818" s="87">
        <v>87</v>
      </c>
      <c r="E818" s="87"/>
      <c r="F818" s="87"/>
      <c r="G818" s="87"/>
      <c r="H818" s="87"/>
      <c r="I818" s="87"/>
      <c r="J818" s="87"/>
      <c r="K818" s="129"/>
      <c r="L818" s="265"/>
      <c r="M818" s="101"/>
      <c r="N818" s="266"/>
      <c r="O818" s="96">
        <f>IF(D818=0,"",D818/C817)</f>
        <v>0.88775510204081631</v>
      </c>
      <c r="P818" s="97">
        <v>93</v>
      </c>
      <c r="Q818" s="280">
        <f t="shared" si="89"/>
        <v>0.92079207920792083</v>
      </c>
      <c r="R818" s="280">
        <f t="shared" si="90"/>
        <v>7.9207920792079167E-2</v>
      </c>
      <c r="S818" s="128">
        <f>P818/P816</f>
        <v>0.83783783783783783</v>
      </c>
    </row>
    <row r="819" spans="1:19" ht="15.75" x14ac:dyDescent="0.25">
      <c r="A819" s="84">
        <v>2502</v>
      </c>
      <c r="B819" s="87"/>
      <c r="C819" s="87"/>
      <c r="D819" s="87"/>
      <c r="E819" s="87">
        <v>83</v>
      </c>
      <c r="F819" s="87"/>
      <c r="G819" s="87"/>
      <c r="H819" s="87"/>
      <c r="I819" s="87"/>
      <c r="J819" s="87"/>
      <c r="K819" s="129"/>
      <c r="L819" s="265"/>
      <c r="M819" s="101"/>
      <c r="N819" s="266"/>
      <c r="O819" s="96">
        <f>IF(E819=0,"",E819/D818)</f>
        <v>0.95402298850574707</v>
      </c>
      <c r="P819" s="97">
        <v>89</v>
      </c>
      <c r="Q819" s="280">
        <f t="shared" si="89"/>
        <v>0.956989247311828</v>
      </c>
      <c r="R819" s="280">
        <f t="shared" si="90"/>
        <v>4.3010752688172005E-2</v>
      </c>
      <c r="S819" s="199"/>
    </row>
    <row r="820" spans="1:19" ht="15.75" x14ac:dyDescent="0.25">
      <c r="A820" s="84">
        <v>2601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129"/>
      <c r="L820" s="265"/>
      <c r="M820" s="101"/>
      <c r="N820" s="266"/>
      <c r="O820" s="96" t="str">
        <f>IF(G820=0,"",G820/#REF!)</f>
        <v/>
      </c>
      <c r="P820" s="97"/>
      <c r="Q820" s="280" t="str">
        <f t="shared" si="89"/>
        <v/>
      </c>
      <c r="R820" s="280" t="str">
        <f t="shared" si="90"/>
        <v/>
      </c>
      <c r="S820" s="199"/>
    </row>
    <row r="821" spans="1:19" ht="15.75" x14ac:dyDescent="0.25">
      <c r="A821" s="84">
        <v>2602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129"/>
      <c r="L821" s="265"/>
      <c r="M821" s="101"/>
      <c r="N821" s="266"/>
      <c r="O821" s="96" t="str">
        <f>IF(H821=0,"",H821/G820)</f>
        <v/>
      </c>
      <c r="P821" s="97"/>
      <c r="Q821" s="280" t="str">
        <f t="shared" si="89"/>
        <v/>
      </c>
      <c r="R821" s="280" t="str">
        <f t="shared" si="90"/>
        <v/>
      </c>
      <c r="S821" s="199"/>
    </row>
    <row r="822" spans="1:19" ht="15.75" x14ac:dyDescent="0.25">
      <c r="A822" s="84">
        <v>2701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129"/>
      <c r="L822" s="265"/>
      <c r="M822" s="101"/>
      <c r="N822" s="266"/>
      <c r="O822" s="96" t="str">
        <f>IF(I822=0,"",I822/H821)</f>
        <v/>
      </c>
      <c r="P822" s="97"/>
      <c r="Q822" s="280" t="str">
        <f t="shared" si="89"/>
        <v/>
      </c>
      <c r="R822" s="280" t="str">
        <f t="shared" si="90"/>
        <v/>
      </c>
      <c r="S822" s="199"/>
    </row>
    <row r="823" spans="1:19" ht="15.75" x14ac:dyDescent="0.25">
      <c r="A823" s="84">
        <v>2702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129"/>
      <c r="L823" s="265"/>
      <c r="M823" s="101"/>
      <c r="N823" s="266"/>
      <c r="O823" s="126" t="str">
        <f>IF(J823=0,"",J823/I822)</f>
        <v/>
      </c>
      <c r="P823" s="97"/>
      <c r="Q823" s="280" t="str">
        <f t="shared" si="89"/>
        <v/>
      </c>
      <c r="R823" s="126" t="str">
        <f t="shared" si="90"/>
        <v/>
      </c>
      <c r="S823" s="199"/>
    </row>
    <row r="824" spans="1:19" ht="15.75" x14ac:dyDescent="0.25">
      <c r="A824" s="84">
        <v>2801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129"/>
      <c r="L824" s="265"/>
      <c r="M824" s="101"/>
      <c r="N824" s="256"/>
      <c r="O824" s="126" t="str">
        <f>IF(J824=0,"",J824/I823)</f>
        <v/>
      </c>
      <c r="P824" s="97"/>
      <c r="Q824" s="280" t="str">
        <f t="shared" ref="Q824" si="91">IF(P824=0,"",P824/P823)</f>
        <v/>
      </c>
      <c r="R824" s="126" t="str">
        <f t="shared" ref="R824" si="92">IF(P824=0,"",100%-Q824)</f>
        <v/>
      </c>
      <c r="S824" s="199"/>
    </row>
    <row r="825" spans="1:19" ht="15.75" x14ac:dyDescent="0.25">
      <c r="A825" s="84">
        <v>2802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129"/>
      <c r="L825" s="265"/>
      <c r="M825" s="101"/>
      <c r="N825" s="256"/>
      <c r="O825" s="215"/>
      <c r="P825" s="106"/>
      <c r="Q825" s="285"/>
      <c r="R825" s="215"/>
      <c r="S825" s="199"/>
    </row>
    <row r="826" spans="1:19" ht="15.75" x14ac:dyDescent="0.25">
      <c r="A826" s="84">
        <v>2901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129"/>
      <c r="L826" s="265"/>
      <c r="M826" s="101"/>
      <c r="N826" s="256"/>
      <c r="O826" s="215"/>
      <c r="P826" s="106"/>
      <c r="Q826" s="285"/>
      <c r="R826" s="215"/>
      <c r="S826" s="199"/>
    </row>
    <row r="827" spans="1:19" ht="15.75" x14ac:dyDescent="0.25">
      <c r="A827" s="84">
        <v>2902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129"/>
      <c r="L827" s="265"/>
      <c r="M827" s="101"/>
      <c r="N827" s="256"/>
      <c r="O827" s="215"/>
      <c r="P827" s="106"/>
      <c r="Q827" s="285"/>
      <c r="R827" s="215"/>
      <c r="S827" s="199"/>
    </row>
    <row r="828" spans="1:19" ht="15.75" x14ac:dyDescent="0.25">
      <c r="A828" s="84">
        <v>3001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129"/>
      <c r="L828" s="265"/>
      <c r="M828" s="101"/>
      <c r="N828" s="256"/>
      <c r="O828" s="101"/>
      <c r="P828" s="256"/>
      <c r="Q828" s="286"/>
      <c r="R828" s="215"/>
      <c r="S828" s="199"/>
    </row>
    <row r="829" spans="1:19" ht="15.75" x14ac:dyDescent="0.25">
      <c r="A829" s="84">
        <v>3002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129"/>
      <c r="L829" s="265"/>
      <c r="M829" s="101"/>
      <c r="N829" s="256"/>
      <c r="O829" s="111" t="s">
        <v>91</v>
      </c>
      <c r="P829" s="112"/>
      <c r="Q829" s="113" t="str">
        <f>IF(SUM(K820:K825)=0,"",SUM(K820:K825))</f>
        <v/>
      </c>
      <c r="R829" s="114" t="s">
        <v>19</v>
      </c>
      <c r="S829" s="199"/>
    </row>
    <row r="830" spans="1:19" ht="15.75" x14ac:dyDescent="0.25">
      <c r="A830" s="84">
        <v>3101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129"/>
      <c r="L830" s="265"/>
      <c r="M830" s="101"/>
      <c r="N830" s="256"/>
      <c r="O830" s="115" t="s">
        <v>92</v>
      </c>
      <c r="P830" s="116" t="str">
        <f>IF(P829/B816=0,"",P829/B816)</f>
        <v/>
      </c>
      <c r="Q830" s="117" t="e">
        <f>IF(P829/Q829=0,"",P829/Q829)</f>
        <v>#VALUE!</v>
      </c>
      <c r="R830" s="118" t="s">
        <v>93</v>
      </c>
      <c r="S830" s="199"/>
    </row>
    <row r="831" spans="1:19" ht="15.75" x14ac:dyDescent="0.25">
      <c r="A831" s="84">
        <v>3102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129"/>
      <c r="L831" s="267"/>
      <c r="M831" s="268"/>
      <c r="N831" s="269"/>
      <c r="O831" s="120"/>
      <c r="P831" s="121"/>
      <c r="Q831" s="121"/>
      <c r="R831" s="122"/>
      <c r="S831" s="199"/>
    </row>
    <row r="832" spans="1:19" ht="18" customHeight="1" x14ac:dyDescent="0.25">
      <c r="A832" s="46"/>
      <c r="B832" s="340" t="s">
        <v>111</v>
      </c>
      <c r="C832" s="340"/>
      <c r="D832" s="340"/>
      <c r="E832" s="340"/>
      <c r="F832" s="340"/>
      <c r="G832" s="340"/>
      <c r="H832" s="340"/>
      <c r="I832" s="340"/>
      <c r="J832" s="340"/>
      <c r="K832" s="123">
        <f>SUM(K816:K828)</f>
        <v>0</v>
      </c>
      <c r="L832" s="124">
        <f>((SUM(K823:K824))/B816)</f>
        <v>0</v>
      </c>
      <c r="M832" s="124" t="str">
        <f>IF(K832=0,"",K832/B816)</f>
        <v/>
      </c>
      <c r="N832" s="124" t="str">
        <f>IF(K823=0,"",M832-L832)</f>
        <v/>
      </c>
      <c r="O832" s="1"/>
      <c r="P832" s="2"/>
      <c r="Q832" s="36"/>
      <c r="R832" s="1"/>
      <c r="S832" s="199"/>
    </row>
    <row r="833" spans="1:19" ht="12.75" customHeight="1" x14ac:dyDescent="0.2"/>
    <row r="834" spans="1:19" ht="12.75" customHeight="1" x14ac:dyDescent="0.2"/>
    <row r="835" spans="1:19" ht="26.25" x14ac:dyDescent="0.4">
      <c r="B835" s="382" t="s">
        <v>101</v>
      </c>
      <c r="C835" s="367"/>
      <c r="D835" s="367"/>
      <c r="E835" s="367"/>
      <c r="F835" s="367"/>
      <c r="G835" s="367"/>
      <c r="H835" s="367"/>
      <c r="I835" s="367"/>
      <c r="J835" s="367"/>
      <c r="K835" s="225" t="s">
        <v>157</v>
      </c>
      <c r="L835" s="1"/>
      <c r="M835" s="1"/>
      <c r="N835" s="2"/>
      <c r="O835" s="1"/>
      <c r="P835" s="2"/>
      <c r="Q835" s="2"/>
      <c r="R835" s="2"/>
      <c r="S835" s="203"/>
    </row>
    <row r="836" spans="1:19" ht="20.25" x14ac:dyDescent="0.2">
      <c r="A836" s="342" t="s">
        <v>18</v>
      </c>
      <c r="B836" s="344" t="s">
        <v>102</v>
      </c>
      <c r="C836" s="345"/>
      <c r="D836" s="345"/>
      <c r="E836" s="345"/>
      <c r="F836" s="345"/>
      <c r="G836" s="345"/>
      <c r="H836" s="345"/>
      <c r="I836" s="345"/>
      <c r="J836" s="377"/>
      <c r="K836" s="348" t="s">
        <v>19</v>
      </c>
      <c r="L836" s="339" t="s">
        <v>11</v>
      </c>
      <c r="M836" s="339" t="s">
        <v>12</v>
      </c>
      <c r="N836" s="350" t="s">
        <v>13</v>
      </c>
      <c r="O836" s="339" t="s">
        <v>14</v>
      </c>
      <c r="P836" s="337" t="s">
        <v>15</v>
      </c>
      <c r="Q836" s="337" t="s">
        <v>16</v>
      </c>
      <c r="R836" s="339" t="s">
        <v>103</v>
      </c>
      <c r="S836" s="203"/>
    </row>
    <row r="837" spans="1:19" ht="15.75" customHeight="1" x14ac:dyDescent="0.25">
      <c r="A837" s="343"/>
      <c r="B837" s="84" t="s">
        <v>104</v>
      </c>
      <c r="C837" s="84" t="s">
        <v>105</v>
      </c>
      <c r="D837" s="84" t="s">
        <v>106</v>
      </c>
      <c r="E837" s="84" t="s">
        <v>107</v>
      </c>
      <c r="F837" s="84" t="s">
        <v>108</v>
      </c>
      <c r="G837" s="84" t="s">
        <v>109</v>
      </c>
      <c r="H837" s="84" t="s">
        <v>110</v>
      </c>
      <c r="I837" s="84" t="s">
        <v>73</v>
      </c>
      <c r="J837" s="84" t="s">
        <v>74</v>
      </c>
      <c r="K837" s="386"/>
      <c r="L837" s="338"/>
      <c r="M837" s="338"/>
      <c r="N837" s="338"/>
      <c r="O837" s="338"/>
      <c r="P837" s="338"/>
      <c r="Q837" s="338"/>
      <c r="R837" s="338"/>
      <c r="S837" s="203"/>
    </row>
    <row r="838" spans="1:19" ht="15.75" x14ac:dyDescent="0.25">
      <c r="A838" s="84">
        <v>2402</v>
      </c>
      <c r="B838" s="87">
        <v>107</v>
      </c>
      <c r="C838" s="87"/>
      <c r="D838" s="87"/>
      <c r="E838" s="87"/>
      <c r="F838" s="87"/>
      <c r="G838" s="87"/>
      <c r="H838" s="87"/>
      <c r="I838" s="87"/>
      <c r="J838" s="87"/>
      <c r="K838" s="129"/>
      <c r="L838" s="262"/>
      <c r="M838" s="263"/>
      <c r="N838" s="264"/>
      <c r="O838" s="278"/>
      <c r="P838" s="92">
        <f>B838</f>
        <v>107</v>
      </c>
      <c r="Q838" s="323"/>
      <c r="R838" s="126"/>
      <c r="S838" s="203"/>
    </row>
    <row r="839" spans="1:19" ht="15.75" x14ac:dyDescent="0.25">
      <c r="A839" s="84">
        <v>2501</v>
      </c>
      <c r="B839" s="87"/>
      <c r="C839" s="87">
        <v>105</v>
      </c>
      <c r="D839" s="87"/>
      <c r="E839" s="87"/>
      <c r="F839" s="87"/>
      <c r="G839" s="87"/>
      <c r="H839" s="87"/>
      <c r="I839" s="87"/>
      <c r="J839" s="87"/>
      <c r="K839" s="129"/>
      <c r="L839" s="265"/>
      <c r="M839" s="101"/>
      <c r="N839" s="266"/>
      <c r="O839" s="96">
        <f>IF(C839=0,"",C839/B838)</f>
        <v>0.98130841121495327</v>
      </c>
      <c r="P839" s="97">
        <v>105</v>
      </c>
      <c r="Q839" s="280">
        <f t="shared" ref="Q839:Q845" si="93">IF(P839=0,"",P839/P838)</f>
        <v>0.98130841121495327</v>
      </c>
      <c r="R839" s="280">
        <f t="shared" ref="R839:R845" si="94">IF(P839=0,"",100%-Q839)</f>
        <v>1.8691588785046731E-2</v>
      </c>
      <c r="S839" s="203"/>
    </row>
    <row r="840" spans="1:19" ht="15.75" x14ac:dyDescent="0.25">
      <c r="A840" s="84">
        <v>2502</v>
      </c>
      <c r="B840" s="87"/>
      <c r="C840" s="87"/>
      <c r="D840" s="87">
        <v>92</v>
      </c>
      <c r="E840" s="87"/>
      <c r="F840" s="87"/>
      <c r="G840" s="87"/>
      <c r="H840" s="87"/>
      <c r="I840" s="87"/>
      <c r="J840" s="87"/>
      <c r="K840" s="129"/>
      <c r="L840" s="265"/>
      <c r="M840" s="101"/>
      <c r="N840" s="266"/>
      <c r="O840" s="96">
        <f>IF(D840=0,"",D840/C839)</f>
        <v>0.87619047619047619</v>
      </c>
      <c r="P840" s="97">
        <v>95</v>
      </c>
      <c r="Q840" s="280">
        <f t="shared" si="93"/>
        <v>0.90476190476190477</v>
      </c>
      <c r="R840" s="280">
        <f t="shared" si="94"/>
        <v>9.5238095238095233E-2</v>
      </c>
      <c r="S840" s="128">
        <f>P840/P838</f>
        <v>0.88785046728971961</v>
      </c>
    </row>
    <row r="841" spans="1:19" ht="15.75" x14ac:dyDescent="0.25">
      <c r="A841" s="84">
        <v>2601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129"/>
      <c r="L841" s="265"/>
      <c r="M841" s="101"/>
      <c r="N841" s="266"/>
      <c r="O841" s="96" t="str">
        <f>IF(E841=0,"",E841/D840)</f>
        <v/>
      </c>
      <c r="P841" s="97"/>
      <c r="Q841" s="280" t="str">
        <f t="shared" si="93"/>
        <v/>
      </c>
      <c r="R841" s="280" t="str">
        <f t="shared" si="94"/>
        <v/>
      </c>
      <c r="S841" s="203"/>
    </row>
    <row r="842" spans="1:19" ht="15.75" x14ac:dyDescent="0.25">
      <c r="A842" s="84">
        <v>2602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129"/>
      <c r="L842" s="265"/>
      <c r="M842" s="101"/>
      <c r="N842" s="266"/>
      <c r="O842" s="96" t="str">
        <f>IF(G842=0,"",G842/#REF!)</f>
        <v/>
      </c>
      <c r="P842" s="97"/>
      <c r="Q842" s="280" t="str">
        <f t="shared" si="93"/>
        <v/>
      </c>
      <c r="R842" s="280" t="str">
        <f t="shared" si="94"/>
        <v/>
      </c>
      <c r="S842" s="203"/>
    </row>
    <row r="843" spans="1:19" ht="15.75" x14ac:dyDescent="0.25">
      <c r="A843" s="84">
        <v>2701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129"/>
      <c r="L843" s="265"/>
      <c r="M843" s="101"/>
      <c r="N843" s="266"/>
      <c r="O843" s="96" t="str">
        <f>IF(H843=0,"",H843/G842)</f>
        <v/>
      </c>
      <c r="P843" s="97"/>
      <c r="Q843" s="280" t="str">
        <f t="shared" si="93"/>
        <v/>
      </c>
      <c r="R843" s="280" t="str">
        <f t="shared" si="94"/>
        <v/>
      </c>
      <c r="S843" s="203"/>
    </row>
    <row r="844" spans="1:19" ht="15.75" x14ac:dyDescent="0.25">
      <c r="A844" s="84">
        <v>2702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129"/>
      <c r="L844" s="265"/>
      <c r="M844" s="101"/>
      <c r="N844" s="266"/>
      <c r="O844" s="96" t="str">
        <f>IF(I844=0,"",I844/H843)</f>
        <v/>
      </c>
      <c r="P844" s="97"/>
      <c r="Q844" s="280" t="str">
        <f t="shared" si="93"/>
        <v/>
      </c>
      <c r="R844" s="280" t="str">
        <f t="shared" si="94"/>
        <v/>
      </c>
      <c r="S844" s="203"/>
    </row>
    <row r="845" spans="1:19" ht="15.75" x14ac:dyDescent="0.25">
      <c r="A845" s="84">
        <v>2801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129"/>
      <c r="L845" s="265"/>
      <c r="M845" s="101"/>
      <c r="N845" s="266"/>
      <c r="O845" s="126" t="str">
        <f>IF(J845=0,"",J845/I844)</f>
        <v/>
      </c>
      <c r="P845" s="97"/>
      <c r="Q845" s="280" t="str">
        <f t="shared" si="93"/>
        <v/>
      </c>
      <c r="R845" s="126" t="str">
        <f t="shared" si="94"/>
        <v/>
      </c>
      <c r="S845" s="203"/>
    </row>
    <row r="846" spans="1:19" ht="15.75" x14ac:dyDescent="0.25">
      <c r="A846" s="84">
        <v>2802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129"/>
      <c r="L846" s="265"/>
      <c r="M846" s="101"/>
      <c r="N846" s="256"/>
      <c r="O846" s="126" t="str">
        <f>IF(J846=0,"",J846/I845)</f>
        <v/>
      </c>
      <c r="P846" s="97"/>
      <c r="Q846" s="280" t="str">
        <f t="shared" ref="Q846" si="95">IF(P846=0,"",P846/P845)</f>
        <v/>
      </c>
      <c r="R846" s="126" t="str">
        <f t="shared" ref="R846" si="96">IF(P846=0,"",100%-Q846)</f>
        <v/>
      </c>
      <c r="S846" s="203"/>
    </row>
    <row r="847" spans="1:19" ht="15.75" x14ac:dyDescent="0.25">
      <c r="A847" s="84">
        <v>2901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129"/>
      <c r="L847" s="265"/>
      <c r="M847" s="101"/>
      <c r="N847" s="256"/>
      <c r="O847" s="215"/>
      <c r="P847" s="106"/>
      <c r="Q847" s="285"/>
      <c r="R847" s="215"/>
      <c r="S847" s="203"/>
    </row>
    <row r="848" spans="1:19" ht="15.75" x14ac:dyDescent="0.25">
      <c r="A848" s="84">
        <v>2902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129"/>
      <c r="L848" s="265"/>
      <c r="M848" s="101"/>
      <c r="N848" s="256"/>
      <c r="O848" s="215"/>
      <c r="P848" s="106"/>
      <c r="Q848" s="285"/>
      <c r="R848" s="215"/>
      <c r="S848" s="203"/>
    </row>
    <row r="849" spans="1:19" ht="15.75" x14ac:dyDescent="0.25">
      <c r="A849" s="84">
        <v>3001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129"/>
      <c r="L849" s="265"/>
      <c r="M849" s="101"/>
      <c r="N849" s="256"/>
      <c r="O849" s="215"/>
      <c r="P849" s="106"/>
      <c r="Q849" s="285"/>
      <c r="R849" s="215"/>
      <c r="S849" s="203"/>
    </row>
    <row r="850" spans="1:19" ht="15.75" x14ac:dyDescent="0.25">
      <c r="A850" s="84">
        <v>3002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129"/>
      <c r="L850" s="265"/>
      <c r="M850" s="101"/>
      <c r="N850" s="256"/>
      <c r="O850" s="101"/>
      <c r="P850" s="256"/>
      <c r="Q850" s="286"/>
      <c r="R850" s="215"/>
      <c r="S850" s="203"/>
    </row>
    <row r="851" spans="1:19" ht="15.75" x14ac:dyDescent="0.25">
      <c r="A851" s="84">
        <v>3101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129"/>
      <c r="L851" s="265"/>
      <c r="M851" s="101"/>
      <c r="N851" s="256"/>
      <c r="O851" s="111" t="s">
        <v>91</v>
      </c>
      <c r="P851" s="112"/>
      <c r="Q851" s="113" t="str">
        <f>IF(SUM(K842:K847)=0,"",SUM(K842:K847))</f>
        <v/>
      </c>
      <c r="R851" s="114" t="s">
        <v>19</v>
      </c>
      <c r="S851" s="203"/>
    </row>
    <row r="852" spans="1:19" ht="15.75" x14ac:dyDescent="0.25">
      <c r="A852" s="84">
        <v>3102</v>
      </c>
      <c r="B852" s="87"/>
      <c r="C852" s="87"/>
      <c r="D852" s="87"/>
      <c r="E852" s="87"/>
      <c r="F852" s="87"/>
      <c r="G852" s="87"/>
      <c r="H852" s="87"/>
      <c r="I852" s="87"/>
      <c r="J852" s="87"/>
      <c r="K852" s="129"/>
      <c r="L852" s="265"/>
      <c r="M852" s="101"/>
      <c r="N852" s="256"/>
      <c r="O852" s="115" t="s">
        <v>92</v>
      </c>
      <c r="P852" s="116" t="str">
        <f>IF(P851/B838=0,"",P851/B838)</f>
        <v/>
      </c>
      <c r="Q852" s="117" t="e">
        <f>IF(P851/Q851=0,"",P851/Q851)</f>
        <v>#VALUE!</v>
      </c>
      <c r="R852" s="118" t="s">
        <v>93</v>
      </c>
      <c r="S852" s="203"/>
    </row>
    <row r="853" spans="1:19" ht="15.75" x14ac:dyDescent="0.25">
      <c r="A853" s="84">
        <v>3201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129"/>
      <c r="L853" s="267"/>
      <c r="M853" s="268"/>
      <c r="N853" s="269"/>
      <c r="O853" s="120"/>
      <c r="P853" s="121"/>
      <c r="Q853" s="121"/>
      <c r="R853" s="122"/>
      <c r="S853" s="203"/>
    </row>
    <row r="854" spans="1:19" ht="18" customHeight="1" x14ac:dyDescent="0.25">
      <c r="A854" s="46"/>
      <c r="B854" s="340" t="s">
        <v>111</v>
      </c>
      <c r="C854" s="340"/>
      <c r="D854" s="340"/>
      <c r="E854" s="340"/>
      <c r="F854" s="340"/>
      <c r="G854" s="340"/>
      <c r="H854" s="340"/>
      <c r="I854" s="340"/>
      <c r="J854" s="340"/>
      <c r="K854" s="123">
        <f>SUM(K838:K850)</f>
        <v>0</v>
      </c>
      <c r="L854" s="124">
        <f>((SUM(K845:K846))/B838)</f>
        <v>0</v>
      </c>
      <c r="M854" s="124" t="str">
        <f>IF(K854=0,"",K854/B838)</f>
        <v/>
      </c>
      <c r="N854" s="124" t="str">
        <f>IF(K845=0,"",M854-L854)</f>
        <v/>
      </c>
      <c r="O854" s="1"/>
      <c r="P854" s="2"/>
      <c r="Q854" s="36"/>
      <c r="R854" s="1"/>
      <c r="S854" s="203"/>
    </row>
    <row r="855" spans="1:19" ht="12.75" x14ac:dyDescent="0.2"/>
    <row r="856" spans="1:19" ht="12.75" customHeight="1" x14ac:dyDescent="0.2"/>
    <row r="857" spans="1:19" ht="27" customHeight="1" x14ac:dyDescent="0.4">
      <c r="B857" s="382" t="s">
        <v>101</v>
      </c>
      <c r="C857" s="367"/>
      <c r="D857" s="367"/>
      <c r="E857" s="367"/>
      <c r="F857" s="367"/>
      <c r="G857" s="367"/>
      <c r="H857" s="367"/>
      <c r="I857" s="367"/>
      <c r="J857" s="367"/>
      <c r="K857" s="225" t="s">
        <v>158</v>
      </c>
      <c r="L857" s="1"/>
      <c r="M857" s="1"/>
      <c r="N857" s="2"/>
      <c r="O857" s="1"/>
      <c r="P857" s="2"/>
      <c r="Q857" s="2"/>
      <c r="R857" s="2"/>
      <c r="S857" s="209"/>
    </row>
    <row r="858" spans="1:19" ht="20.25" x14ac:dyDescent="0.2">
      <c r="A858" s="342" t="s">
        <v>18</v>
      </c>
      <c r="B858" s="344" t="s">
        <v>102</v>
      </c>
      <c r="C858" s="345"/>
      <c r="D858" s="345"/>
      <c r="E858" s="345"/>
      <c r="F858" s="345"/>
      <c r="G858" s="345"/>
      <c r="H858" s="345"/>
      <c r="I858" s="345"/>
      <c r="J858" s="377"/>
      <c r="K858" s="348" t="s">
        <v>19</v>
      </c>
      <c r="L858" s="339" t="s">
        <v>11</v>
      </c>
      <c r="M858" s="339" t="s">
        <v>12</v>
      </c>
      <c r="N858" s="350" t="s">
        <v>13</v>
      </c>
      <c r="O858" s="339" t="s">
        <v>14</v>
      </c>
      <c r="P858" s="337" t="s">
        <v>15</v>
      </c>
      <c r="Q858" s="337" t="s">
        <v>16</v>
      </c>
      <c r="R858" s="339" t="s">
        <v>103</v>
      </c>
      <c r="S858" s="209"/>
    </row>
    <row r="859" spans="1:19" ht="15.75" customHeight="1" x14ac:dyDescent="0.25">
      <c r="A859" s="343"/>
      <c r="B859" s="84" t="s">
        <v>104</v>
      </c>
      <c r="C859" s="84" t="s">
        <v>105</v>
      </c>
      <c r="D859" s="84" t="s">
        <v>106</v>
      </c>
      <c r="E859" s="84" t="s">
        <v>107</v>
      </c>
      <c r="F859" s="84" t="s">
        <v>108</v>
      </c>
      <c r="G859" s="84" t="s">
        <v>109</v>
      </c>
      <c r="H859" s="84" t="s">
        <v>110</v>
      </c>
      <c r="I859" s="84" t="s">
        <v>73</v>
      </c>
      <c r="J859" s="84" t="s">
        <v>74</v>
      </c>
      <c r="K859" s="386"/>
      <c r="L859" s="338"/>
      <c r="M859" s="338"/>
      <c r="N859" s="338"/>
      <c r="O859" s="338"/>
      <c r="P859" s="338"/>
      <c r="Q859" s="338"/>
      <c r="R859" s="338"/>
      <c r="S859" s="209"/>
    </row>
    <row r="860" spans="1:19" ht="15.75" x14ac:dyDescent="0.25">
      <c r="A860" s="84">
        <v>2501</v>
      </c>
      <c r="B860" s="87">
        <v>117</v>
      </c>
      <c r="C860" s="87"/>
      <c r="D860" s="87"/>
      <c r="E860" s="87"/>
      <c r="F860" s="87"/>
      <c r="G860" s="87"/>
      <c r="H860" s="87"/>
      <c r="I860" s="87"/>
      <c r="J860" s="87"/>
      <c r="K860" s="129"/>
      <c r="L860" s="262"/>
      <c r="M860" s="263"/>
      <c r="N860" s="264"/>
      <c r="O860" s="278"/>
      <c r="P860" s="92">
        <f>B860</f>
        <v>117</v>
      </c>
      <c r="Q860" s="279"/>
      <c r="R860" s="278"/>
      <c r="S860" s="209"/>
    </row>
    <row r="861" spans="1:19" ht="15.75" x14ac:dyDescent="0.25">
      <c r="A861" s="84">
        <v>2502</v>
      </c>
      <c r="B861" s="87"/>
      <c r="C861" s="87">
        <v>110</v>
      </c>
      <c r="D861" s="87"/>
      <c r="E861" s="87"/>
      <c r="F861" s="87"/>
      <c r="G861" s="87"/>
      <c r="H861" s="87"/>
      <c r="I861" s="87"/>
      <c r="J861" s="87"/>
      <c r="K861" s="129"/>
      <c r="L861" s="265"/>
      <c r="M861" s="101"/>
      <c r="N861" s="266"/>
      <c r="O861" s="96">
        <f>IF(C861=0,"",C861/B860)</f>
        <v>0.94017094017094016</v>
      </c>
      <c r="P861" s="97">
        <v>110</v>
      </c>
      <c r="Q861" s="280">
        <f t="shared" ref="Q861:Q867" si="97">IF(P861=0,"",P861/P860)</f>
        <v>0.94017094017094016</v>
      </c>
      <c r="R861" s="280">
        <f t="shared" ref="R861:R867" si="98">IF(P861=0,"",100%-Q861)</f>
        <v>5.9829059829059839E-2</v>
      </c>
      <c r="S861" s="209"/>
    </row>
    <row r="862" spans="1:19" ht="15.75" x14ac:dyDescent="0.25">
      <c r="A862" s="84">
        <v>2601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129"/>
      <c r="L862" s="265"/>
      <c r="M862" s="101"/>
      <c r="N862" s="266"/>
      <c r="O862" s="96" t="str">
        <f>IF(D862=0,"",D862/C861)</f>
        <v/>
      </c>
      <c r="P862" s="97"/>
      <c r="Q862" s="280" t="str">
        <f t="shared" si="97"/>
        <v/>
      </c>
      <c r="R862" s="280" t="str">
        <f t="shared" si="98"/>
        <v/>
      </c>
      <c r="S862" s="128">
        <f>P862/P860</f>
        <v>0</v>
      </c>
    </row>
    <row r="863" spans="1:19" ht="15.75" x14ac:dyDescent="0.25">
      <c r="A863" s="84">
        <v>2602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129"/>
      <c r="L863" s="265"/>
      <c r="M863" s="101"/>
      <c r="N863" s="266"/>
      <c r="O863" s="96" t="str">
        <f>IF(E863=0,"",E863/D862)</f>
        <v/>
      </c>
      <c r="P863" s="97"/>
      <c r="Q863" s="280" t="str">
        <f t="shared" si="97"/>
        <v/>
      </c>
      <c r="R863" s="280" t="str">
        <f t="shared" si="98"/>
        <v/>
      </c>
      <c r="S863" s="209"/>
    </row>
    <row r="864" spans="1:19" ht="15.75" x14ac:dyDescent="0.25">
      <c r="A864" s="84">
        <v>2701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129"/>
      <c r="L864" s="265"/>
      <c r="M864" s="101"/>
      <c r="N864" s="266"/>
      <c r="O864" s="96" t="str">
        <f>IF(F864=0,"",F864/E863)</f>
        <v/>
      </c>
      <c r="P864" s="97"/>
      <c r="Q864" s="280" t="str">
        <f t="shared" si="97"/>
        <v/>
      </c>
      <c r="R864" s="280" t="str">
        <f t="shared" si="98"/>
        <v/>
      </c>
      <c r="S864" s="209"/>
    </row>
    <row r="865" spans="1:19" ht="15.75" x14ac:dyDescent="0.25">
      <c r="A865" s="84">
        <v>2702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129"/>
      <c r="L865" s="265"/>
      <c r="M865" s="101"/>
      <c r="N865" s="266"/>
      <c r="O865" s="96" t="str">
        <f>IF(G865=0,"",G865/F864)</f>
        <v/>
      </c>
      <c r="P865" s="97"/>
      <c r="Q865" s="280" t="str">
        <f t="shared" si="97"/>
        <v/>
      </c>
      <c r="R865" s="280" t="str">
        <f t="shared" si="98"/>
        <v/>
      </c>
      <c r="S865" s="209"/>
    </row>
    <row r="866" spans="1:19" ht="15.75" x14ac:dyDescent="0.25">
      <c r="A866" s="84">
        <v>2801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129"/>
      <c r="L866" s="265"/>
      <c r="M866" s="101"/>
      <c r="N866" s="266"/>
      <c r="O866" s="96" t="str">
        <f>IF(H866=0,"",H866/G865)</f>
        <v/>
      </c>
      <c r="P866" s="97"/>
      <c r="Q866" s="280" t="str">
        <f t="shared" si="97"/>
        <v/>
      </c>
      <c r="R866" s="280" t="str">
        <f t="shared" si="98"/>
        <v/>
      </c>
      <c r="S866" s="209"/>
    </row>
    <row r="867" spans="1:19" ht="15.75" x14ac:dyDescent="0.25">
      <c r="A867" s="84">
        <v>2802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129"/>
      <c r="L867" s="265"/>
      <c r="M867" s="101"/>
      <c r="N867" s="266"/>
      <c r="O867" s="126" t="str">
        <f>IF(I867=0,"",I867/H866)</f>
        <v/>
      </c>
      <c r="P867" s="97"/>
      <c r="Q867" s="280" t="str">
        <f t="shared" si="97"/>
        <v/>
      </c>
      <c r="R867" s="126" t="str">
        <f t="shared" si="98"/>
        <v/>
      </c>
      <c r="S867" s="209"/>
    </row>
    <row r="868" spans="1:19" ht="15.75" x14ac:dyDescent="0.25">
      <c r="A868" s="84">
        <v>2901</v>
      </c>
      <c r="B868" s="87"/>
      <c r="C868" s="87"/>
      <c r="D868" s="87"/>
      <c r="E868" s="87"/>
      <c r="F868" s="87"/>
      <c r="G868" s="87"/>
      <c r="H868" s="87"/>
      <c r="I868" s="87"/>
      <c r="J868" s="87"/>
      <c r="K868" s="129"/>
      <c r="L868" s="265"/>
      <c r="M868" s="101"/>
      <c r="N868" s="256"/>
      <c r="O868" s="175"/>
      <c r="P868" s="97"/>
      <c r="Q868" s="175"/>
      <c r="R868" s="281"/>
      <c r="S868" s="209"/>
    </row>
    <row r="869" spans="1:19" ht="15.75" x14ac:dyDescent="0.25">
      <c r="A869" s="84">
        <v>2902</v>
      </c>
      <c r="B869" s="87"/>
      <c r="C869" s="87"/>
      <c r="D869" s="87"/>
      <c r="E869" s="87"/>
      <c r="F869" s="87"/>
      <c r="G869" s="87"/>
      <c r="H869" s="87"/>
      <c r="I869" s="87"/>
      <c r="J869" s="87"/>
      <c r="K869" s="129"/>
      <c r="L869" s="265"/>
      <c r="M869" s="101"/>
      <c r="N869" s="256"/>
      <c r="O869" s="215"/>
      <c r="P869" s="106"/>
      <c r="Q869" s="285"/>
      <c r="R869" s="215"/>
      <c r="S869" s="209"/>
    </row>
    <row r="870" spans="1:19" ht="15.75" x14ac:dyDescent="0.25">
      <c r="A870" s="84">
        <v>3001</v>
      </c>
      <c r="B870" s="87"/>
      <c r="C870" s="87"/>
      <c r="D870" s="87"/>
      <c r="E870" s="87"/>
      <c r="F870" s="87"/>
      <c r="G870" s="87"/>
      <c r="H870" s="87"/>
      <c r="I870" s="87"/>
      <c r="J870" s="87"/>
      <c r="K870" s="129"/>
      <c r="L870" s="265"/>
      <c r="M870" s="101"/>
      <c r="N870" s="256"/>
      <c r="O870" s="215"/>
      <c r="P870" s="106"/>
      <c r="Q870" s="285"/>
      <c r="R870" s="215"/>
      <c r="S870" s="209"/>
    </row>
    <row r="871" spans="1:19" ht="15.75" x14ac:dyDescent="0.25">
      <c r="A871" s="84">
        <v>3002</v>
      </c>
      <c r="B871" s="87"/>
      <c r="C871" s="87"/>
      <c r="D871" s="87"/>
      <c r="E871" s="87"/>
      <c r="F871" s="87"/>
      <c r="G871" s="87"/>
      <c r="H871" s="87"/>
      <c r="I871" s="87"/>
      <c r="J871" s="87"/>
      <c r="K871" s="129"/>
      <c r="L871" s="265"/>
      <c r="M871" s="101"/>
      <c r="N871" s="256"/>
      <c r="O871" s="215"/>
      <c r="P871" s="106"/>
      <c r="Q871" s="285"/>
      <c r="R871" s="215"/>
      <c r="S871" s="209"/>
    </row>
    <row r="872" spans="1:19" ht="15.75" x14ac:dyDescent="0.25">
      <c r="A872" s="84">
        <v>3101</v>
      </c>
      <c r="B872" s="87"/>
      <c r="C872" s="87"/>
      <c r="D872" s="87"/>
      <c r="E872" s="87"/>
      <c r="F872" s="87"/>
      <c r="G872" s="87"/>
      <c r="H872" s="87"/>
      <c r="I872" s="87"/>
      <c r="J872" s="87"/>
      <c r="K872" s="129"/>
      <c r="L872" s="265"/>
      <c r="M872" s="101"/>
      <c r="N872" s="256"/>
      <c r="O872" s="101"/>
      <c r="P872" s="256"/>
      <c r="Q872" s="286"/>
      <c r="R872" s="215"/>
      <c r="S872" s="209"/>
    </row>
    <row r="873" spans="1:19" ht="15.75" x14ac:dyDescent="0.25">
      <c r="A873" s="84">
        <v>3102</v>
      </c>
      <c r="B873" s="87"/>
      <c r="C873" s="87"/>
      <c r="D873" s="87"/>
      <c r="E873" s="87"/>
      <c r="F873" s="87"/>
      <c r="G873" s="87"/>
      <c r="H873" s="87"/>
      <c r="I873" s="87"/>
      <c r="J873" s="87"/>
      <c r="K873" s="129"/>
      <c r="L873" s="265"/>
      <c r="M873" s="101"/>
      <c r="N873" s="256"/>
      <c r="O873" s="111" t="s">
        <v>91</v>
      </c>
      <c r="P873" s="112"/>
      <c r="Q873" s="113">
        <f>K876</f>
        <v>0</v>
      </c>
      <c r="R873" s="114" t="s">
        <v>19</v>
      </c>
      <c r="S873" s="209"/>
    </row>
    <row r="874" spans="1:19" ht="15.75" x14ac:dyDescent="0.25">
      <c r="A874" s="84">
        <v>3201</v>
      </c>
      <c r="B874" s="87"/>
      <c r="C874" s="87"/>
      <c r="D874" s="87"/>
      <c r="E874" s="87"/>
      <c r="F874" s="87"/>
      <c r="G874" s="87"/>
      <c r="H874" s="87"/>
      <c r="I874" s="87"/>
      <c r="J874" s="87"/>
      <c r="K874" s="129"/>
      <c r="L874" s="265"/>
      <c r="M874" s="101"/>
      <c r="N874" s="256"/>
      <c r="O874" s="115" t="s">
        <v>92</v>
      </c>
      <c r="P874" s="116" t="str">
        <f>IF(P873/B860=0,"",P873/B860)</f>
        <v/>
      </c>
      <c r="Q874" s="117" t="e">
        <f>IF(P873/Q873=0,"",P873/Q873)</f>
        <v>#DIV/0!</v>
      </c>
      <c r="R874" s="118" t="s">
        <v>93</v>
      </c>
      <c r="S874" s="209"/>
    </row>
    <row r="875" spans="1:19" ht="15.75" x14ac:dyDescent="0.25">
      <c r="A875" s="84">
        <v>3202</v>
      </c>
      <c r="B875" s="87"/>
      <c r="C875" s="87"/>
      <c r="D875" s="87"/>
      <c r="E875" s="87"/>
      <c r="F875" s="87"/>
      <c r="G875" s="87"/>
      <c r="H875" s="87"/>
      <c r="I875" s="87"/>
      <c r="J875" s="87"/>
      <c r="K875" s="129"/>
      <c r="L875" s="267"/>
      <c r="M875" s="268"/>
      <c r="N875" s="269"/>
      <c r="O875" s="120"/>
      <c r="P875" s="121"/>
      <c r="Q875" s="121"/>
      <c r="R875" s="122"/>
      <c r="S875" s="209"/>
    </row>
    <row r="876" spans="1:19" ht="18" customHeight="1" x14ac:dyDescent="0.25">
      <c r="A876" s="46"/>
      <c r="B876" s="340" t="s">
        <v>111</v>
      </c>
      <c r="C876" s="340"/>
      <c r="D876" s="340"/>
      <c r="E876" s="340"/>
      <c r="F876" s="340"/>
      <c r="G876" s="340"/>
      <c r="H876" s="340"/>
      <c r="I876" s="340"/>
      <c r="J876" s="340"/>
      <c r="K876" s="123">
        <f>SUM(K860:K872)</f>
        <v>0</v>
      </c>
      <c r="L876" s="124">
        <f>(SUM(K867:K868)/B860)</f>
        <v>0</v>
      </c>
      <c r="M876" s="124" t="str">
        <f>IF(K876=0,"",K876/B860)</f>
        <v/>
      </c>
      <c r="N876" s="124" t="str">
        <f>IF(K867=0,"",M876-L876)</f>
        <v/>
      </c>
      <c r="O876" s="1"/>
      <c r="P876" s="2"/>
      <c r="Q876" s="36"/>
      <c r="R876" s="1"/>
      <c r="S876" s="209"/>
    </row>
    <row r="877" spans="1:19" ht="12.75" customHeight="1" x14ac:dyDescent="0.2"/>
    <row r="878" spans="1:19" ht="12.75" customHeight="1" x14ac:dyDescent="0.2"/>
    <row r="879" spans="1:19" s="326" customFormat="1" ht="26.25" x14ac:dyDescent="0.4">
      <c r="B879" s="382" t="s">
        <v>101</v>
      </c>
      <c r="C879" s="367"/>
      <c r="D879" s="367"/>
      <c r="E879" s="367"/>
      <c r="F879" s="367"/>
      <c r="G879" s="367"/>
      <c r="H879" s="367"/>
      <c r="I879" s="367"/>
      <c r="J879" s="367"/>
      <c r="K879" s="225" t="s">
        <v>159</v>
      </c>
      <c r="L879" s="1"/>
      <c r="M879" s="1"/>
      <c r="N879" s="2"/>
      <c r="O879" s="1"/>
      <c r="P879" s="2"/>
      <c r="Q879" s="2"/>
      <c r="R879" s="2"/>
    </row>
    <row r="880" spans="1:19" s="326" customFormat="1" ht="20.25" x14ac:dyDescent="0.2">
      <c r="A880" s="342" t="s">
        <v>18</v>
      </c>
      <c r="B880" s="344" t="s">
        <v>102</v>
      </c>
      <c r="C880" s="345"/>
      <c r="D880" s="345"/>
      <c r="E880" s="345"/>
      <c r="F880" s="345"/>
      <c r="G880" s="345"/>
      <c r="H880" s="345"/>
      <c r="I880" s="345"/>
      <c r="J880" s="377"/>
      <c r="K880" s="348" t="s">
        <v>19</v>
      </c>
      <c r="L880" s="339" t="s">
        <v>11</v>
      </c>
      <c r="M880" s="339" t="s">
        <v>12</v>
      </c>
      <c r="N880" s="350" t="s">
        <v>13</v>
      </c>
      <c r="O880" s="339" t="s">
        <v>14</v>
      </c>
      <c r="P880" s="337" t="s">
        <v>15</v>
      </c>
      <c r="Q880" s="337" t="s">
        <v>16</v>
      </c>
      <c r="R880" s="339" t="s">
        <v>103</v>
      </c>
    </row>
    <row r="881" spans="1:19" s="326" customFormat="1" ht="15.75" x14ac:dyDescent="0.25">
      <c r="A881" s="343"/>
      <c r="B881" s="84" t="s">
        <v>104</v>
      </c>
      <c r="C881" s="84" t="s">
        <v>105</v>
      </c>
      <c r="D881" s="84" t="s">
        <v>106</v>
      </c>
      <c r="E881" s="84" t="s">
        <v>107</v>
      </c>
      <c r="F881" s="84" t="s">
        <v>108</v>
      </c>
      <c r="G881" s="84" t="s">
        <v>109</v>
      </c>
      <c r="H881" s="84" t="s">
        <v>110</v>
      </c>
      <c r="I881" s="84" t="s">
        <v>73</v>
      </c>
      <c r="J881" s="84" t="s">
        <v>74</v>
      </c>
      <c r="K881" s="386"/>
      <c r="L881" s="338"/>
      <c r="M881" s="338"/>
      <c r="N881" s="338"/>
      <c r="O881" s="338"/>
      <c r="P881" s="338"/>
      <c r="Q881" s="338"/>
      <c r="R881" s="338"/>
    </row>
    <row r="882" spans="1:19" s="326" customFormat="1" ht="15.75" x14ac:dyDescent="0.25">
      <c r="A882" s="84">
        <v>2502</v>
      </c>
      <c r="B882" s="87">
        <v>112</v>
      </c>
      <c r="C882" s="87"/>
      <c r="D882" s="87"/>
      <c r="E882" s="87"/>
      <c r="F882" s="87"/>
      <c r="G882" s="87"/>
      <c r="H882" s="87"/>
      <c r="I882" s="87"/>
      <c r="J882" s="87"/>
      <c r="K882" s="129"/>
      <c r="L882" s="262"/>
      <c r="M882" s="263"/>
      <c r="N882" s="264"/>
      <c r="O882" s="278"/>
      <c r="P882" s="92">
        <f>B882</f>
        <v>112</v>
      </c>
      <c r="Q882" s="279"/>
      <c r="R882" s="278"/>
    </row>
    <row r="883" spans="1:19" s="326" customFormat="1" ht="15.75" x14ac:dyDescent="0.25">
      <c r="A883" s="84">
        <v>2601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129"/>
      <c r="L883" s="265"/>
      <c r="M883" s="101"/>
      <c r="N883" s="266"/>
      <c r="O883" s="96" t="str">
        <f>IF(C883=0,"",C883/B882)</f>
        <v/>
      </c>
      <c r="P883" s="97"/>
      <c r="Q883" s="280" t="str">
        <f t="shared" ref="Q883:Q890" si="99">IF(P883=0,"",P883/P882)</f>
        <v/>
      </c>
      <c r="R883" s="280" t="str">
        <f t="shared" ref="R883:R890" si="100">IF(P883=0,"",100%-Q883)</f>
        <v/>
      </c>
    </row>
    <row r="884" spans="1:19" s="326" customFormat="1" ht="15.75" x14ac:dyDescent="0.25">
      <c r="A884" s="84">
        <v>2602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129"/>
      <c r="L884" s="265"/>
      <c r="M884" s="101"/>
      <c r="N884" s="266"/>
      <c r="O884" s="96" t="str">
        <f>IF(D884=0,"",D884/C883)</f>
        <v/>
      </c>
      <c r="P884" s="97"/>
      <c r="Q884" s="280" t="str">
        <f t="shared" si="99"/>
        <v/>
      </c>
      <c r="R884" s="280" t="str">
        <f t="shared" si="100"/>
        <v/>
      </c>
      <c r="S884" s="14">
        <f>P884/P882</f>
        <v>0</v>
      </c>
    </row>
    <row r="885" spans="1:19" s="326" customFormat="1" ht="15.75" x14ac:dyDescent="0.25">
      <c r="A885" s="84">
        <v>2701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129"/>
      <c r="L885" s="265"/>
      <c r="M885" s="101"/>
      <c r="N885" s="266"/>
      <c r="O885" s="96" t="str">
        <f>IF(E885=0,"",E885/D884)</f>
        <v/>
      </c>
      <c r="P885" s="97"/>
      <c r="Q885" s="280" t="str">
        <f t="shared" si="99"/>
        <v/>
      </c>
      <c r="R885" s="280" t="str">
        <f t="shared" si="100"/>
        <v/>
      </c>
    </row>
    <row r="886" spans="1:19" s="326" customFormat="1" ht="15.75" x14ac:dyDescent="0.25">
      <c r="A886" s="84">
        <v>2702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129"/>
      <c r="L886" s="265"/>
      <c r="M886" s="101"/>
      <c r="N886" s="266"/>
      <c r="O886" s="96" t="str">
        <f>IF(F886=0,"",F886/E885)</f>
        <v/>
      </c>
      <c r="P886" s="97"/>
      <c r="Q886" s="280" t="str">
        <f t="shared" si="99"/>
        <v/>
      </c>
      <c r="R886" s="280" t="str">
        <f t="shared" si="100"/>
        <v/>
      </c>
    </row>
    <row r="887" spans="1:19" s="326" customFormat="1" ht="15.75" x14ac:dyDescent="0.25">
      <c r="A887" s="84">
        <v>2801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129"/>
      <c r="L887" s="265"/>
      <c r="M887" s="101"/>
      <c r="N887" s="266"/>
      <c r="O887" s="96" t="str">
        <f>IF(G887=0,"",G887/F886)</f>
        <v/>
      </c>
      <c r="P887" s="97"/>
      <c r="Q887" s="280" t="str">
        <f t="shared" si="99"/>
        <v/>
      </c>
      <c r="R887" s="280" t="str">
        <f t="shared" si="100"/>
        <v/>
      </c>
    </row>
    <row r="888" spans="1:19" s="326" customFormat="1" ht="15.75" x14ac:dyDescent="0.25">
      <c r="A888" s="84">
        <v>2802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129"/>
      <c r="L888" s="265"/>
      <c r="M888" s="101"/>
      <c r="N888" s="266"/>
      <c r="O888" s="96" t="str">
        <f>IF(H888=0,"",H888/G887)</f>
        <v/>
      </c>
      <c r="P888" s="97"/>
      <c r="Q888" s="280" t="str">
        <f t="shared" si="99"/>
        <v/>
      </c>
      <c r="R888" s="280" t="str">
        <f t="shared" si="100"/>
        <v/>
      </c>
    </row>
    <row r="889" spans="1:19" s="326" customFormat="1" ht="15.75" x14ac:dyDescent="0.25">
      <c r="A889" s="84">
        <v>2901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129"/>
      <c r="L889" s="265"/>
      <c r="M889" s="101"/>
      <c r="N889" s="266"/>
      <c r="O889" s="96" t="str">
        <f>IF(I889=0,"",I889/H888)</f>
        <v/>
      </c>
      <c r="P889" s="97"/>
      <c r="Q889" s="280" t="str">
        <f t="shared" si="99"/>
        <v/>
      </c>
      <c r="R889" s="280" t="str">
        <f t="shared" si="100"/>
        <v/>
      </c>
    </row>
    <row r="890" spans="1:19" s="326" customFormat="1" ht="15.75" x14ac:dyDescent="0.25">
      <c r="A890" s="84">
        <v>2902</v>
      </c>
      <c r="B890" s="87"/>
      <c r="C890" s="87"/>
      <c r="D890" s="87"/>
      <c r="E890" s="87"/>
      <c r="F890" s="87"/>
      <c r="G890" s="87"/>
      <c r="H890" s="87"/>
      <c r="I890" s="87"/>
      <c r="J890" s="87"/>
      <c r="K890" s="129"/>
      <c r="L890" s="265"/>
      <c r="M890" s="101"/>
      <c r="N890" s="266"/>
      <c r="O890" s="126" t="str">
        <f>IF(J890=0,"",J890/I889)</f>
        <v/>
      </c>
      <c r="P890" s="97"/>
      <c r="Q890" s="126" t="str">
        <f t="shared" si="99"/>
        <v/>
      </c>
      <c r="R890" s="126" t="str">
        <f t="shared" si="100"/>
        <v/>
      </c>
    </row>
    <row r="891" spans="1:19" s="326" customFormat="1" ht="15.75" x14ac:dyDescent="0.25">
      <c r="A891" s="84">
        <v>3001</v>
      </c>
      <c r="B891" s="87"/>
      <c r="C891" s="87"/>
      <c r="D891" s="87"/>
      <c r="E891" s="87"/>
      <c r="F891" s="87"/>
      <c r="G891" s="87"/>
      <c r="H891" s="87"/>
      <c r="I891" s="87"/>
      <c r="J891" s="87"/>
      <c r="K891" s="129"/>
      <c r="L891" s="265"/>
      <c r="M891" s="101"/>
      <c r="N891" s="256"/>
      <c r="O891" s="175"/>
      <c r="P891" s="97"/>
      <c r="Q891" s="175"/>
      <c r="R891" s="281"/>
    </row>
    <row r="892" spans="1:19" s="326" customFormat="1" ht="15.75" x14ac:dyDescent="0.25">
      <c r="A892" s="84">
        <v>3002</v>
      </c>
      <c r="B892" s="87"/>
      <c r="C892" s="87"/>
      <c r="D892" s="87"/>
      <c r="E892" s="87"/>
      <c r="F892" s="87"/>
      <c r="G892" s="87"/>
      <c r="H892" s="87"/>
      <c r="I892" s="87"/>
      <c r="J892" s="87"/>
      <c r="K892" s="129"/>
      <c r="L892" s="265"/>
      <c r="M892" s="101"/>
      <c r="N892" s="256"/>
      <c r="O892" s="215"/>
      <c r="P892" s="106"/>
      <c r="Q892" s="285"/>
      <c r="R892" s="215"/>
    </row>
    <row r="893" spans="1:19" s="326" customFormat="1" ht="15.75" x14ac:dyDescent="0.25">
      <c r="A893" s="84">
        <v>3101</v>
      </c>
      <c r="B893" s="87"/>
      <c r="C893" s="87"/>
      <c r="D893" s="87"/>
      <c r="E893" s="87"/>
      <c r="F893" s="87"/>
      <c r="G893" s="87"/>
      <c r="H893" s="87"/>
      <c r="I893" s="87"/>
      <c r="J893" s="87"/>
      <c r="K893" s="129"/>
      <c r="L893" s="265"/>
      <c r="M893" s="101"/>
      <c r="N893" s="256"/>
      <c r="O893" s="215"/>
      <c r="P893" s="106"/>
      <c r="Q893" s="285"/>
      <c r="R893" s="215"/>
    </row>
    <row r="894" spans="1:19" s="326" customFormat="1" ht="15.75" x14ac:dyDescent="0.25">
      <c r="A894" s="84">
        <v>3102</v>
      </c>
      <c r="B894" s="87"/>
      <c r="C894" s="87"/>
      <c r="D894" s="87"/>
      <c r="E894" s="87"/>
      <c r="F894" s="87"/>
      <c r="G894" s="87"/>
      <c r="H894" s="87"/>
      <c r="I894" s="87"/>
      <c r="J894" s="87"/>
      <c r="K894" s="129"/>
      <c r="L894" s="265"/>
      <c r="M894" s="101"/>
      <c r="N894" s="256"/>
      <c r="O894" s="215"/>
      <c r="P894" s="252"/>
      <c r="Q894" s="285"/>
      <c r="R894" s="215"/>
    </row>
    <row r="895" spans="1:19" s="326" customFormat="1" ht="15.75" x14ac:dyDescent="0.25">
      <c r="A895" s="84">
        <v>3201</v>
      </c>
      <c r="B895" s="87"/>
      <c r="C895" s="87"/>
      <c r="D895" s="87"/>
      <c r="E895" s="87"/>
      <c r="F895" s="87"/>
      <c r="G895" s="87"/>
      <c r="H895" s="87"/>
      <c r="I895" s="87"/>
      <c r="J895" s="87"/>
      <c r="K895" s="129"/>
      <c r="L895" s="265"/>
      <c r="M895" s="101"/>
      <c r="N895" s="256"/>
      <c r="O895" s="101"/>
      <c r="P895" s="254"/>
      <c r="Q895" s="286"/>
      <c r="R895" s="215"/>
    </row>
    <row r="896" spans="1:19" s="326" customFormat="1" ht="15.75" x14ac:dyDescent="0.25">
      <c r="A896" s="84">
        <v>3202</v>
      </c>
      <c r="B896" s="87"/>
      <c r="C896" s="87"/>
      <c r="D896" s="87"/>
      <c r="E896" s="87"/>
      <c r="F896" s="87"/>
      <c r="G896" s="87"/>
      <c r="H896" s="87"/>
      <c r="I896" s="87"/>
      <c r="J896" s="87"/>
      <c r="K896" s="129"/>
      <c r="L896" s="265"/>
      <c r="M896" s="101"/>
      <c r="N896" s="256"/>
      <c r="O896" s="111" t="s">
        <v>91</v>
      </c>
      <c r="P896" s="253"/>
      <c r="Q896" s="113">
        <f>K899</f>
        <v>0</v>
      </c>
      <c r="R896" s="114" t="s">
        <v>19</v>
      </c>
    </row>
    <row r="897" spans="1:18" s="326" customFormat="1" ht="15.75" x14ac:dyDescent="0.25">
      <c r="A897" s="84">
        <v>3301</v>
      </c>
      <c r="B897" s="87"/>
      <c r="C897" s="87"/>
      <c r="D897" s="87"/>
      <c r="E897" s="87"/>
      <c r="F897" s="87"/>
      <c r="G897" s="87"/>
      <c r="H897" s="87"/>
      <c r="I897" s="87"/>
      <c r="J897" s="87"/>
      <c r="K897" s="129"/>
      <c r="L897" s="265"/>
      <c r="M897" s="101"/>
      <c r="N897" s="256"/>
      <c r="O897" s="115" t="s">
        <v>92</v>
      </c>
      <c r="P897" s="116" t="str">
        <f>IF(P896/B882=0,"",P896/B882)</f>
        <v/>
      </c>
      <c r="Q897" s="117" t="e">
        <f>IF(P896/Q896=0,"",P896/Q896)</f>
        <v>#DIV/0!</v>
      </c>
      <c r="R897" s="118" t="s">
        <v>93</v>
      </c>
    </row>
    <row r="898" spans="1:18" s="326" customFormat="1" ht="15.75" x14ac:dyDescent="0.25">
      <c r="A898" s="84">
        <v>3302</v>
      </c>
      <c r="B898" s="87"/>
      <c r="C898" s="87"/>
      <c r="D898" s="87"/>
      <c r="E898" s="87"/>
      <c r="F898" s="87"/>
      <c r="G898" s="87"/>
      <c r="H898" s="87"/>
      <c r="I898" s="87"/>
      <c r="J898" s="87"/>
      <c r="K898" s="129"/>
      <c r="L898" s="267"/>
      <c r="M898" s="268"/>
      <c r="N898" s="269"/>
      <c r="O898" s="120"/>
      <c r="P898" s="121"/>
      <c r="Q898" s="121"/>
      <c r="R898" s="122"/>
    </row>
    <row r="899" spans="1:18" s="326" customFormat="1" ht="18" x14ac:dyDescent="0.25">
      <c r="A899" s="46"/>
      <c r="B899" s="340" t="s">
        <v>111</v>
      </c>
      <c r="C899" s="340"/>
      <c r="D899" s="340"/>
      <c r="E899" s="340"/>
      <c r="F899" s="340"/>
      <c r="G899" s="340"/>
      <c r="H899" s="340"/>
      <c r="I899" s="340"/>
      <c r="J899" s="340"/>
      <c r="K899" s="123">
        <f>SUM(K882:K895)</f>
        <v>0</v>
      </c>
      <c r="L899" s="124" t="str">
        <f>IF(K890=0,"",K890/B882)</f>
        <v/>
      </c>
      <c r="M899" s="124" t="str">
        <f>IF(K899=0,"",K899/B882)</f>
        <v/>
      </c>
      <c r="N899" s="124" t="str">
        <f>IF(K890=0,"",M899-L899)</f>
        <v/>
      </c>
      <c r="O899" s="1"/>
      <c r="P899" s="2"/>
      <c r="Q899" s="36"/>
      <c r="R899" s="1"/>
    </row>
    <row r="900" spans="1:18" ht="12.75" customHeight="1" x14ac:dyDescent="0.2"/>
    <row r="901" spans="1:18" ht="12.75" customHeight="1" x14ac:dyDescent="0.2"/>
    <row r="902" spans="1:18" ht="12.75" customHeight="1" x14ac:dyDescent="0.2"/>
    <row r="903" spans="1:18" ht="12.75" customHeight="1" x14ac:dyDescent="0.2"/>
    <row r="904" spans="1:18" ht="12.75" customHeight="1" x14ac:dyDescent="0.2"/>
    <row r="905" spans="1:18" ht="12.75" customHeight="1" x14ac:dyDescent="0.2"/>
    <row r="906" spans="1:18" ht="12.75" customHeight="1" x14ac:dyDescent="0.2"/>
    <row r="907" spans="1:18" ht="12.75" customHeight="1" x14ac:dyDescent="0.2"/>
    <row r="908" spans="1:18" ht="12.75" customHeight="1" x14ac:dyDescent="0.2"/>
    <row r="909" spans="1:18" ht="12.75" customHeight="1" x14ac:dyDescent="0.2"/>
    <row r="910" spans="1:18" ht="12.75" customHeight="1" x14ac:dyDescent="0.2"/>
    <row r="911" spans="1:18" ht="12.75" customHeight="1" x14ac:dyDescent="0.2"/>
    <row r="912" spans="1:18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</sheetData>
  <mergeCells count="393">
    <mergeCell ref="B766:J766"/>
    <mergeCell ref="B788:J788"/>
    <mergeCell ref="B810:J810"/>
    <mergeCell ref="B832:J832"/>
    <mergeCell ref="B854:J854"/>
    <mergeCell ref="B876:J876"/>
    <mergeCell ref="B454:J454"/>
    <mergeCell ref="B477:J477"/>
    <mergeCell ref="B500:J500"/>
    <mergeCell ref="B523:J523"/>
    <mergeCell ref="B546:J546"/>
    <mergeCell ref="B568:J568"/>
    <mergeCell ref="B590:J590"/>
    <mergeCell ref="B612:J612"/>
    <mergeCell ref="B634:J634"/>
    <mergeCell ref="B457:J457"/>
    <mergeCell ref="B744:J744"/>
    <mergeCell ref="B722:J722"/>
    <mergeCell ref="B700:J700"/>
    <mergeCell ref="B678:J678"/>
    <mergeCell ref="B656:J656"/>
    <mergeCell ref="B503:J503"/>
    <mergeCell ref="B201:J201"/>
    <mergeCell ref="B224:J224"/>
    <mergeCell ref="B247:J247"/>
    <mergeCell ref="B270:J270"/>
    <mergeCell ref="B293:J293"/>
    <mergeCell ref="B316:J316"/>
    <mergeCell ref="B339:J339"/>
    <mergeCell ref="B362:J362"/>
    <mergeCell ref="B385:J385"/>
    <mergeCell ref="N616:N617"/>
    <mergeCell ref="O616:O617"/>
    <mergeCell ref="P616:P617"/>
    <mergeCell ref="Q616:Q617"/>
    <mergeCell ref="R616:R617"/>
    <mergeCell ref="B615:J615"/>
    <mergeCell ref="A616:A617"/>
    <mergeCell ref="B616:J616"/>
    <mergeCell ref="K616:K617"/>
    <mergeCell ref="L616:L617"/>
    <mergeCell ref="M616:M617"/>
    <mergeCell ref="N572:N573"/>
    <mergeCell ref="O572:O573"/>
    <mergeCell ref="P572:P573"/>
    <mergeCell ref="Q572:Q573"/>
    <mergeCell ref="R572:R573"/>
    <mergeCell ref="B571:J571"/>
    <mergeCell ref="A572:A573"/>
    <mergeCell ref="B572:J572"/>
    <mergeCell ref="K572:K573"/>
    <mergeCell ref="L572:L573"/>
    <mergeCell ref="M572:M573"/>
    <mergeCell ref="N550:N551"/>
    <mergeCell ref="O550:O551"/>
    <mergeCell ref="P550:P551"/>
    <mergeCell ref="Q550:Q551"/>
    <mergeCell ref="R550:R551"/>
    <mergeCell ref="B549:J549"/>
    <mergeCell ref="A550:A551"/>
    <mergeCell ref="B550:J550"/>
    <mergeCell ref="K550:K551"/>
    <mergeCell ref="L550:L551"/>
    <mergeCell ref="M550:M551"/>
    <mergeCell ref="A504:A505"/>
    <mergeCell ref="B504:J504"/>
    <mergeCell ref="K504:K505"/>
    <mergeCell ref="L504:L505"/>
    <mergeCell ref="N527:N528"/>
    <mergeCell ref="O527:O528"/>
    <mergeCell ref="P527:P528"/>
    <mergeCell ref="Q527:Q528"/>
    <mergeCell ref="R527:R528"/>
    <mergeCell ref="B526:J526"/>
    <mergeCell ref="A527:A528"/>
    <mergeCell ref="B527:J527"/>
    <mergeCell ref="K527:K528"/>
    <mergeCell ref="L527:L528"/>
    <mergeCell ref="M527:M528"/>
    <mergeCell ref="M504:M505"/>
    <mergeCell ref="N504:N505"/>
    <mergeCell ref="O504:O505"/>
    <mergeCell ref="P504:P505"/>
    <mergeCell ref="Q504:Q505"/>
    <mergeCell ref="R504:R505"/>
    <mergeCell ref="N458:N459"/>
    <mergeCell ref="O458:O459"/>
    <mergeCell ref="P458:P459"/>
    <mergeCell ref="Q458:Q459"/>
    <mergeCell ref="R458:R459"/>
    <mergeCell ref="R481:R482"/>
    <mergeCell ref="A458:A459"/>
    <mergeCell ref="B458:J458"/>
    <mergeCell ref="K458:K459"/>
    <mergeCell ref="L458:L459"/>
    <mergeCell ref="M458:M459"/>
    <mergeCell ref="N481:N482"/>
    <mergeCell ref="O481:O482"/>
    <mergeCell ref="P481:P482"/>
    <mergeCell ref="Q481:Q482"/>
    <mergeCell ref="B480:J480"/>
    <mergeCell ref="A481:A482"/>
    <mergeCell ref="B481:J481"/>
    <mergeCell ref="K481:K482"/>
    <mergeCell ref="L481:L482"/>
    <mergeCell ref="M481:M482"/>
    <mergeCell ref="N748:N749"/>
    <mergeCell ref="O748:O749"/>
    <mergeCell ref="P748:P749"/>
    <mergeCell ref="Q748:Q749"/>
    <mergeCell ref="R748:R749"/>
    <mergeCell ref="B747:J747"/>
    <mergeCell ref="A748:A749"/>
    <mergeCell ref="B748:J748"/>
    <mergeCell ref="K748:K749"/>
    <mergeCell ref="L748:L749"/>
    <mergeCell ref="M748:M749"/>
    <mergeCell ref="N297:N298"/>
    <mergeCell ref="O297:O298"/>
    <mergeCell ref="P297:P298"/>
    <mergeCell ref="Q297:Q298"/>
    <mergeCell ref="R297:R298"/>
    <mergeCell ref="B296:J296"/>
    <mergeCell ref="A297:A298"/>
    <mergeCell ref="B297:J297"/>
    <mergeCell ref="K297:K298"/>
    <mergeCell ref="L297:L298"/>
    <mergeCell ref="M297:M298"/>
    <mergeCell ref="N274:N275"/>
    <mergeCell ref="O274:O275"/>
    <mergeCell ref="P274:P275"/>
    <mergeCell ref="Q274:Q275"/>
    <mergeCell ref="R274:R275"/>
    <mergeCell ref="B273:J273"/>
    <mergeCell ref="A274:A275"/>
    <mergeCell ref="B274:J274"/>
    <mergeCell ref="K274:K275"/>
    <mergeCell ref="L274:L275"/>
    <mergeCell ref="M274:M275"/>
    <mergeCell ref="N251:N252"/>
    <mergeCell ref="O251:O252"/>
    <mergeCell ref="P251:P252"/>
    <mergeCell ref="Q251:Q252"/>
    <mergeCell ref="R251:R252"/>
    <mergeCell ref="B250:J250"/>
    <mergeCell ref="A251:A252"/>
    <mergeCell ref="B251:J251"/>
    <mergeCell ref="K251:K252"/>
    <mergeCell ref="L251:L252"/>
    <mergeCell ref="M251:M252"/>
    <mergeCell ref="N726:N727"/>
    <mergeCell ref="O726:O727"/>
    <mergeCell ref="P726:P727"/>
    <mergeCell ref="Q726:Q727"/>
    <mergeCell ref="R726:R727"/>
    <mergeCell ref="B725:J725"/>
    <mergeCell ref="A726:A727"/>
    <mergeCell ref="B726:J726"/>
    <mergeCell ref="K726:K727"/>
    <mergeCell ref="L726:L727"/>
    <mergeCell ref="M726:M727"/>
    <mergeCell ref="N704:N705"/>
    <mergeCell ref="O704:O705"/>
    <mergeCell ref="P704:P705"/>
    <mergeCell ref="Q704:Q705"/>
    <mergeCell ref="R704:R705"/>
    <mergeCell ref="B703:J703"/>
    <mergeCell ref="A704:A705"/>
    <mergeCell ref="B704:J704"/>
    <mergeCell ref="K704:K705"/>
    <mergeCell ref="L704:L705"/>
    <mergeCell ref="M704:M705"/>
    <mergeCell ref="N682:N683"/>
    <mergeCell ref="O682:O683"/>
    <mergeCell ref="P682:P683"/>
    <mergeCell ref="Q682:Q683"/>
    <mergeCell ref="R682:R683"/>
    <mergeCell ref="B681:J681"/>
    <mergeCell ref="A682:A683"/>
    <mergeCell ref="B682:J682"/>
    <mergeCell ref="K682:K683"/>
    <mergeCell ref="L682:L683"/>
    <mergeCell ref="M682:M683"/>
    <mergeCell ref="N660:N661"/>
    <mergeCell ref="O660:O661"/>
    <mergeCell ref="P660:P661"/>
    <mergeCell ref="Q660:Q661"/>
    <mergeCell ref="R660:R661"/>
    <mergeCell ref="B659:J659"/>
    <mergeCell ref="A660:A661"/>
    <mergeCell ref="B660:J660"/>
    <mergeCell ref="K660:K661"/>
    <mergeCell ref="L660:L661"/>
    <mergeCell ref="M660:M661"/>
    <mergeCell ref="N638:N639"/>
    <mergeCell ref="O638:O639"/>
    <mergeCell ref="P638:P639"/>
    <mergeCell ref="Q638:Q639"/>
    <mergeCell ref="R638:R639"/>
    <mergeCell ref="B637:J637"/>
    <mergeCell ref="A638:A639"/>
    <mergeCell ref="B638:J638"/>
    <mergeCell ref="K638:K639"/>
    <mergeCell ref="L638:L639"/>
    <mergeCell ref="M638:M639"/>
    <mergeCell ref="N594:N595"/>
    <mergeCell ref="O594:O595"/>
    <mergeCell ref="P594:P595"/>
    <mergeCell ref="Q594:Q595"/>
    <mergeCell ref="R594:R595"/>
    <mergeCell ref="B593:J593"/>
    <mergeCell ref="A594:A595"/>
    <mergeCell ref="B594:J594"/>
    <mergeCell ref="K594:K595"/>
    <mergeCell ref="L594:L595"/>
    <mergeCell ref="M594:M595"/>
    <mergeCell ref="N435:N436"/>
    <mergeCell ref="O435:O436"/>
    <mergeCell ref="P435:P436"/>
    <mergeCell ref="Q435:Q436"/>
    <mergeCell ref="R435:R436"/>
    <mergeCell ref="B434:J434"/>
    <mergeCell ref="A435:A436"/>
    <mergeCell ref="B435:J435"/>
    <mergeCell ref="K435:K436"/>
    <mergeCell ref="L435:L436"/>
    <mergeCell ref="M435:M436"/>
    <mergeCell ref="B431:J431"/>
    <mergeCell ref="N412:N413"/>
    <mergeCell ref="O412:O413"/>
    <mergeCell ref="P412:P413"/>
    <mergeCell ref="Q412:Q413"/>
    <mergeCell ref="R412:R413"/>
    <mergeCell ref="B411:J411"/>
    <mergeCell ref="A412:A413"/>
    <mergeCell ref="B412:J412"/>
    <mergeCell ref="K412:K413"/>
    <mergeCell ref="L412:L413"/>
    <mergeCell ref="M412:M413"/>
    <mergeCell ref="B408:J408"/>
    <mergeCell ref="N389:N390"/>
    <mergeCell ref="O389:O390"/>
    <mergeCell ref="P389:P390"/>
    <mergeCell ref="Q389:Q390"/>
    <mergeCell ref="R389:R390"/>
    <mergeCell ref="B388:J388"/>
    <mergeCell ref="A389:A390"/>
    <mergeCell ref="B389:J389"/>
    <mergeCell ref="K389:K390"/>
    <mergeCell ref="L389:L390"/>
    <mergeCell ref="M389:M390"/>
    <mergeCell ref="N366:N367"/>
    <mergeCell ref="O366:O367"/>
    <mergeCell ref="P366:P367"/>
    <mergeCell ref="Q366:Q367"/>
    <mergeCell ref="R366:R367"/>
    <mergeCell ref="B365:J365"/>
    <mergeCell ref="A366:A367"/>
    <mergeCell ref="B366:J366"/>
    <mergeCell ref="K366:K367"/>
    <mergeCell ref="L366:L367"/>
    <mergeCell ref="M366:M367"/>
    <mergeCell ref="N343:N344"/>
    <mergeCell ref="O343:O344"/>
    <mergeCell ref="P343:P344"/>
    <mergeCell ref="Q343:Q344"/>
    <mergeCell ref="R343:R344"/>
    <mergeCell ref="B342:J342"/>
    <mergeCell ref="A343:A344"/>
    <mergeCell ref="B343:J343"/>
    <mergeCell ref="K343:K344"/>
    <mergeCell ref="L343:L344"/>
    <mergeCell ref="M343:M344"/>
    <mergeCell ref="N320:N321"/>
    <mergeCell ref="O320:O321"/>
    <mergeCell ref="P320:P321"/>
    <mergeCell ref="Q320:Q321"/>
    <mergeCell ref="R320:R321"/>
    <mergeCell ref="B319:J319"/>
    <mergeCell ref="A320:A321"/>
    <mergeCell ref="B320:J320"/>
    <mergeCell ref="K320:K321"/>
    <mergeCell ref="L320:L321"/>
    <mergeCell ref="M320:M321"/>
    <mergeCell ref="N228:N229"/>
    <mergeCell ref="O228:O229"/>
    <mergeCell ref="P228:P229"/>
    <mergeCell ref="Q228:Q229"/>
    <mergeCell ref="R228:R229"/>
    <mergeCell ref="B227:J227"/>
    <mergeCell ref="A228:A229"/>
    <mergeCell ref="B228:J228"/>
    <mergeCell ref="K228:K229"/>
    <mergeCell ref="L228:L229"/>
    <mergeCell ref="M228:M229"/>
    <mergeCell ref="N205:N206"/>
    <mergeCell ref="O205:O206"/>
    <mergeCell ref="P205:P206"/>
    <mergeCell ref="Q205:Q206"/>
    <mergeCell ref="R205:R206"/>
    <mergeCell ref="B204:J204"/>
    <mergeCell ref="A205:A206"/>
    <mergeCell ref="B205:J205"/>
    <mergeCell ref="K205:K206"/>
    <mergeCell ref="L205:L206"/>
    <mergeCell ref="M205:M206"/>
    <mergeCell ref="O182:O183"/>
    <mergeCell ref="P182:P183"/>
    <mergeCell ref="Q182:Q183"/>
    <mergeCell ref="R182:R183"/>
    <mergeCell ref="B144:J144"/>
    <mergeCell ref="B162:J162"/>
    <mergeCell ref="B181:J181"/>
    <mergeCell ref="A182:A183"/>
    <mergeCell ref="B182:J182"/>
    <mergeCell ref="K182:K183"/>
    <mergeCell ref="L182:L183"/>
    <mergeCell ref="B16:J16"/>
    <mergeCell ref="B35:J35"/>
    <mergeCell ref="B54:J54"/>
    <mergeCell ref="B72:J72"/>
    <mergeCell ref="B89:J89"/>
    <mergeCell ref="B107:J107"/>
    <mergeCell ref="B125:J125"/>
    <mergeCell ref="M182:M183"/>
    <mergeCell ref="N182:N183"/>
    <mergeCell ref="Q770:Q771"/>
    <mergeCell ref="R770:R771"/>
    <mergeCell ref="B769:J769"/>
    <mergeCell ref="A770:A771"/>
    <mergeCell ref="B770:J770"/>
    <mergeCell ref="K770:K771"/>
    <mergeCell ref="L770:L771"/>
    <mergeCell ref="M770:M771"/>
    <mergeCell ref="N770:N771"/>
    <mergeCell ref="O770:O771"/>
    <mergeCell ref="P770:P771"/>
    <mergeCell ref="Q792:Q793"/>
    <mergeCell ref="R792:R793"/>
    <mergeCell ref="B791:J791"/>
    <mergeCell ref="A792:A793"/>
    <mergeCell ref="B792:J792"/>
    <mergeCell ref="K792:K793"/>
    <mergeCell ref="L792:L793"/>
    <mergeCell ref="M792:M793"/>
    <mergeCell ref="N792:N793"/>
    <mergeCell ref="O792:O793"/>
    <mergeCell ref="P792:P793"/>
    <mergeCell ref="Q814:Q815"/>
    <mergeCell ref="R814:R815"/>
    <mergeCell ref="B813:J813"/>
    <mergeCell ref="A814:A815"/>
    <mergeCell ref="B814:J814"/>
    <mergeCell ref="K814:K815"/>
    <mergeCell ref="L814:L815"/>
    <mergeCell ref="M814:M815"/>
    <mergeCell ref="N814:N815"/>
    <mergeCell ref="O814:O815"/>
    <mergeCell ref="P814:P815"/>
    <mergeCell ref="Q836:Q837"/>
    <mergeCell ref="R836:R837"/>
    <mergeCell ref="B835:J835"/>
    <mergeCell ref="A836:A837"/>
    <mergeCell ref="B836:J836"/>
    <mergeCell ref="K836:K837"/>
    <mergeCell ref="L836:L837"/>
    <mergeCell ref="M836:M837"/>
    <mergeCell ref="N836:N837"/>
    <mergeCell ref="O836:O837"/>
    <mergeCell ref="P836:P837"/>
    <mergeCell ref="Q858:Q859"/>
    <mergeCell ref="R858:R859"/>
    <mergeCell ref="B857:J857"/>
    <mergeCell ref="A858:A859"/>
    <mergeCell ref="B858:J858"/>
    <mergeCell ref="K858:K859"/>
    <mergeCell ref="L858:L859"/>
    <mergeCell ref="M858:M859"/>
    <mergeCell ref="N858:N859"/>
    <mergeCell ref="O858:O859"/>
    <mergeCell ref="P858:P859"/>
    <mergeCell ref="Q880:Q881"/>
    <mergeCell ref="R880:R881"/>
    <mergeCell ref="B899:J899"/>
    <mergeCell ref="B879:J879"/>
    <mergeCell ref="A880:A881"/>
    <mergeCell ref="B880:J880"/>
    <mergeCell ref="K880:K881"/>
    <mergeCell ref="L880:L881"/>
    <mergeCell ref="M880:M881"/>
    <mergeCell ref="N880:N881"/>
    <mergeCell ref="O880:O881"/>
    <mergeCell ref="P880:P881"/>
  </mergeCells>
  <pageMargins left="0.7" right="0.7" top="0.75" bottom="0.75" header="0" footer="0"/>
  <pageSetup orientation="landscape" r:id="rId1"/>
  <ignoredErrors>
    <ignoredError sqref="A189 A211 A233 A255 A277 A29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1011"/>
  <sheetViews>
    <sheetView workbookViewId="0">
      <selection activeCell="W28" sqref="W28"/>
    </sheetView>
  </sheetViews>
  <sheetFormatPr baseColWidth="10" defaultColWidth="12.5703125" defaultRowHeight="15" customHeight="1" x14ac:dyDescent="0.2"/>
  <cols>
    <col min="1" max="1" width="10" customWidth="1"/>
    <col min="2" max="2" width="5.85546875" customWidth="1"/>
    <col min="3" max="3" width="6.7109375" customWidth="1"/>
    <col min="4" max="26" width="10" customWidth="1"/>
  </cols>
  <sheetData>
    <row r="1" spans="1:25" s="324" customFormat="1" ht="15" customHeight="1" x14ac:dyDescent="0.2">
      <c r="Y1" s="236"/>
    </row>
    <row r="2" spans="1:25" s="324" customFormat="1" ht="15" customHeight="1" x14ac:dyDescent="0.2">
      <c r="Y2" s="236"/>
    </row>
    <row r="3" spans="1:25" s="324" customFormat="1" ht="15" customHeight="1" x14ac:dyDescent="0.2">
      <c r="Y3" s="236"/>
    </row>
    <row r="4" spans="1:25" s="324" customFormat="1" ht="15" customHeight="1" x14ac:dyDescent="0.2">
      <c r="Y4" s="236"/>
    </row>
    <row r="5" spans="1:25" s="324" customFormat="1" ht="15" customHeight="1" x14ac:dyDescent="0.2">
      <c r="Y5" s="236"/>
    </row>
    <row r="6" spans="1:25" s="324" customFormat="1" ht="15" customHeight="1" x14ac:dyDescent="0.2">
      <c r="Y6" s="236"/>
    </row>
    <row r="7" spans="1:25" s="324" customFormat="1" ht="15" customHeight="1" x14ac:dyDescent="0.2">
      <c r="Y7" s="236"/>
    </row>
    <row r="8" spans="1:25" s="324" customFormat="1" ht="15" customHeight="1" x14ac:dyDescent="0.2">
      <c r="Y8" s="236"/>
    </row>
    <row r="9" spans="1:25" s="324" customFormat="1" ht="15" customHeight="1" x14ac:dyDescent="0.2">
      <c r="Y9" s="236"/>
    </row>
    <row r="10" spans="1:25" s="324" customFormat="1" ht="15" customHeight="1" x14ac:dyDescent="0.2">
      <c r="Y10" s="236"/>
    </row>
    <row r="11" spans="1:25" s="324" customFormat="1" ht="15" customHeight="1" x14ac:dyDescent="0.2">
      <c r="Y11" s="236"/>
    </row>
    <row r="12" spans="1:25" s="324" customFormat="1" ht="15" customHeight="1" x14ac:dyDescent="0.2">
      <c r="Y12" s="236"/>
    </row>
    <row r="13" spans="1:25" s="324" customFormat="1" ht="15" customHeight="1" x14ac:dyDescent="0.2">
      <c r="Y13" s="236"/>
    </row>
    <row r="14" spans="1:25" ht="12.75" customHeight="1" x14ac:dyDescent="0.2"/>
    <row r="15" spans="1:25" ht="12.75" customHeight="1" x14ac:dyDescent="0.3">
      <c r="A15" s="61" t="s">
        <v>94</v>
      </c>
    </row>
    <row r="16" spans="1:25" ht="12.75" customHeight="1" x14ac:dyDescent="0.2">
      <c r="B16" s="358" t="s">
        <v>3</v>
      </c>
      <c r="C16" s="359"/>
      <c r="D16" s="17" t="s">
        <v>19</v>
      </c>
      <c r="F16" s="2" t="s">
        <v>91</v>
      </c>
    </row>
    <row r="17" spans="1:6" ht="25.5" customHeight="1" x14ac:dyDescent="0.2">
      <c r="A17" s="15" t="s">
        <v>18</v>
      </c>
      <c r="B17" s="16">
        <v>1</v>
      </c>
      <c r="C17" s="16">
        <v>2</v>
      </c>
      <c r="D17" s="26"/>
      <c r="E17" s="10" t="s">
        <v>11</v>
      </c>
    </row>
    <row r="18" spans="1:6" ht="12.75" customHeight="1" x14ac:dyDescent="0.2">
      <c r="A18" s="46" t="s">
        <v>56</v>
      </c>
      <c r="B18" s="2">
        <v>18</v>
      </c>
      <c r="C18" s="25"/>
      <c r="D18" s="26"/>
    </row>
    <row r="19" spans="1:6" ht="12.75" customHeight="1" x14ac:dyDescent="0.2">
      <c r="A19" s="46" t="s">
        <v>57</v>
      </c>
      <c r="C19" s="2">
        <v>18</v>
      </c>
      <c r="D19" s="26">
        <v>15</v>
      </c>
    </row>
    <row r="20" spans="1:6" ht="12.75" customHeight="1" x14ac:dyDescent="0.2">
      <c r="A20" s="46" t="s">
        <v>58</v>
      </c>
      <c r="D20" s="45"/>
    </row>
    <row r="21" spans="1:6" ht="12.75" customHeight="1" x14ac:dyDescent="0.2">
      <c r="A21" s="46" t="s">
        <v>59</v>
      </c>
      <c r="C21" s="2">
        <v>1</v>
      </c>
      <c r="D21" s="45"/>
    </row>
    <row r="22" spans="1:6" ht="12.75" customHeight="1" x14ac:dyDescent="0.2">
      <c r="D22" s="2">
        <f>SUM(D19)</f>
        <v>15</v>
      </c>
      <c r="E22" s="48">
        <f>D19/B18</f>
        <v>0.83333333333333337</v>
      </c>
      <c r="F22" s="2">
        <v>6</v>
      </c>
    </row>
    <row r="23" spans="1:6" ht="12.75" customHeight="1" x14ac:dyDescent="0.2"/>
    <row r="24" spans="1:6" ht="12.75" customHeight="1" x14ac:dyDescent="0.2"/>
    <row r="25" spans="1:6" ht="12.75" customHeight="1" x14ac:dyDescent="0.3">
      <c r="A25" s="61" t="s">
        <v>99</v>
      </c>
    </row>
    <row r="26" spans="1:6" ht="12.75" customHeight="1" x14ac:dyDescent="0.2">
      <c r="B26" s="358" t="s">
        <v>3</v>
      </c>
      <c r="C26" s="359"/>
      <c r="D26" s="17" t="s">
        <v>19</v>
      </c>
    </row>
    <row r="27" spans="1:6" ht="25.5" customHeight="1" x14ac:dyDescent="0.2">
      <c r="A27" s="15" t="s">
        <v>18</v>
      </c>
      <c r="B27" s="16">
        <v>1</v>
      </c>
      <c r="C27" s="16">
        <v>2</v>
      </c>
      <c r="D27" s="26"/>
      <c r="E27" s="10" t="s">
        <v>11</v>
      </c>
    </row>
    <row r="28" spans="1:6" ht="12.75" customHeight="1" x14ac:dyDescent="0.2">
      <c r="A28" s="46" t="s">
        <v>58</v>
      </c>
      <c r="B28" s="2">
        <v>18</v>
      </c>
      <c r="C28" s="25"/>
      <c r="D28" s="26"/>
    </row>
    <row r="29" spans="1:6" ht="12.75" customHeight="1" x14ac:dyDescent="0.2">
      <c r="A29" s="46" t="s">
        <v>59</v>
      </c>
      <c r="C29" s="2">
        <v>16</v>
      </c>
      <c r="D29" s="26">
        <v>15</v>
      </c>
    </row>
    <row r="30" spans="1:6" ht="12.75" customHeight="1" x14ac:dyDescent="0.2">
      <c r="D30" s="2">
        <f>SUM(D29)</f>
        <v>15</v>
      </c>
      <c r="E30" s="48">
        <f>D29/B28</f>
        <v>0.83333333333333337</v>
      </c>
    </row>
    <row r="31" spans="1:6" ht="12.75" customHeight="1" x14ac:dyDescent="0.2"/>
    <row r="32" spans="1: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2">
    <mergeCell ref="B16:C16"/>
    <mergeCell ref="B26:C2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Administración</vt:lpstr>
      <vt:lpstr>Contaduría</vt:lpstr>
      <vt:lpstr>Economia</vt:lpstr>
      <vt:lpstr>Com. Exterior</vt:lpstr>
      <vt:lpstr>Turismo</vt:lpstr>
      <vt:lpstr>Mercadotecnia</vt:lpstr>
      <vt:lpstr>Merca Virtual</vt:lpstr>
      <vt:lpstr>Gastronomía</vt:lpstr>
      <vt:lpstr>Esp Admon Personal</vt:lpstr>
      <vt:lpstr>Esp Admon Tributaria</vt:lpstr>
      <vt:lpstr>Esp Admon PyMES</vt:lpstr>
      <vt:lpstr>Mtria G Admva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Azucena</cp:lastModifiedBy>
  <dcterms:created xsi:type="dcterms:W3CDTF">2003-03-18T16:53:22Z</dcterms:created>
  <dcterms:modified xsi:type="dcterms:W3CDTF">2026-01-22T22:55:26Z</dcterms:modified>
</cp:coreProperties>
</file>